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9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11.xml" ContentType="application/vnd.openxmlformats-officedocument.drawingml.chart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omments7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comments9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 Repos\thermal-repository\The-thermal-repository\PFlammam - Chorrillo rev 1\"/>
    </mc:Choice>
  </mc:AlternateContent>
  <bookViews>
    <workbookView xWindow="-105" yWindow="-105" windowWidth="19425" windowHeight="11505" tabRatio="832" firstSheet="2" activeTab="13"/>
  </bookViews>
  <sheets>
    <sheet name="Intro" sheetId="1" r:id="rId1"/>
    <sheet name="Rocket Performance" sheetId="12" r:id="rId2"/>
    <sheet name="OutputOR" sheetId="21" r:id="rId3"/>
    <sheet name="Heat Transfer" sheetId="16" r:id="rId4"/>
    <sheet name="Mechanical Joints" sheetId="19" r:id="rId5"/>
    <sheet name="First iteration &amp; Mechanical" sheetId="15" r:id="rId6"/>
    <sheet name="Data and Kn" sheetId="2" r:id="rId7"/>
    <sheet name="Pressure" sheetId="3" r:id="rId8"/>
    <sheet name="Performance" sheetId="4" r:id="rId9"/>
    <sheet name="Nozzle Design" sheetId="11" r:id="rId10"/>
    <sheet name="Nozzle Parameters" sheetId="18" state="hidden" r:id="rId11"/>
    <sheet name="Thermomechanical materials" sheetId="17" state="hidden" r:id="rId12"/>
    <sheet name="Thermomechanical analysis" sheetId="14" state="hidden" r:id="rId13"/>
    <sheet name="Output" sheetId="5" r:id="rId14"/>
    <sheet name="Class" sheetId="9" r:id="rId15"/>
    <sheet name="Propellant data" sheetId="6" r:id="rId16"/>
    <sheet name="Burnrate" sheetId="7" r:id="rId17"/>
    <sheet name="UnitsConv" sheetId="8" state="hidden" r:id="rId18"/>
    <sheet name="Revisions" sheetId="10" state="hidden" r:id="rId19"/>
  </sheets>
  <definedNames>
    <definedName name="_xlnm._FilterDatabase" localSheetId="5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6">'Data and Kn'!$A$4:$M$40</definedName>
    <definedName name="_xlnm.Print_Area" localSheetId="13">Output!$A$2:$J$49</definedName>
    <definedName name="_xlnm.Print_Area" localSheetId="8">Performance!$B$1:$M$23</definedName>
    <definedName name="_xlnm.Print_Area" localSheetId="7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Joints'!$C$62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4" hidden="1">Class!$A:$A</definedName>
    <definedName name="Z_136183A0_5E83_4B15_A2A6_F3C23DCC406A_.wvu.PrintArea" localSheetId="6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8" hidden="1">Performance!$B$1:$M$23</definedName>
    <definedName name="Z_136183A0_5E83_4B15_A2A6_F3C23DCC406A_.wvu.PrintArea" localSheetId="7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4" i="19" l="1"/>
  <c r="M60" i="15"/>
  <c r="A29" i="21"/>
  <c r="A25" i="21"/>
  <c r="D51" i="21"/>
  <c r="O27" i="15"/>
  <c r="C11" i="2"/>
  <c r="E67" i="19"/>
  <c r="K63" i="19"/>
  <c r="C61" i="19"/>
  <c r="C60" i="19"/>
  <c r="C27" i="19"/>
  <c r="J61" i="19"/>
  <c r="J60" i="19"/>
  <c r="C54" i="19"/>
  <c r="C53" i="19"/>
  <c r="M74" i="15"/>
  <c r="M21" i="15"/>
  <c r="S98" i="15" l="1"/>
  <c r="S97" i="15"/>
  <c r="O37" i="15"/>
  <c r="M22" i="15" l="1"/>
  <c r="M24" i="15" s="1"/>
  <c r="Q94" i="15"/>
  <c r="O94" i="15"/>
  <c r="M64" i="15"/>
  <c r="M73" i="15"/>
  <c r="M61" i="15"/>
  <c r="N59" i="15"/>
  <c r="S61" i="15"/>
  <c r="S62" i="15"/>
  <c r="M136" i="15"/>
  <c r="M28" i="15" l="1"/>
  <c r="N21" i="15"/>
  <c r="P60" i="15"/>
  <c r="A24" i="21" l="1"/>
  <c r="A19" i="21"/>
  <c r="A20" i="21"/>
  <c r="A21" i="21"/>
  <c r="A22" i="21"/>
  <c r="A23" i="21"/>
  <c r="A2" i="21"/>
  <c r="B2" i="21"/>
  <c r="C2" i="21"/>
  <c r="D2" i="21"/>
  <c r="A3" i="21"/>
  <c r="B3" i="21"/>
  <c r="C3" i="21"/>
  <c r="D29" i="21" s="1"/>
  <c r="D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B1" i="21"/>
  <c r="C1" i="21"/>
  <c r="D1" i="21"/>
  <c r="A1" i="21"/>
  <c r="M103" i="15" l="1"/>
  <c r="M43" i="15"/>
  <c r="M25" i="15" l="1"/>
  <c r="F35" i="19"/>
  <c r="F34" i="19"/>
  <c r="K204" i="15"/>
  <c r="U152" i="15" l="1"/>
  <c r="O152" i="15"/>
  <c r="G15" i="19" l="1"/>
  <c r="C28" i="19"/>
  <c r="D24" i="19"/>
  <c r="C98" i="15" l="1"/>
  <c r="C99" i="15"/>
  <c r="C102" i="15"/>
  <c r="M118" i="15"/>
  <c r="M119" i="15" s="1"/>
  <c r="C101" i="15"/>
  <c r="C100" i="15"/>
  <c r="C96" i="15"/>
  <c r="C97" i="15"/>
  <c r="C95" i="15"/>
  <c r="D16" i="19"/>
  <c r="C23" i="19"/>
  <c r="C68" i="19"/>
  <c r="C55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M138" i="15" l="1"/>
  <c r="P102" i="15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8" i="15"/>
  <c r="P119" i="15" s="1"/>
  <c r="C56" i="19"/>
  <c r="C52" i="19" s="1"/>
  <c r="C51" i="19" s="1"/>
  <c r="P116" i="15"/>
  <c r="M116" i="15"/>
  <c r="P103" i="15"/>
  <c r="S102" i="15" s="1"/>
  <c r="S103" i="15" s="1"/>
  <c r="C48" i="15"/>
  <c r="B46" i="18"/>
  <c r="M29" i="15"/>
  <c r="M82" i="15"/>
  <c r="M83" i="15" s="1"/>
  <c r="P67" i="15"/>
  <c r="P66" i="15"/>
  <c r="P73" i="15" s="1"/>
  <c r="R26" i="15"/>
  <c r="T26" i="15" s="1"/>
  <c r="G55" i="17"/>
  <c r="M77" i="15"/>
  <c r="C19" i="14"/>
  <c r="M75" i="15" s="1"/>
  <c r="C24" i="14"/>
  <c r="C30" i="14" s="1"/>
  <c r="C31" i="14" s="1"/>
  <c r="Q206" i="15"/>
  <c r="Q207" i="15"/>
  <c r="Q205" i="15"/>
  <c r="P206" i="15"/>
  <c r="P207" i="15"/>
  <c r="P205" i="15"/>
  <c r="C2" i="15"/>
  <c r="M26" i="15"/>
  <c r="M30" i="15" s="1"/>
  <c r="M36" i="15" s="1"/>
  <c r="M37" i="15" s="1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R72" i="16"/>
  <c r="T72" i="16"/>
  <c r="P74" i="16"/>
  <c r="R11" i="7"/>
  <c r="S11" i="7" s="1"/>
  <c r="C66" i="19" l="1"/>
  <c r="C67" i="19" s="1"/>
  <c r="C69" i="19" s="1"/>
  <c r="D40" i="16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5" i="15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G910" i="4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1" i="15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C15" i="16"/>
  <c r="C41" i="16" s="1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90" i="3" l="1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C13" i="15" s="1"/>
  <c r="M31" i="15" s="1"/>
  <c r="M32" i="15" s="1"/>
  <c r="D15" i="15"/>
  <c r="D13" i="15"/>
  <c r="B16" i="15"/>
  <c r="D16" i="15" s="1"/>
  <c r="E13" i="15"/>
  <c r="B48" i="18"/>
  <c r="C47" i="18"/>
  <c r="C29" i="2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D9" i="5" l="1"/>
  <c r="D10" i="5" s="1"/>
  <c r="E3" i="21"/>
  <c r="M38" i="15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B29" i="21" l="1"/>
  <c r="M46" i="15"/>
  <c r="M45" i="15"/>
  <c r="AG60" i="7"/>
  <c r="R61" i="7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P76" i="16" s="1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M41" i="15" l="1"/>
  <c r="D49" i="15" s="1"/>
  <c r="M33" i="15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M49" i="15" l="1"/>
  <c r="N49" i="15" s="1"/>
  <c r="M51" i="15" s="1"/>
  <c r="M48" i="15"/>
  <c r="G77" i="16"/>
  <c r="Q77" i="16"/>
  <c r="L77" i="16"/>
  <c r="J77" i="16"/>
  <c r="O18" i="7"/>
  <c r="N18" i="7"/>
  <c r="I77" i="16"/>
  <c r="H78" i="16" s="1"/>
  <c r="R77" i="16"/>
  <c r="Q78" i="16" s="1"/>
  <c r="K77" i="16"/>
  <c r="P78" i="16"/>
  <c r="P25" i="7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25" i="15" l="1"/>
  <c r="R27" i="15" s="1"/>
  <c r="S53" i="15"/>
  <c r="S54" i="15" s="1"/>
  <c r="R40" i="15"/>
  <c r="T40" i="15" s="1"/>
  <c r="J78" i="16"/>
  <c r="L78" i="16"/>
  <c r="K78" i="16"/>
  <c r="M52" i="15"/>
  <c r="M53" i="15" s="1"/>
  <c r="N48" i="15"/>
  <c r="M50" i="15" s="1"/>
  <c r="R78" i="16"/>
  <c r="Q79" i="16" s="1"/>
  <c r="L79" i="16"/>
  <c r="I78" i="16"/>
  <c r="I79" i="16" s="1"/>
  <c r="P79" i="16"/>
  <c r="P18" i="7"/>
  <c r="S78" i="16"/>
  <c r="T78" i="16"/>
  <c r="R79" i="16"/>
  <c r="R28" i="15"/>
  <c r="R29" i="15" s="1"/>
  <c r="U40" i="7"/>
  <c r="K79" i="16"/>
  <c r="B53" i="18"/>
  <c r="C52" i="18"/>
  <c r="U63" i="7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S38" i="15" l="1"/>
  <c r="M92" i="15"/>
  <c r="T91" i="15" s="1"/>
  <c r="T25" i="15"/>
  <c r="S23" i="15" s="1"/>
  <c r="R42" i="15"/>
  <c r="R43" i="15" s="1"/>
  <c r="R44" i="15" s="1"/>
  <c r="J79" i="16"/>
  <c r="S48" i="15"/>
  <c r="S49" i="15" s="1"/>
  <c r="Q80" i="16"/>
  <c r="L80" i="16"/>
  <c r="P80" i="16"/>
  <c r="S79" i="16"/>
  <c r="R80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M94" i="15" l="1"/>
  <c r="M96" i="15" s="1"/>
  <c r="S93" i="15" s="1"/>
  <c r="Q81" i="16"/>
  <c r="U27" i="7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T83" i="16" l="1"/>
  <c r="S83" i="16"/>
  <c r="R83" i="16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4" i="16" l="1"/>
  <c r="S84" i="16"/>
  <c r="T85" i="16" s="1"/>
  <c r="R84" i="16"/>
  <c r="S85" i="16" s="1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T86" i="16" l="1"/>
  <c r="R85" i="16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R86" i="16" l="1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J93" i="16" l="1"/>
  <c r="K94" i="16" s="1"/>
  <c r="Q92" i="16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K129" i="16" s="1"/>
  <c r="L130" i="16" s="1"/>
  <c r="P126" i="16"/>
  <c r="Q126" i="16"/>
  <c r="R127" i="16" s="1"/>
  <c r="S128" i="16" s="1"/>
  <c r="T129" i="16" s="1"/>
  <c r="F127" i="16"/>
  <c r="E15" i="18"/>
  <c r="E41" i="18" s="1"/>
  <c r="G127" i="16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H128" i="16" l="1"/>
  <c r="I128" i="16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K131" i="16" s="1"/>
  <c r="L132" i="16" s="1"/>
  <c r="P128" i="16"/>
  <c r="Q128" i="16"/>
  <c r="R129" i="16" s="1"/>
  <c r="S130" i="16" s="1"/>
  <c r="T131" i="16" s="1"/>
  <c r="F129" i="16"/>
  <c r="G129" i="16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H130" i="16" l="1"/>
  <c r="I130" i="16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K136" i="16" s="1"/>
  <c r="L137" i="16" s="1"/>
  <c r="P133" i="16"/>
  <c r="Q133" i="16"/>
  <c r="R134" i="16" s="1"/>
  <c r="S135" i="16" s="1"/>
  <c r="T136" i="16" s="1"/>
  <c r="F134" i="16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K141" i="16" s="1"/>
  <c r="L142" i="16" s="1"/>
  <c r="Q138" i="16"/>
  <c r="R139" i="16" s="1"/>
  <c r="S140" i="16" s="1"/>
  <c r="T141" i="16" s="1"/>
  <c r="P138" i="16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K152" i="16" s="1"/>
  <c r="L153" i="16" s="1"/>
  <c r="F150" i="16"/>
  <c r="Q149" i="16"/>
  <c r="R150" i="16" s="1"/>
  <c r="S151" i="16" s="1"/>
  <c r="T152" i="16" s="1"/>
  <c r="P149" i="16"/>
  <c r="G150" i="16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H151" i="16" l="1"/>
  <c r="I151" i="16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K187" i="16" s="1"/>
  <c r="L188" i="16" s="1"/>
  <c r="L187" i="16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H196" i="16" l="1"/>
  <c r="I196" i="16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H207" i="16" l="1"/>
  <c r="I207" i="16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I211" i="16" l="1"/>
  <c r="J212" i="16" s="1"/>
  <c r="K213" i="16" s="1"/>
  <c r="H211" i="16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F215" i="16" l="1"/>
  <c r="G215" i="16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H223" i="16" l="1"/>
  <c r="I224" i="16" s="1"/>
  <c r="J225" i="16" s="1"/>
  <c r="K226" i="16" s="1"/>
  <c r="L227" i="16" s="1"/>
  <c r="G223" i="16"/>
  <c r="H224" i="16" s="1"/>
  <c r="I225" i="16" s="1"/>
  <c r="J226" i="16" s="1"/>
  <c r="K227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L228" i="16" l="1"/>
  <c r="G224" i="16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F230" i="16" l="1"/>
  <c r="G230" i="16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F262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G262" i="16" l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F263" i="16" l="1"/>
  <c r="G263" i="16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F285" i="16" l="1"/>
  <c r="G285" i="16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F295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G295" i="16" l="1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F296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G296" i="16" l="1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F297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G297" i="16" l="1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F309" i="16" l="1"/>
  <c r="G309" i="16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N25" i="5" l="1"/>
  <c r="B4" i="21"/>
  <c r="A30" i="21" s="1"/>
  <c r="G311" i="16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F314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G314" i="16" l="1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F315" i="16" s="1"/>
  <c r="D314" i="16"/>
  <c r="P71" i="3"/>
  <c r="Q71" i="3" s="1"/>
  <c r="L71" i="4" s="1"/>
  <c r="C26" i="5" s="1"/>
  <c r="S270" i="3"/>
  <c r="T270" i="3" s="1"/>
  <c r="U270" i="3"/>
  <c r="I270" i="3"/>
  <c r="D270" i="4" s="1"/>
  <c r="E270" i="4"/>
  <c r="F270" i="4" s="1"/>
  <c r="D25" i="5"/>
  <c r="C4" i="21" s="1"/>
  <c r="D30" i="21" s="1"/>
  <c r="M70" i="4"/>
  <c r="K70" i="4"/>
  <c r="E25" i="5" s="1"/>
  <c r="D4" i="21" s="1"/>
  <c r="F274" i="3"/>
  <c r="K270" i="3"/>
  <c r="L270" i="3" s="1"/>
  <c r="E272" i="3"/>
  <c r="D271" i="3"/>
  <c r="H271" i="3" s="1"/>
  <c r="R271" i="3"/>
  <c r="J271" i="3"/>
  <c r="N26" i="5" l="1"/>
  <c r="B5" i="21"/>
  <c r="A31" i="21" s="1"/>
  <c r="G315" i="16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D5" i="21" s="1"/>
  <c r="M71" i="4"/>
  <c r="D26" i="5"/>
  <c r="C5" i="21" s="1"/>
  <c r="D31" i="21" s="1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F321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G321" i="16" l="1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F329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G329" i="16" l="1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F330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G330" i="16" l="1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F352" i="16" l="1"/>
  <c r="G352" i="16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F360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G360" i="16" l="1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F364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G364" i="16" l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F455" i="16" l="1"/>
  <c r="G455" i="16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F462" i="16" l="1"/>
  <c r="G462" i="16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F465" i="16" l="1"/>
  <c r="G465" i="16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F473" i="16" l="1"/>
  <c r="G473" i="16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F477" i="16" l="1"/>
  <c r="G477" i="16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F487" i="16" l="1"/>
  <c r="G487" i="16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D495" i="16"/>
  <c r="P112" i="3"/>
  <c r="Q112" i="3" s="1"/>
  <c r="L112" i="4" s="1"/>
  <c r="C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F496" i="16" l="1"/>
  <c r="N27" i="5"/>
  <c r="B6" i="21"/>
  <c r="A32" i="21" s="1"/>
  <c r="G496" i="16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6" i="21" s="1"/>
  <c r="D27" i="5"/>
  <c r="C6" i="21" s="1"/>
  <c r="D32" i="21" s="1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F524" i="16" l="1"/>
  <c r="G524" i="16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F532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G532" i="16" l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F535" i="16" l="1"/>
  <c r="G535" i="16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F589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G589" i="16" l="1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F610" i="16" l="1"/>
  <c r="G610" i="16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F623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G623" i="16" l="1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F647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G647" i="16" l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N28" i="5" l="1"/>
  <c r="B7" i="21"/>
  <c r="A33" i="21" s="1"/>
  <c r="G680" i="16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7" i="21" s="1"/>
  <c r="D28" i="5"/>
  <c r="C7" i="21" s="1"/>
  <c r="D33" i="21" s="1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V196" i="3"/>
  <c r="N29" i="5" l="1"/>
  <c r="B8" i="21"/>
  <c r="A34" i="21" s="1"/>
  <c r="S824" i="3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C8" i="21" s="1"/>
  <c r="D34" i="21" s="1"/>
  <c r="M196" i="4"/>
  <c r="K196" i="4"/>
  <c r="E29" i="5" s="1"/>
  <c r="D8" i="21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V238" i="3"/>
  <c r="N30" i="5" l="1"/>
  <c r="B9" i="21"/>
  <c r="A35" i="21" s="1"/>
  <c r="W238" i="3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9" i="21" s="1"/>
  <c r="D30" i="5"/>
  <c r="C9" i="21" s="1"/>
  <c r="D35" i="21" s="1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M279" i="4"/>
  <c r="K279" i="4"/>
  <c r="N31" i="5" l="1"/>
  <c r="B10" i="21"/>
  <c r="A36" i="21" s="1"/>
  <c r="V280" i="3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C10" i="21" s="1"/>
  <c r="D36" i="21" s="1"/>
  <c r="K280" i="4"/>
  <c r="E31" i="5" s="1"/>
  <c r="D10" i="21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K321" i="4"/>
  <c r="M321" i="4"/>
  <c r="N32" i="5" l="1"/>
  <c r="B11" i="21"/>
  <c r="A37" i="21" s="1"/>
  <c r="V322" i="3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C11" i="21" s="1"/>
  <c r="D37" i="21" s="1"/>
  <c r="K322" i="4"/>
  <c r="E32" i="5" s="1"/>
  <c r="D11" i="21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V364" i="3"/>
  <c r="N33" i="5" l="1"/>
  <c r="B12" i="21"/>
  <c r="A38" i="21" s="1"/>
  <c r="W364" i="3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C12" i="21" s="1"/>
  <c r="D38" i="21" s="1"/>
  <c r="M364" i="4"/>
  <c r="K364" i="4"/>
  <c r="E33" i="5" s="1"/>
  <c r="D12" i="21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M405" i="4"/>
  <c r="K405" i="4"/>
  <c r="N34" i="5" l="1"/>
  <c r="B13" i="21"/>
  <c r="A39" i="21" s="1"/>
  <c r="V406" i="3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C13" i="21" s="1"/>
  <c r="D39" i="21" s="1"/>
  <c r="K406" i="4"/>
  <c r="E34" i="5" s="1"/>
  <c r="D13" i="21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V448" i="3"/>
  <c r="N35" i="5" l="1"/>
  <c r="B14" i="21"/>
  <c r="A40" i="21" s="1"/>
  <c r="W448" i="3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14" i="21" s="1"/>
  <c r="D35" i="5"/>
  <c r="C14" i="21" s="1"/>
  <c r="D40" i="21" s="1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 l="1"/>
  <c r="O468" i="3"/>
  <c r="H467" i="4"/>
  <c r="K467" i="4"/>
  <c r="M467" i="4"/>
  <c r="P468" i="3" l="1"/>
  <c r="Q468" i="3" s="1"/>
  <c r="L468" i="4" s="1"/>
  <c r="V468" i="3" l="1"/>
  <c r="W468" i="3" s="1"/>
  <c r="X468" i="3" s="1"/>
  <c r="Y468" i="3" s="1"/>
  <c r="Z468" i="3" s="1"/>
  <c r="AA468" i="3" s="1"/>
  <c r="AB468" i="3" s="1"/>
  <c r="M469" i="3" s="1"/>
  <c r="AC468" i="3" l="1"/>
  <c r="AD468" i="3" s="1"/>
  <c r="C468" i="4"/>
  <c r="G468" i="4" s="1"/>
  <c r="I468" i="4" s="1"/>
  <c r="J468" i="4" s="1"/>
  <c r="O469" i="3"/>
  <c r="N469" i="3"/>
  <c r="AI469" i="3"/>
  <c r="H468" i="4" l="1"/>
  <c r="P469" i="3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V490" i="3"/>
  <c r="N36" i="5" l="1"/>
  <c r="B15" i="21"/>
  <c r="A41" i="21" s="1"/>
  <c r="W490" i="3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15" i="21" s="1"/>
  <c r="D36" i="5"/>
  <c r="C15" i="21" s="1"/>
  <c r="D41" i="21" s="1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K531" i="4"/>
  <c r="M531" i="4"/>
  <c r="N37" i="5" l="1"/>
  <c r="B16" i="21"/>
  <c r="A42" i="21" s="1"/>
  <c r="V532" i="3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C16" i="21" s="1"/>
  <c r="D42" i="21" s="1"/>
  <c r="K532" i="4"/>
  <c r="E37" i="5" s="1"/>
  <c r="D16" i="21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V574" i="3"/>
  <c r="N38" i="5" l="1"/>
  <c r="B17" i="21"/>
  <c r="A43" i="21" s="1"/>
  <c r="W574" i="3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C17" i="21" s="1"/>
  <c r="D43" i="21" s="1"/>
  <c r="K574" i="4"/>
  <c r="E38" i="5" s="1"/>
  <c r="D17" i="21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M615" i="4"/>
  <c r="K615" i="4"/>
  <c r="N39" i="5" l="1"/>
  <c r="B18" i="21"/>
  <c r="A44" i="21" s="1"/>
  <c r="V616" i="3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D18" i="21" s="1"/>
  <c r="M616" i="4"/>
  <c r="D39" i="5"/>
  <c r="C18" i="21" s="1"/>
  <c r="D44" i="21" s="1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M657" i="4"/>
  <c r="K657" i="4"/>
  <c r="N40" i="5" l="1"/>
  <c r="B19" i="21"/>
  <c r="A45" i="21" s="1"/>
  <c r="V658" i="3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C19" i="21" s="1"/>
  <c r="D45" i="21" s="1"/>
  <c r="K658" i="4"/>
  <c r="E40" i="5" s="1"/>
  <c r="D19" i="21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V700" i="3"/>
  <c r="N41" i="5" l="1"/>
  <c r="B20" i="21"/>
  <c r="A46" i="21" s="1"/>
  <c r="W700" i="3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C20" i="21" s="1"/>
  <c r="D46" i="21" s="1"/>
  <c r="K700" i="4"/>
  <c r="E41" i="5" s="1"/>
  <c r="D20" i="21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V742" i="3"/>
  <c r="N42" i="5" l="1"/>
  <c r="B21" i="21"/>
  <c r="A47" i="21" s="1"/>
  <c r="W742" i="3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D21" i="21" s="1"/>
  <c r="M742" i="4"/>
  <c r="D42" i="5"/>
  <c r="C21" i="21" s="1"/>
  <c r="D47" i="21" s="1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V784" i="3"/>
  <c r="N43" i="5" l="1"/>
  <c r="B22" i="21"/>
  <c r="A48" i="21" s="1"/>
  <c r="W784" i="3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22" i="21" s="1"/>
  <c r="D43" i="5"/>
  <c r="C22" i="21" s="1"/>
  <c r="D48" i="21" s="1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V826" i="3"/>
  <c r="N44" i="5" l="1"/>
  <c r="B23" i="21"/>
  <c r="A49" i="21" s="1"/>
  <c r="W826" i="3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23" i="21" s="1"/>
  <c r="D44" i="5"/>
  <c r="C23" i="21" s="1"/>
  <c r="D49" i="21" s="1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O861" i="3" l="1"/>
  <c r="N861" i="3"/>
  <c r="G860" i="4"/>
  <c r="I860" i="4" s="1"/>
  <c r="J860" i="4" s="1"/>
  <c r="K860" i="4" s="1"/>
  <c r="P861" i="3" l="1"/>
  <c r="Q861" i="3" s="1"/>
  <c r="L861" i="4" s="1"/>
  <c r="M860" i="4"/>
  <c r="V861" i="3" l="1"/>
  <c r="W861" i="3" s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AB868" i="3"/>
  <c r="N45" i="5" l="1"/>
  <c r="N47" i="5" s="1"/>
  <c r="C20" i="5" s="1"/>
  <c r="I36" i="12" s="1"/>
  <c r="B24" i="21"/>
  <c r="A50" i="21" s="1"/>
  <c r="G867" i="4"/>
  <c r="I867" i="4" s="1"/>
  <c r="J867" i="4" s="1"/>
  <c r="H867" i="4"/>
  <c r="K866" i="4"/>
  <c r="M866" i="4"/>
  <c r="C868" i="4"/>
  <c r="AC868" i="3"/>
  <c r="AD868" i="3" s="1"/>
  <c r="L869" i="4"/>
  <c r="Q870" i="3"/>
  <c r="AB869" i="3"/>
  <c r="G2" i="21" l="1"/>
  <c r="E7" i="21" s="1"/>
  <c r="Q871" i="3"/>
  <c r="L870" i="4"/>
  <c r="AB870" i="3"/>
  <c r="H868" i="4"/>
  <c r="G868" i="4"/>
  <c r="I868" i="4" s="1"/>
  <c r="J868" i="4" s="1"/>
  <c r="C869" i="4"/>
  <c r="AC869" i="3"/>
  <c r="AD869" i="3" s="1"/>
  <c r="M867" i="4"/>
  <c r="K867" i="4"/>
  <c r="E20" i="21" l="1"/>
  <c r="B46" i="21" s="1"/>
  <c r="E5" i="21"/>
  <c r="B31" i="21" s="1"/>
  <c r="E21" i="21"/>
  <c r="B47" i="21" s="1"/>
  <c r="E6" i="21"/>
  <c r="B32" i="21" s="1"/>
  <c r="E22" i="21"/>
  <c r="B48" i="21" s="1"/>
  <c r="B33" i="21"/>
  <c r="E23" i="21"/>
  <c r="B49" i="21" s="1"/>
  <c r="E8" i="21"/>
  <c r="B34" i="21" s="1"/>
  <c r="E24" i="21"/>
  <c r="E9" i="21"/>
  <c r="B35" i="21" s="1"/>
  <c r="E4" i="21"/>
  <c r="B30" i="21" s="1"/>
  <c r="E10" i="21"/>
  <c r="B36" i="21" s="1"/>
  <c r="E11" i="21"/>
  <c r="B37" i="21" s="1"/>
  <c r="E12" i="21"/>
  <c r="B38" i="21" s="1"/>
  <c r="E13" i="21"/>
  <c r="B39" i="21" s="1"/>
  <c r="E14" i="21"/>
  <c r="B40" i="21" s="1"/>
  <c r="E15" i="21"/>
  <c r="B41" i="21" s="1"/>
  <c r="E16" i="21"/>
  <c r="B42" i="21" s="1"/>
  <c r="E17" i="21"/>
  <c r="B43" i="21" s="1"/>
  <c r="E18" i="21"/>
  <c r="B44" i="21" s="1"/>
  <c r="E19" i="21"/>
  <c r="B45" i="21" s="1"/>
  <c r="H869" i="4"/>
  <c r="G869" i="4"/>
  <c r="I869" i="4" s="1"/>
  <c r="J869" i="4" s="1"/>
  <c r="M868" i="4"/>
  <c r="D45" i="5"/>
  <c r="C24" i="21" s="1"/>
  <c r="D50" i="21" s="1"/>
  <c r="K868" i="4"/>
  <c r="E45" i="5" s="1"/>
  <c r="D24" i="21" s="1"/>
  <c r="AC870" i="3"/>
  <c r="AD870" i="3" s="1"/>
  <c r="C870" i="4"/>
  <c r="Q872" i="3"/>
  <c r="L871" i="4"/>
  <c r="AB871" i="3"/>
  <c r="B50" i="21" l="1"/>
  <c r="E25" i="21"/>
  <c r="B51" i="21" s="1"/>
  <c r="AC871" i="3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N46" i="5" l="1"/>
  <c r="B25" i="21"/>
  <c r="A51" i="21" s="1"/>
  <c r="K907" i="4"/>
  <c r="M907" i="4"/>
  <c r="H908" i="4"/>
  <c r="G908" i="4"/>
  <c r="I908" i="4" s="1"/>
  <c r="J908" i="4" s="1"/>
  <c r="AC909" i="3"/>
  <c r="C909" i="4"/>
  <c r="AD909" i="3" l="1"/>
  <c r="AB22" i="3"/>
  <c r="E6" i="19" s="1"/>
  <c r="C36" i="19" s="1"/>
  <c r="K908" i="4"/>
  <c r="M908" i="4"/>
  <c r="G909" i="4"/>
  <c r="I909" i="4" s="1"/>
  <c r="H909" i="4"/>
  <c r="C63" i="19" l="1"/>
  <c r="C62" i="19"/>
  <c r="J62" i="19"/>
  <c r="K30" i="19" s="1"/>
  <c r="C57" i="19"/>
  <c r="C8" i="18"/>
  <c r="D72" i="18" s="1"/>
  <c r="E7" i="19"/>
  <c r="C39" i="19" s="1"/>
  <c r="D21" i="18"/>
  <c r="D34" i="18"/>
  <c r="D25" i="18"/>
  <c r="D46" i="18"/>
  <c r="J909" i="4"/>
  <c r="I910" i="4"/>
  <c r="C12" i="4"/>
  <c r="C13" i="4"/>
  <c r="C12" i="11" s="1"/>
  <c r="AA908" i="3"/>
  <c r="AA909" i="3" s="1"/>
  <c r="K18" i="3"/>
  <c r="P18" i="3"/>
  <c r="D39" i="18" l="1"/>
  <c r="D33" i="18"/>
  <c r="D42" i="18"/>
  <c r="D68" i="18"/>
  <c r="D24" i="18"/>
  <c r="D41" i="18"/>
  <c r="D63" i="18"/>
  <c r="D62" i="18"/>
  <c r="D22" i="18"/>
  <c r="D67" i="18"/>
  <c r="D66" i="18"/>
  <c r="D65" i="18"/>
  <c r="D64" i="18"/>
  <c r="D61" i="18"/>
  <c r="D60" i="18"/>
  <c r="D59" i="18"/>
  <c r="D52" i="18"/>
  <c r="D51" i="18"/>
  <c r="D50" i="18"/>
  <c r="D49" i="18"/>
  <c r="D48" i="18"/>
  <c r="D47" i="18"/>
  <c r="D43" i="18"/>
  <c r="D32" i="18"/>
  <c r="D20" i="18"/>
  <c r="D40" i="18"/>
  <c r="D35" i="18"/>
  <c r="D56" i="18"/>
  <c r="D28" i="18"/>
  <c r="D71" i="18"/>
  <c r="D55" i="18"/>
  <c r="D30" i="18"/>
  <c r="D58" i="18"/>
  <c r="D29" i="18"/>
  <c r="D70" i="18"/>
  <c r="D54" i="18"/>
  <c r="D27" i="18"/>
  <c r="D57" i="18"/>
  <c r="D69" i="18"/>
  <c r="D53" i="18"/>
  <c r="D44" i="18"/>
  <c r="D38" i="18"/>
  <c r="D23" i="18"/>
  <c r="D45" i="18"/>
  <c r="D31" i="18"/>
  <c r="D37" i="18"/>
  <c r="D19" i="18"/>
  <c r="D36" i="18"/>
  <c r="D26" i="18"/>
  <c r="Z17" i="11"/>
  <c r="Y17" i="11"/>
  <c r="Y23" i="11" s="1"/>
  <c r="J910" i="4"/>
  <c r="C15" i="4"/>
  <c r="K909" i="4"/>
  <c r="M909" i="4"/>
  <c r="J63" i="19" l="1"/>
  <c r="D33" i="19"/>
  <c r="M910" i="4"/>
  <c r="L911" i="4" s="1"/>
  <c r="K910" i="4"/>
  <c r="E46" i="5" s="1"/>
  <c r="D25" i="21" s="1"/>
  <c r="D46" i="5"/>
  <c r="C25" i="21" s="1"/>
  <c r="C16" i="4"/>
  <c r="E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  <c r="F30" i="21" l="1"/>
  <c r="C31" i="21" l="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30" i="21"/>
</calcChain>
</file>

<file path=xl/comments1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2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6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3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<sst xmlns="http://schemas.openxmlformats.org/spreadsheetml/2006/main" count="2161" uniqueCount="1278">
  <si>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</si>
  <si>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</si>
  <si>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</si>
  <si>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</si>
  <si>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</si>
  <si>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</si>
  <si>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</si>
  <si>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</si>
  <si>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</si>
  <si>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</si>
  <si>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</si>
  <si>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</si>
  <si>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</si>
  <si>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</si>
  <si>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</si>
  <si>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</si>
  <si>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</si>
  <si>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</si>
  <si>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</si>
  <si>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</si>
  <si>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</si>
  <si>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</si>
  <si>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</si>
  <si>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</si>
  <si>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</si>
  <si>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</si>
  <si>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</si>
  <si>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</si>
  <si>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</si>
  <si>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</si>
  <si>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</si>
  <si>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</si>
  <si>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</si>
  <si>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</si>
  <si>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</si>
  <si>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</si>
  <si>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</si>
  <si>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</si>
  <si>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</si>
  <si>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</si>
  <si>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</si>
  <si>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</si>
  <si>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</si>
  <si>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</si>
  <si>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</si>
  <si>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</si>
  <si>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</si>
  <si>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</si>
  <si>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</si>
  <si>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</si>
  <si>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</si>
  <si>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</si>
  <si>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</si>
  <si>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</si>
  <si>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</si>
  <si>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</si>
  <si>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</si>
  <si>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</si>
  <si>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</si>
  <si>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</si>
  <si>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</si>
  <si>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</si>
  <si>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</si>
  <si>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</si>
  <si>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</si>
  <si>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</si>
  <si>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</si>
  <si>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</si>
  <si>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</si>
  <si>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</si>
  <si>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</si>
  <si>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</si>
  <si>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</si>
  <si>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</si>
  <si>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</si>
  <si>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</si>
  <si>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</si>
  <si>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</si>
  <si>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</si>
  <si>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</si>
  <si>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</si>
  <si>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</si>
  <si>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</si>
  <si>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</si>
  <si>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</si>
  <si>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</si>
  <si>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</si>
  <si>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</si>
  <si>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</si>
  <si>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</si>
  <si>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</si>
  <si>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</si>
  <si>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</si>
  <si>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</si>
  <si>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</si>
  <si>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</si>
  <si>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</si>
  <si>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</si>
  <si>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</si>
  <si>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</si>
  <si>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</si>
  <si>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</si>
  <si>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</si>
  <si>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</si>
  <si>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</si>
  <si>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</si>
  <si>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</si>
  <si>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</si>
  <si>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</si>
  <si>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</si>
  <si>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</si>
  <si>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</si>
  <si>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</si>
  <si>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</si>
  <si>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</si>
  <si>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</si>
  <si>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</si>
  <si>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</si>
  <si>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</si>
  <si>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</si>
  <si>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</si>
  <si>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</si>
  <si>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</si>
  <si>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</si>
  <si>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</si>
  <si>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</si>
  <si>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</si>
  <si>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</si>
  <si>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</si>
  <si>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</si>
  <si>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</si>
  <si>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</si>
  <si>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</si>
  <si>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</si>
  <si>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</si>
  <si>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</si>
  <si>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</si>
  <si>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</si>
  <si>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</si>
  <si>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</si>
  <si>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</si>
  <si>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</si>
  <si>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</si>
  <si>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</si>
  <si>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</si>
  <si>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</si>
  <si>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</si>
  <si>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</si>
  <si>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</si>
  <si>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</si>
  <si>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</si>
  <si>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</si>
  <si>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</si>
  <si>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</si>
  <si>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</si>
  <si>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</si>
  <si>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</si>
  <si>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</si>
  <si>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</si>
  <si>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</si>
  <si>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</si>
  <si>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</si>
  <si>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</si>
  <si>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</si>
  <si>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</si>
  <si>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</si>
  <si>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</si>
  <si>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</si>
  <si>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</si>
  <si>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</si>
  <si>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</si>
  <si>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</si>
  <si>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</si>
  <si>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</si>
  <si>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</si>
  <si>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</si>
  <si>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</si>
  <si>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</si>
  <si>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</si>
  <si>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</si>
  <si>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</si>
  <si>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</si>
  <si>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</si>
  <si>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</si>
  <si>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</si>
  <si>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</si>
  <si>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</si>
  <si>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</si>
  <si>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</si>
  <si>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</si>
  <si>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</si>
  <si>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</si>
  <si>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</si>
  <si>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</si>
  <si>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</si>
  <si>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</si>
  <si>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</si>
  <si>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</si>
  <si>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</si>
  <si>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</si>
  <si>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</si>
  <si>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</si>
  <si>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</si>
  <si>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</si>
  <si>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</si>
  <si>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</si>
  <si>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</si>
  <si>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</si>
  <si>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</si>
  <si>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</si>
  <si>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</si>
  <si>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</si>
  <si>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</si>
  <si>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</si>
  <si>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</si>
  <si>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</si>
  <si>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</si>
  <si>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</si>
  <si>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</si>
  <si>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</si>
  <si>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</si>
  <si>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</si>
  <si>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</si>
  <si>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</si>
  <si>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</si>
  <si>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</si>
  <si>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</si>
  <si>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</si>
  <si>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</si>
  <si>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</si>
  <si>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</si>
  <si>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</si>
  <si>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</si>
  <si>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</si>
  <si>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</si>
  <si>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</si>
  <si>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</si>
  <si>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</si>
  <si>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</si>
  <si>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</si>
  <si>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</si>
  <si>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</si>
  <si>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</si>
  <si>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</si>
  <si>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</si>
  <si>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</si>
  <si>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</si>
  <si>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</si>
  <si>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</si>
  <si>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</si>
  <si>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</si>
  <si>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</si>
  <si>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</si>
  <si>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</si>
  <si>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</si>
  <si>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</si>
  <si>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</si>
  <si>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</si>
  <si>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</si>
  <si>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</si>
  <si>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</si>
  <si>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</si>
  <si>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</si>
  <si>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</si>
  <si>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</si>
  <si>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</si>
  <si>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</si>
  <si>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</si>
  <si>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</si>
  <si>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</si>
  <si>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</si>
  <si>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</si>
  <si>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</si>
  <si>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</si>
  <si>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</si>
  <si>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</si>
  <si>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</si>
  <si>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</si>
  <si>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</si>
  <si>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</si>
  <si>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</si>
  <si>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</si>
  <si>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</si>
  <si>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</si>
  <si>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</si>
  <si>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</si>
  <si>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</si>
  <si>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</si>
  <si>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</si>
  <si>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</si>
  <si>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</si>
  <si>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</si>
  <si>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</si>
  <si>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</si>
  <si>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</si>
  <si>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</si>
  <si>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</si>
  <si>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</si>
  <si>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</si>
  <si>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</si>
  <si>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</si>
  <si>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</si>
  <si>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</si>
  <si>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</si>
  <si>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</si>
  <si>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</si>
  <si>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</si>
  <si>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</si>
  <si>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</si>
  <si>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</si>
  <si>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</si>
  <si>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</si>
  <si>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</si>
  <si>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</si>
  <si>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</si>
  <si>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</si>
  <si>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</si>
  <si>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</si>
  <si>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</si>
  <si>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</si>
  <si>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</si>
  <si>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</si>
  <si>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</si>
  <si>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</si>
  <si>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</si>
  <si>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</si>
  <si>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</si>
  <si>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</si>
  <si>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</si>
  <si>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</si>
  <si>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</si>
  <si>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</si>
  <si>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</si>
  <si>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</si>
  <si>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</si>
  <si>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</si>
  <si>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</si>
  <si>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</si>
  <si>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</si>
  <si>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</si>
  <si>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</si>
  <si>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</si>
  <si>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</si>
  <si>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</si>
  <si>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</si>
  <si>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</si>
  <si>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</si>
  <si>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</si>
  <si>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</si>
  <si>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</si>
  <si>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</si>
  <si>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</si>
  <si>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</si>
  <si>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</si>
  <si>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</si>
  <si>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</si>
  <si>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</si>
  <si>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</si>
  <si>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</si>
  <si>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</si>
  <si>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</si>
  <si>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</si>
  <si>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</si>
  <si>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</si>
  <si>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</si>
  <si>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</si>
  <si>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</si>
  <si>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</si>
  <si>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</si>
  <si>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</si>
  <si>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</si>
  <si>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</si>
  <si>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</si>
  <si>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</si>
  <si>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</si>
  <si>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</si>
  <si>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</si>
  <si>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</si>
  <si>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</si>
  <si>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</si>
  <si>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</si>
  <si>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</si>
  <si>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</si>
  <si>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</si>
  <si>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</si>
  <si>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</si>
  <si>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</si>
  <si>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</si>
  <si>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</si>
  <si>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</si>
  <si>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</si>
  <si>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</si>
  <si>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</si>
  <si>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</si>
  <si>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</si>
  <si>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</si>
  <si>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</si>
  <si>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</si>
  <si>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</si>
  <si>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</si>
  <si>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</si>
  <si>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</si>
  <si>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</si>
  <si>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</si>
  <si>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</si>
  <si>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</si>
  <si>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</si>
  <si>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</si>
  <si>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</si>
  <si>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</si>
  <si>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</si>
  <si>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</si>
  <si>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</si>
  <si>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</si>
  <si>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</si>
  <si>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</si>
  <si>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</si>
  <si>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</si>
  <si>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</si>
  <si>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</si>
  <si>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</si>
  <si>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</si>
  <si>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</si>
  <si>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</si>
  <si>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</si>
  <si>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</si>
  <si>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</si>
  <si>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</si>
  <si>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</si>
  <si>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</si>
  <si>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</si>
  <si>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</si>
  <si>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</si>
  <si>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</si>
  <si>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</si>
  <si>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</si>
  <si>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</si>
  <si>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</si>
  <si>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</si>
  <si>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</si>
  <si>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</si>
  <si>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</si>
  <si>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</si>
  <si>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</si>
  <si>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</si>
  <si>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</si>
  <si>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</si>
  <si>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</si>
  <si>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</si>
  <si>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</si>
  <si>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</si>
  <si>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</si>
  <si>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</si>
  <si>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</si>
  <si>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</si>
  <si>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</si>
  <si>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</si>
  <si>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</si>
  <si>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</si>
  <si>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</si>
  <si>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</si>
  <si>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</si>
  <si>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</si>
  <si>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</si>
  <si>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</si>
  <si>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</si>
  <si>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</si>
  <si>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</si>
  <si>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</si>
  <si>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</si>
  <si>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</si>
  <si>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</si>
  <si>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</si>
  <si>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</si>
  <si>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</si>
  <si>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</si>
  <si>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</si>
  <si>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</si>
  <si>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</si>
  <si>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</si>
  <si>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</si>
  <si>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</si>
  <si>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</si>
  <si>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</si>
  <si>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</si>
  <si>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</si>
  <si>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</si>
  <si>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</si>
  <si>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</si>
  <si>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</si>
  <si>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</si>
  <si>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</si>
  <si>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</si>
  <si>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</si>
  <si>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</si>
  <si>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</si>
  <si>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</si>
  <si>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</si>
  <si>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</si>
  <si>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</si>
  <si>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</si>
  <si>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</si>
  <si>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</si>
  <si>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</si>
  <si>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</si>
  <si>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</si>
  <si>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</si>
  <si>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</si>
  <si>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</si>
  <si>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</si>
  <si>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</si>
  <si>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</si>
  <si>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</si>
  <si>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</si>
  <si>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</si>
  <si>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</si>
  <si>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</si>
  <si>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</si>
  <si>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</si>
  <si>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</si>
  <si>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</si>
  <si>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</si>
  <si>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</si>
  <si>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</si>
  <si>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</si>
  <si>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</si>
  <si>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</si>
  <si>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</si>
  <si>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</si>
  <si>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</si>
  <si>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</si>
  <si>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</si>
  <si>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</si>
  <si>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</si>
  <si>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</si>
  <si>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</si>
  <si>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</si>
  <si>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</si>
  <si>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</si>
  <si>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</si>
  <si>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</si>
  <si>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</si>
  <si>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</si>
  <si>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</si>
  <si>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</si>
  <si>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</si>
  <si>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</si>
  <si>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</si>
  <si>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</si>
  <si>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</si>
  <si>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</si>
  <si>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</si>
  <si>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</si>
  <si>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</si>
  <si>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</si>
  <si>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</si>
  <si>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</si>
  <si>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</si>
  <si>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</si>
  <si>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</si>
  <si>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</si>
  <si>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</si>
  <si>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</si>
  <si>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</si>
  <si>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</si>
  <si>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</si>
  <si>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</si>
  <si>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</si>
  <si>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</si>
  <si>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</si>
  <si>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</si>
  <si>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</si>
  <si>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</si>
  <si>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</si>
  <si>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</si>
  <si>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</si>
  <si>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</si>
  <si>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</si>
  <si>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</si>
  <si>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</si>
  <si>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</si>
  <si>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</si>
  <si>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</si>
  <si>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</si>
  <si>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</si>
  <si>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</si>
  <si>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</si>
  <si>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</si>
  <si>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</si>
  <si>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</si>
  <si>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</si>
  <si>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</si>
  <si>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</si>
  <si>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</si>
  <si>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</si>
  <si>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</si>
  <si>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</si>
  <si>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</si>
  <si>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</si>
  <si>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</si>
  <si>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</si>
  <si>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</si>
  <si>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</si>
  <si>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</si>
  <si>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</si>
  <si>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</si>
  <si>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</si>
  <si>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</si>
  <si>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</si>
  <si>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</si>
  <si>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</si>
  <si>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</si>
  <si>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</si>
  <si>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</si>
  <si>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</si>
  <si>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</si>
  <si>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</si>
  <si>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</si>
  <si>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</si>
  <si>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</si>
  <si>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</si>
  <si>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</si>
  <si>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</si>
  <si>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</si>
  <si>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</si>
  <si>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</si>
  <si>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</si>
  <si>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</si>
  <si>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</si>
  <si>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</si>
  <si>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time step</t>
  </si>
  <si>
    <t>Motor Thrust corrected</t>
  </si>
  <si>
    <t>Rocket motor mass:</t>
  </si>
  <si>
    <t>point</t>
  </si>
  <si>
    <t>Payload mass</t>
  </si>
  <si>
    <t>For: +</t>
  </si>
  <si>
    <t>Cf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</si>
  <si>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</si>
  <si>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</si>
  <si>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</si>
  <si>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</si>
  <si>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</si>
  <si>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</si>
  <si>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</si>
  <si>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</si>
  <si>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</si>
  <si>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</si>
  <si>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</si>
  <si>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</si>
  <si>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</si>
  <si>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</si>
  <si>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</si>
  <si>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</si>
  <si>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</si>
  <si>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</si>
  <si>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</si>
  <si>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</si>
  <si>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</si>
  <si>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</si>
  <si>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</si>
  <si>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</si>
  <si>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</si>
  <si>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</si>
  <si>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</si>
  <si>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</si>
  <si>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</si>
  <si>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</si>
  <si>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</si>
  <si>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</si>
  <si>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</si>
  <si>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</si>
  <si>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</si>
  <si>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</si>
  <si>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</si>
  <si>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</si>
  <si>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</si>
  <si>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</si>
  <si>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</si>
  <si>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</si>
  <si>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</si>
  <si>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</si>
  <si>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</si>
  <si>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</si>
  <si>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</si>
  <si>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</si>
  <si>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</si>
  <si>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</si>
  <si>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</si>
  <si>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</si>
  <si>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</si>
  <si>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</si>
  <si>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</si>
  <si>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</si>
  <si>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</si>
  <si>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</si>
  <si>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</si>
  <si>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</si>
  <si>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</si>
  <si>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</si>
  <si>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</si>
  <si>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</si>
  <si>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</si>
  <si>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</si>
  <si>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</si>
  <si>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</si>
  <si>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</si>
  <si>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</si>
  <si>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</si>
  <si>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</si>
  <si>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</si>
  <si>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</si>
  <si>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</si>
  <si>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</si>
  <si>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</si>
  <si>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</si>
  <si>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</si>
  <si>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</si>
  <si>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</si>
  <si>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</si>
  <si>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</si>
  <si>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</si>
  <si>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</si>
  <si>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</si>
  <si>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</si>
  <si>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</si>
  <si>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</si>
  <si>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</si>
  <si>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</si>
  <si>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</si>
  <si>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</si>
  <si>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</si>
  <si>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</si>
  <si>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</si>
  <si>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</si>
  <si>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</si>
  <si>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</si>
  <si>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</si>
  <si>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</si>
  <si>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</si>
  <si>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</si>
  <si>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</si>
  <si>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</si>
  <si>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</si>
  <si>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</si>
  <si>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</si>
  <si>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</si>
  <si>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</si>
  <si>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</si>
  <si>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</si>
  <si>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</si>
  <si>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</si>
  <si>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</si>
  <si>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</si>
  <si>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</si>
  <si>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</si>
  <si>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</si>
  <si>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</si>
  <si>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</si>
  <si>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</si>
  <si>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</si>
  <si>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</si>
  <si>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</si>
  <si>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</si>
  <si>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</si>
  <si>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</si>
  <si>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</si>
  <si>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</si>
  <si>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</si>
  <si>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</si>
  <si>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</si>
  <si>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</si>
  <si>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</si>
  <si>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</si>
  <si>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</si>
  <si>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</si>
  <si>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</si>
  <si>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</si>
  <si>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</si>
  <si>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</si>
  <si>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</si>
  <si>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</si>
  <si>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</si>
  <si>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</si>
  <si>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</si>
  <si>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</si>
  <si>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</si>
  <si>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</si>
  <si>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</si>
  <si>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</si>
  <si>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</si>
  <si>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</si>
  <si>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</si>
  <si>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</si>
  <si>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</si>
  <si>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</si>
  <si>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</si>
  <si>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</si>
  <si>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</si>
  <si>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</si>
  <si>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</si>
  <si>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</si>
  <si>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</si>
  <si>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</si>
  <si>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</si>
  <si>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</si>
  <si>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</si>
  <si>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</si>
  <si>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</si>
  <si>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</si>
  <si>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</si>
  <si>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</si>
  <si>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</si>
  <si>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</si>
  <si>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</si>
  <si>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</si>
  <si>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</si>
  <si>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</si>
  <si>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</si>
  <si>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</si>
  <si>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</si>
  <si>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</si>
  <si>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</si>
  <si>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</si>
  <si>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</si>
  <si>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</si>
  <si>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</si>
  <si>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</si>
  <si>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</si>
  <si>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</si>
  <si>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</si>
  <si>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</si>
  <si>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</si>
  <si>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</si>
  <si>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</si>
  <si>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</si>
  <si>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</si>
  <si>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</si>
  <si>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</si>
  <si>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</si>
  <si>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</si>
  <si>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</si>
  <si>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</si>
  <si>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</si>
  <si>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</si>
  <si>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</si>
  <si>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</si>
  <si>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</si>
  <si>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</si>
  <si>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</si>
  <si>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</si>
  <si>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</si>
  <si>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</si>
  <si>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</si>
  <si>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</si>
  <si>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</si>
  <si>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</si>
  <si>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</si>
  <si>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</si>
  <si>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</si>
  <si>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</si>
  <si>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</si>
  <si>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</si>
  <si>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</si>
  <si>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</si>
  <si>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</si>
  <si>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</si>
  <si>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</si>
  <si>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</si>
  <si>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</si>
  <si>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</si>
  <si>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</si>
  <si>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</si>
  <si>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</si>
  <si>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</si>
  <si>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</si>
  <si>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</si>
  <si>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</si>
  <si>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</si>
  <si>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</si>
  <si>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</si>
  <si>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</si>
  <si>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</si>
  <si>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</si>
  <si>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</si>
  <si>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</si>
  <si>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</si>
  <si>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</si>
  <si>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</si>
  <si>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</si>
  <si>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</si>
  <si>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</si>
  <si>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</si>
  <si>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</si>
  <si>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</si>
  <si>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</si>
  <si>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</si>
  <si>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</si>
  <si>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</si>
  <si>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</si>
  <si>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</si>
  <si>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</si>
  <si>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</si>
  <si>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</si>
  <si>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</si>
  <si>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</si>
  <si>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</si>
  <si>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</si>
  <si>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</si>
  <si>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</si>
  <si>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</si>
  <si>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</si>
  <si>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</si>
  <si>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</si>
  <si>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</si>
  <si>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</si>
  <si>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</si>
  <si>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</si>
  <si>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</si>
  <si>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</si>
  <si>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</si>
  <si>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</si>
  <si>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</si>
  <si>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</si>
  <si>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</si>
  <si>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</si>
  <si>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</si>
  <si>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</si>
  <si>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</si>
  <si>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</si>
  <si>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</si>
  <si>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</si>
  <si>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</si>
  <si>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</si>
  <si>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</si>
  <si>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</si>
  <si>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</si>
  <si>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</si>
  <si>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</si>
  <si>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</si>
  <si>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</si>
  <si>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</si>
  <si>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</si>
  <si>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</si>
  <si>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</si>
  <si>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</si>
  <si>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</si>
  <si>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</si>
  <si>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</si>
  <si>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</si>
  <si>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</si>
  <si>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</si>
  <si>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</si>
  <si>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</si>
  <si>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</si>
  <si>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</si>
  <si>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</si>
  <si>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</si>
  <si>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</si>
  <si>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</si>
  <si>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</si>
  <si>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</si>
  <si>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</si>
  <si>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</si>
  <si>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</si>
  <si>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</si>
  <si>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</si>
  <si>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</si>
  <si>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</si>
  <si>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</si>
  <si>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</si>
  <si>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</si>
  <si>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</si>
  <si>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</si>
  <si>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</si>
  <si>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</si>
  <si>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</si>
  <si>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</si>
  <si>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</si>
  <si>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</si>
  <si>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</si>
  <si>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</si>
  <si>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</si>
  <si>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</si>
  <si>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</si>
  <si>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</si>
  <si>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</si>
  <si>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</si>
  <si>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</si>
  <si>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</si>
  <si>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</si>
  <si>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</si>
  <si>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</si>
  <si>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</si>
  <si>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</si>
  <si>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</si>
  <si>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</si>
  <si>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</si>
  <si>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</si>
  <si>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</si>
  <si>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</si>
  <si>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</si>
  <si>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</si>
  <si>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</si>
  <si>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</si>
  <si>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</si>
  <si>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</si>
  <si>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</si>
  <si>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</si>
  <si>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</si>
  <si>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</si>
  <si>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</si>
  <si>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</si>
  <si>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</si>
  <si>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</si>
  <si>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</si>
  <si>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</si>
  <si>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</si>
  <si>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</si>
  <si>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</si>
  <si>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</si>
  <si>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</si>
  <si>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</si>
  <si>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</si>
  <si>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</si>
  <si>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</si>
  <si>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</si>
  <si>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</si>
  <si>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</si>
  <si>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</si>
  <si>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</si>
  <si>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</si>
  <si>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</si>
  <si>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</si>
  <si>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</si>
  <si>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</si>
  <si>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</si>
  <si>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</si>
  <si>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</si>
  <si>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</si>
  <si>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</si>
  <si>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</si>
  <si>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</si>
  <si>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</si>
  <si>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</si>
  <si>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</si>
  <si>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</si>
  <si>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</si>
  <si>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</si>
  <si>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</si>
  <si>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</si>
  <si>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</si>
  <si>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</si>
  <si>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</si>
  <si>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</si>
  <si>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</si>
  <si>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</si>
  <si>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</si>
  <si>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</si>
  <si>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</si>
  <si>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</si>
  <si>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</si>
  <si>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</si>
  <si>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</si>
  <si>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</si>
  <si>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</si>
  <si>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</si>
  <si>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</si>
  <si>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</si>
  <si>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</si>
  <si>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</si>
  <si>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</si>
  <si>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</si>
  <si>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</si>
  <si>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</si>
  <si>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</si>
  <si>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</si>
  <si>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</si>
  <si>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</si>
  <si>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</si>
  <si>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</si>
  <si>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</si>
  <si>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</si>
  <si>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</si>
  <si>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</si>
  <si>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</si>
  <si>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</si>
  <si>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</si>
  <si>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</si>
  <si>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</si>
  <si>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</si>
  <si>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</si>
  <si>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</si>
  <si>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</si>
  <si>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</si>
  <si>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</si>
  <si>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</si>
  <si>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</si>
  <si>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</si>
  <si>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</si>
  <si>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</si>
  <si>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</si>
  <si>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</si>
  <si>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</si>
  <si>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</si>
  <si>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</si>
  <si>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</si>
  <si>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</si>
  <si>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</si>
  <si>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</si>
  <si>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</si>
  <si>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</si>
  <si>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</si>
  <si>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</si>
  <si>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</si>
  <si>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</si>
  <si>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</si>
  <si>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</si>
  <si>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</si>
  <si>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</si>
  <si>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</si>
  <si>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</si>
  <si>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</si>
  <si>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</si>
  <si>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</si>
  <si>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</si>
  <si>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</si>
  <si>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</si>
  <si>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</si>
  <si>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</si>
  <si>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</si>
  <si>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</si>
  <si>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</si>
  <si>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</si>
  <si>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</si>
  <si>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</si>
  <si>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</si>
  <si>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</si>
  <si>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</si>
  <si>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</si>
  <si>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</si>
  <si>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</si>
  <si>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</si>
  <si>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</si>
  <si>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</si>
  <si>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</si>
  <si>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</si>
  <si>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</si>
  <si>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</si>
  <si>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</si>
  <si>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</si>
  <si>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</si>
  <si>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</si>
  <si>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</si>
  <si>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</si>
  <si>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</si>
  <si>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</si>
  <si>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</si>
  <si>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</si>
  <si>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</si>
  <si>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</si>
  <si>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</si>
  <si>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</si>
  <si>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</si>
  <si>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</si>
  <si>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</si>
  <si>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</si>
  <si>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</si>
  <si>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</si>
  <si>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</si>
  <si>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</si>
  <si>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</si>
  <si>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</si>
  <si>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</si>
  <si>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</si>
  <si>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</si>
  <si>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</si>
  <si>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</si>
  <si>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</si>
  <si>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</si>
  <si>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</si>
  <si>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</si>
  <si>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</si>
  <si>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</si>
  <si>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</si>
  <si>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</si>
  <si>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</si>
  <si>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</si>
  <si>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</si>
  <si>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</si>
  <si>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</si>
  <si>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</si>
  <si>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</si>
  <si>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</si>
  <si>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</si>
  <si>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</si>
  <si>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</si>
  <si>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</si>
  <si>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</si>
  <si>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</si>
  <si>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</si>
  <si>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</si>
  <si>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</si>
  <si>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</si>
  <si>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</si>
  <si>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</si>
  <si>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</si>
  <si>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</si>
  <si>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</si>
  <si>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</si>
  <si>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For grain container</t>
  </si>
  <si>
    <t>DO</t>
  </si>
  <si>
    <t>DI</t>
  </si>
  <si>
    <t>(kg)</t>
  </si>
  <si>
    <t>Mass per second</t>
  </si>
  <si>
    <t>Data to EGS format</t>
  </si>
  <si>
    <t>TIME</t>
  </si>
  <si>
    <t>MASS</t>
  </si>
  <si>
    <t>CENTER GRAVITY</t>
  </si>
  <si>
    <t>Rocket motor dry</t>
  </si>
  <si>
    <t xml:space="preserve">Rocket motor full </t>
  </si>
  <si>
    <t>Mechanical first iteration FOR COMBUSTION CASE</t>
  </si>
  <si>
    <t>Mechanical iteration for rocket motor HEAD CASE</t>
  </si>
  <si>
    <t>Inner diam. of Vchamber</t>
  </si>
  <si>
    <t>ID with radial clearance</t>
  </si>
  <si>
    <t>HEAD CASE LENGTH</t>
  </si>
  <si>
    <t>cm</t>
  </si>
  <si>
    <t>CAL 40 thickness</t>
  </si>
  <si>
    <t>Normal outer diameter</t>
  </si>
  <si>
    <t>ASTM A53 grade B</t>
  </si>
  <si>
    <t>Head case</t>
  </si>
  <si>
    <t>Nozzle</t>
  </si>
  <si>
    <t>Dryt mass rocket motor</t>
  </si>
  <si>
    <t>Total mass</t>
  </si>
  <si>
    <t>4cm length</t>
  </si>
  <si>
    <t>3cm length</t>
  </si>
  <si>
    <t>Rocket dry</t>
  </si>
  <si>
    <t>plus motor</t>
  </si>
  <si>
    <t>plus prop</t>
  </si>
  <si>
    <t>Ablative</t>
  </si>
  <si>
    <t>dry</t>
  </si>
  <si>
    <t>GOAL</t>
  </si>
  <si>
    <t>this load depends if c) is max than d) or viceversa</t>
  </si>
  <si>
    <t>Grado (SAE)</t>
  </si>
  <si>
    <t>Resistencia a la fluencia (Fyield) [MPa]</t>
  </si>
  <si>
    <t>Resistencia a la tracción (Fult) [MPa]</t>
  </si>
  <si>
    <t>Comentarios</t>
  </si>
  <si>
    <t>Grade 1</t>
  </si>
  <si>
    <t>~ 240</t>
  </si>
  <si>
    <t>~ 330</t>
  </si>
  <si>
    <t>Bajo carbono, baja resistencia, uso ligero</t>
  </si>
  <si>
    <t>Grade 2</t>
  </si>
  <si>
    <t>~ 310</t>
  </si>
  <si>
    <t>~ 400</t>
  </si>
  <si>
    <t>Bajo carbono, aplicaciones generales</t>
  </si>
  <si>
    <t>Grade 5</t>
  </si>
  <si>
    <t>~ 620</t>
  </si>
  <si>
    <t>~ 830</t>
  </si>
  <si>
    <t>Medio carbono, templado y revenido, muy común en automotriz</t>
  </si>
  <si>
    <t>Grade 8</t>
  </si>
  <si>
    <t>~ 1040</t>
  </si>
  <si>
    <t>Alto carbono/aleado, alta resistencia, aplicaciones críticas</t>
  </si>
  <si>
    <t>Grade 8.2</t>
  </si>
  <si>
    <t>~ 970</t>
  </si>
  <si>
    <t>~ 1200</t>
  </si>
  <si>
    <t>Aleación reforzada, aún mayor resistencia que el 8</t>
  </si>
  <si>
    <r>
      <t>Grade 9</t>
    </r>
    <r>
      <rPr>
        <sz val="10"/>
        <rFont val="Arial"/>
        <family val="2"/>
      </rPr>
      <t xml:space="preserve"> (menos común)</t>
    </r>
  </si>
  <si>
    <t>~ 1030</t>
  </si>
  <si>
    <t>~ 1240</t>
  </si>
  <si>
    <t>Tornillos de aleación especial, aplicaciones de muy alta carga</t>
  </si>
  <si>
    <t>Clase ISO (Property Class)</t>
  </si>
  <si>
    <t>Fult (Resistencia a la tracción) [MPa]</t>
  </si>
  <si>
    <t>Fyield (Límite elástico) [MPa]</t>
  </si>
  <si>
    <t>Relación típica (Fyield / Fult)</t>
  </si>
  <si>
    <t>Pload oeprative</t>
  </si>
  <si>
    <t>Motor design for Promesa</t>
  </si>
  <si>
    <t>CG LOC DRY</t>
  </si>
  <si>
    <t>CG LOC LOADED</t>
  </si>
  <si>
    <t>THRUST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</si>
</sst>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4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" fillId="9" borderId="0" xfId="0" applyFont="1" applyFill="1"/>
    <xf numFmtId="0" fontId="1" fillId="0" borderId="62" xfId="0" applyFont="1" applyBorder="1"/>
    <xf numFmtId="0" fontId="0" fillId="24" borderId="100" xfId="0" applyFill="1" applyBorder="1"/>
    <xf numFmtId="164" fontId="0" fillId="24" borderId="100" xfId="0" applyNumberFormat="1" applyFill="1" applyBorder="1"/>
    <xf numFmtId="0" fontId="0" fillId="24" borderId="101" xfId="0" applyFill="1" applyBorder="1"/>
    <xf numFmtId="2" fontId="0" fillId="24" borderId="57" xfId="0" applyNumberFormat="1" applyFill="1" applyBorder="1"/>
    <xf numFmtId="0" fontId="1" fillId="0" borderId="56" xfId="0" applyFont="1" applyBorder="1"/>
    <xf numFmtId="2" fontId="0" fillId="11" borderId="99" xfId="0" applyNumberFormat="1" applyFill="1" applyBorder="1"/>
    <xf numFmtId="0" fontId="0" fillId="23" borderId="0" xfId="0" applyFill="1"/>
    <xf numFmtId="0" fontId="20" fillId="11" borderId="0" xfId="0" applyFont="1" applyFill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389.08525017225389</c:v>
                </c:pt>
                <c:pt idx="1">
                  <c:v>349.42964005786251</c:v>
                </c:pt>
                <c:pt idx="2">
                  <c:v>324.07638178305933</c:v>
                </c:pt>
                <c:pt idx="3">
                  <c:v>310.6181233008391</c:v>
                </c:pt>
                <c:pt idx="4">
                  <c:v>306.49110439332367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439.60123855531054</c:v>
                </c:pt>
                <c:pt idx="1">
                  <c:v>399.96803907444377</c:v>
                </c:pt>
                <c:pt idx="2">
                  <c:v>371.61189600104524</c:v>
                </c:pt>
                <c:pt idx="3">
                  <c:v>354.61639084534579</c:v>
                </c:pt>
                <c:pt idx="4">
                  <c:v>348.95375871271006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0.92074999999999996</c:v>
                </c:pt>
                <c:pt idx="2">
                  <c:v>1.8414999999999999</c:v>
                </c:pt>
                <c:pt idx="3">
                  <c:v>2.7622499999999999</c:v>
                </c:pt>
                <c:pt idx="4">
                  <c:v>3.6829999999999998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480.52696404111856</c:v>
                </c:pt>
                <c:pt idx="1">
                  <c:v>442.19904376641807</c:v>
                </c:pt>
                <c:pt idx="2">
                  <c:v>414.57672906065045</c:v>
                </c:pt>
                <c:pt idx="3">
                  <c:v>397.90356685868483</c:v>
                </c:pt>
                <c:pt idx="4">
                  <c:v>392.31954274914557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80576"/>
        <c:axId val="219182928"/>
      </c:scatterChart>
      <c:valAx>
        <c:axId val="21918057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9182928"/>
        <c:crosses val="autoZero"/>
        <c:crossBetween val="midCat"/>
      </c:valAx>
      <c:valAx>
        <c:axId val="21918292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9180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0.19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778.49467908417614</c:v>
                </c:pt>
                <c:pt idx="1">
                  <c:v>304.11506457677689</c:v>
                </c:pt>
                <c:pt idx="2">
                  <c:v>298.04548597477213</c:v>
                </c:pt>
                <c:pt idx="3">
                  <c:v>298.00022511948089</c:v>
                </c:pt>
                <c:pt idx="4">
                  <c:v>298.00000025432212</c:v>
                </c:pt>
                <c:pt idx="5">
                  <c:v>298.00000005224973</c:v>
                </c:pt>
                <c:pt idx="6">
                  <c:v>298.0000000091112</c:v>
                </c:pt>
                <c:pt idx="7">
                  <c:v>298.00000000132081</c:v>
                </c:pt>
                <c:pt idx="8">
                  <c:v>298.00000000029661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0.70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1303.6538024191016</c:v>
                </c:pt>
                <c:pt idx="1">
                  <c:v>356.39182525108259</c:v>
                </c:pt>
                <c:pt idx="2">
                  <c:v>299.99874185089305</c:v>
                </c:pt>
                <c:pt idx="3">
                  <c:v>298.04815450145446</c:v>
                </c:pt>
                <c:pt idx="4">
                  <c:v>298.00021203006594</c:v>
                </c:pt>
                <c:pt idx="5">
                  <c:v>298.00010723071057</c:v>
                </c:pt>
                <c:pt idx="6">
                  <c:v>298.00005404587819</c:v>
                </c:pt>
                <c:pt idx="7">
                  <c:v>298.00002958479826</c:v>
                </c:pt>
                <c:pt idx="8">
                  <c:v>298.00002255539823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0.89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3.92075</c:v>
                </c:pt>
                <c:pt idx="6">
                  <c:v>4.8414999999999999</c:v>
                </c:pt>
                <c:pt idx="7">
                  <c:v>5.7622499999999999</c:v>
                </c:pt>
                <c:pt idx="8">
                  <c:v>6.6829999999999998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1369.8281893853302</c:v>
                </c:pt>
                <c:pt idx="1">
                  <c:v>379.62260154641274</c:v>
                </c:pt>
                <c:pt idx="2">
                  <c:v>301.63536993109398</c:v>
                </c:pt>
                <c:pt idx="3">
                  <c:v>298.11388105174922</c:v>
                </c:pt>
                <c:pt idx="4">
                  <c:v>298.00061394458891</c:v>
                </c:pt>
                <c:pt idx="5">
                  <c:v>298.0003412152879</c:v>
                </c:pt>
                <c:pt idx="6">
                  <c:v>298.00019191357177</c:v>
                </c:pt>
                <c:pt idx="7">
                  <c:v>298.000118628454</c:v>
                </c:pt>
                <c:pt idx="8">
                  <c:v>298.00009672336728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84888"/>
        <c:axId val="219185672"/>
      </c:scatterChart>
      <c:valAx>
        <c:axId val="219184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219185672"/>
        <c:crosses val="autoZero"/>
        <c:crossBetween val="midCat"/>
      </c:valAx>
      <c:valAx>
        <c:axId val="219185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918488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86456"/>
        <c:axId val="219181360"/>
      </c:scatterChart>
      <c:valAx>
        <c:axId val="21918645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219181360"/>
        <c:crosses val="autoZero"/>
        <c:crossBetween val="midCat"/>
      </c:valAx>
      <c:valAx>
        <c:axId val="2191813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91864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layout/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7491.5667815449906</c:v>
                </c:pt>
                <c:pt idx="2">
                  <c:v>8389.2933721661811</c:v>
                </c:pt>
                <c:pt idx="3">
                  <c:v>11223.946888225439</c:v>
                </c:pt>
                <c:pt idx="4">
                  <c:v>1.8267716535433072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06296"/>
        <c:axId val="430006688"/>
      </c:scatterChart>
      <c:valAx>
        <c:axId val="43000629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30006688"/>
        <c:crosses val="autoZero"/>
        <c:crossBetween val="midCat"/>
      </c:valAx>
      <c:valAx>
        <c:axId val="43000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3000629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0003944"/>
        <c:axId val="430007472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0003552"/>
        <c:axId val="430001200"/>
      </c:lineChart>
      <c:catAx>
        <c:axId val="43000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30001200"/>
        <c:crosses val="autoZero"/>
        <c:auto val="1"/>
        <c:lblAlgn val="ctr"/>
        <c:lblOffset val="100"/>
        <c:tickMarkSkip val="1"/>
        <c:noMultiLvlLbl val="0"/>
      </c:catAx>
      <c:valAx>
        <c:axId val="43000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layout/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30003552"/>
        <c:crosses val="autoZero"/>
        <c:crossBetween val="between"/>
      </c:valAx>
      <c:catAx>
        <c:axId val="430003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0007472"/>
        <c:crosses val="autoZero"/>
        <c:auto val="1"/>
        <c:lblAlgn val="ctr"/>
        <c:lblOffset val="100"/>
        <c:noMultiLvlLbl val="0"/>
      </c:catAx>
      <c:valAx>
        <c:axId val="43000747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30003944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04728"/>
        <c:axId val="430007864"/>
      </c:scatterChart>
      <c:valAx>
        <c:axId val="43000472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30007864"/>
        <c:crosses val="autoZero"/>
        <c:crossBetween val="midCat"/>
      </c:valAx>
      <c:valAx>
        <c:axId val="430007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3000472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85D5EAAA-8D87-41E6-A5F7-AF0ACC1795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4C01F078-BF13-4361-9066-C4CEA8B5C9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550B0476-5ADA-49B9-A09C-0749E6021B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8703900-39A1-44AD-8729-E05F88A7A1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CF2DEE-E102-4A70-9767-ACC0A1BF48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41EB8F-3A27-43E6-9C43-89EA4C856F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F0AACEFF-903E-4F51-80CC-6A671C643FEA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E1967465-AE88-452B-A6E0-8D949637E5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06-4739-9C5A-2836911C39B8}"/>
                </c:ext>
                <c:ext xmlns:c15="http://schemas.microsoft.com/office/drawing/2012/chart" uri="{CE6537A1-D6FC-4f65-9D91-7224C49458BB}"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05120"/>
        <c:axId val="430000808"/>
      </c:scatterChart>
      <c:valAx>
        <c:axId val="430005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30000808"/>
        <c:crosses val="autoZero"/>
        <c:crossBetween val="midCat"/>
      </c:valAx>
      <c:valAx>
        <c:axId val="430000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30005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179.69920199389142</c:v>
                </c:pt>
                <c:pt idx="1">
                  <c:v>181.70961945563292</c:v>
                </c:pt>
                <c:pt idx="2">
                  <c:v>183.64888647800402</c:v>
                </c:pt>
                <c:pt idx="3">
                  <c:v>185.51700306100466</c:v>
                </c:pt>
                <c:pt idx="4">
                  <c:v>187.31396920463484</c:v>
                </c:pt>
                <c:pt idx="5">
                  <c:v>189.03978490889463</c:v>
                </c:pt>
                <c:pt idx="6">
                  <c:v>190.69445017378399</c:v>
                </c:pt>
                <c:pt idx="7">
                  <c:v>192.2779649993029</c:v>
                </c:pt>
                <c:pt idx="8">
                  <c:v>193.79032938545137</c:v>
                </c:pt>
                <c:pt idx="9">
                  <c:v>195.23154333222945</c:v>
                </c:pt>
                <c:pt idx="10">
                  <c:v>196.60160683963707</c:v>
                </c:pt>
                <c:pt idx="11">
                  <c:v>197.90051990767424</c:v>
                </c:pt>
                <c:pt idx="12">
                  <c:v>199.128282536341</c:v>
                </c:pt>
                <c:pt idx="13">
                  <c:v>200.28489472563737</c:v>
                </c:pt>
                <c:pt idx="14">
                  <c:v>201.37035647556326</c:v>
                </c:pt>
                <c:pt idx="15">
                  <c:v>202.38466778611871</c:v>
                </c:pt>
                <c:pt idx="16">
                  <c:v>203.32782865730377</c:v>
                </c:pt>
                <c:pt idx="17">
                  <c:v>204.19983908911831</c:v>
                </c:pt>
                <c:pt idx="18">
                  <c:v>205.00069908156254</c:v>
                </c:pt>
                <c:pt idx="19">
                  <c:v>205.73040863463629</c:v>
                </c:pt>
                <c:pt idx="20">
                  <c:v>206.38896774833958</c:v>
                </c:pt>
                <c:pt idx="21">
                  <c:v>206.97637642267244</c:v>
                </c:pt>
                <c:pt idx="22">
                  <c:v>207.49263465763488</c:v>
                </c:pt>
                <c:pt idx="23">
                  <c:v>207.93774245322692</c:v>
                </c:pt>
                <c:pt idx="24">
                  <c:v>208.3116998094485</c:v>
                </c:pt>
                <c:pt idx="25">
                  <c:v>208.61450672629965</c:v>
                </c:pt>
                <c:pt idx="26">
                  <c:v>208.84616320378038</c:v>
                </c:pt>
                <c:pt idx="27">
                  <c:v>209.00666924189065</c:v>
                </c:pt>
                <c:pt idx="28">
                  <c:v>209.09602484063055</c:v>
                </c:pt>
                <c:pt idx="29">
                  <c:v>209.11423000000002</c:v>
                </c:pt>
                <c:pt idx="30">
                  <c:v>209.06128471999895</c:v>
                </c:pt>
                <c:pt idx="31">
                  <c:v>208.93718900062754</c:v>
                </c:pt>
                <c:pt idx="32">
                  <c:v>208.7419428418857</c:v>
                </c:pt>
                <c:pt idx="33">
                  <c:v>208.47554624377335</c:v>
                </c:pt>
                <c:pt idx="34">
                  <c:v>208.13799920629066</c:v>
                </c:pt>
                <c:pt idx="35">
                  <c:v>207.72930172943751</c:v>
                </c:pt>
                <c:pt idx="36">
                  <c:v>207.2494538132139</c:v>
                </c:pt>
                <c:pt idx="37">
                  <c:v>206.69845545761993</c:v>
                </c:pt>
                <c:pt idx="38">
                  <c:v>206.07630666265544</c:v>
                </c:pt>
                <c:pt idx="39">
                  <c:v>205.38300742832058</c:v>
                </c:pt>
                <c:pt idx="40">
                  <c:v>204.61855775461527</c:v>
                </c:pt>
                <c:pt idx="41">
                  <c:v>203.78295764153953</c:v>
                </c:pt>
                <c:pt idx="42">
                  <c:v>202.87620708909338</c:v>
                </c:pt>
                <c:pt idx="43">
                  <c:v>201.89830609727679</c:v>
                </c:pt>
                <c:pt idx="44">
                  <c:v>200.84925466608973</c:v>
                </c:pt>
                <c:pt idx="45">
                  <c:v>199.72905279553231</c:v>
                </c:pt>
                <c:pt idx="46">
                  <c:v>198.5377004856044</c:v>
                </c:pt>
                <c:pt idx="47">
                  <c:v>197.2751977363061</c:v>
                </c:pt>
                <c:pt idx="48">
                  <c:v>195.94154454763731</c:v>
                </c:pt>
                <c:pt idx="49">
                  <c:v>194.53674091959812</c:v>
                </c:pt>
                <c:pt idx="50">
                  <c:v>193.06078685218856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004336"/>
        <c:axId val="217441000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0.28399999999999975</c:v>
                </c:pt>
                <c:pt idx="2">
                  <c:v>0.56799999999999951</c:v>
                </c:pt>
                <c:pt idx="3">
                  <c:v>0.8519999999999992</c:v>
                </c:pt>
                <c:pt idx="4">
                  <c:v>1.135999999999999</c:v>
                </c:pt>
                <c:pt idx="5">
                  <c:v>1.4199999999999988</c:v>
                </c:pt>
                <c:pt idx="6">
                  <c:v>1.7039999999999986</c:v>
                </c:pt>
                <c:pt idx="7">
                  <c:v>1.9879999999999984</c:v>
                </c:pt>
                <c:pt idx="8">
                  <c:v>2.271999999999998</c:v>
                </c:pt>
                <c:pt idx="9">
                  <c:v>2.5559999999999978</c:v>
                </c:pt>
                <c:pt idx="10">
                  <c:v>2.8399999999999976</c:v>
                </c:pt>
                <c:pt idx="11">
                  <c:v>3.1239999999999974</c:v>
                </c:pt>
                <c:pt idx="12">
                  <c:v>3.4079999999999973</c:v>
                </c:pt>
                <c:pt idx="13">
                  <c:v>3.6919999999999971</c:v>
                </c:pt>
                <c:pt idx="14">
                  <c:v>3.9759999999999969</c:v>
                </c:pt>
                <c:pt idx="15">
                  <c:v>4.2599999999999962</c:v>
                </c:pt>
                <c:pt idx="16">
                  <c:v>4.543999999999996</c:v>
                </c:pt>
                <c:pt idx="17">
                  <c:v>4.8279999999999959</c:v>
                </c:pt>
                <c:pt idx="18">
                  <c:v>5.1119999999999957</c:v>
                </c:pt>
                <c:pt idx="19">
                  <c:v>5.3959999999999955</c:v>
                </c:pt>
                <c:pt idx="20">
                  <c:v>5.6799999999999953</c:v>
                </c:pt>
                <c:pt idx="21">
                  <c:v>5.9639999999999951</c:v>
                </c:pt>
                <c:pt idx="22">
                  <c:v>6.2479999999999949</c:v>
                </c:pt>
                <c:pt idx="23">
                  <c:v>6.5319999999999947</c:v>
                </c:pt>
                <c:pt idx="24">
                  <c:v>6.8159999999999945</c:v>
                </c:pt>
                <c:pt idx="25">
                  <c:v>7.0999999999999943</c:v>
                </c:pt>
                <c:pt idx="26">
                  <c:v>7.3839999999999941</c:v>
                </c:pt>
                <c:pt idx="27">
                  <c:v>7.6679999999999939</c:v>
                </c:pt>
                <c:pt idx="28">
                  <c:v>7.9519999999999937</c:v>
                </c:pt>
                <c:pt idx="29">
                  <c:v>8.2359999999999935</c:v>
                </c:pt>
                <c:pt idx="30">
                  <c:v>8.5199999999999925</c:v>
                </c:pt>
                <c:pt idx="31">
                  <c:v>8.8039999999999914</c:v>
                </c:pt>
                <c:pt idx="32">
                  <c:v>9.0879999999999903</c:v>
                </c:pt>
                <c:pt idx="33">
                  <c:v>9.3719999999999892</c:v>
                </c:pt>
                <c:pt idx="34">
                  <c:v>9.6559999999999881</c:v>
                </c:pt>
                <c:pt idx="35">
                  <c:v>9.9399999999999871</c:v>
                </c:pt>
                <c:pt idx="36">
                  <c:v>10.223999999999986</c:v>
                </c:pt>
                <c:pt idx="37">
                  <c:v>10.507999999999985</c:v>
                </c:pt>
                <c:pt idx="38">
                  <c:v>10.791999999999984</c:v>
                </c:pt>
                <c:pt idx="39">
                  <c:v>11.075999999999983</c:v>
                </c:pt>
                <c:pt idx="40">
                  <c:v>11.359999999999982</c:v>
                </c:pt>
                <c:pt idx="41">
                  <c:v>11.643999999999981</c:v>
                </c:pt>
                <c:pt idx="42">
                  <c:v>11.92799999999998</c:v>
                </c:pt>
                <c:pt idx="43">
                  <c:v>12.211999999999978</c:v>
                </c:pt>
                <c:pt idx="44">
                  <c:v>12.495999999999977</c:v>
                </c:pt>
                <c:pt idx="45">
                  <c:v>12.779999999999976</c:v>
                </c:pt>
                <c:pt idx="46">
                  <c:v>13.063999999999975</c:v>
                </c:pt>
                <c:pt idx="47">
                  <c:v>13.347999999999974</c:v>
                </c:pt>
                <c:pt idx="48">
                  <c:v>13.631999999999973</c:v>
                </c:pt>
                <c:pt idx="49">
                  <c:v>13.915999999999972</c:v>
                </c:pt>
                <c:pt idx="50">
                  <c:v>14.199999999999971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14.2</c:v>
                </c:pt>
                <c:pt idx="1">
                  <c:v>13.916</c:v>
                </c:pt>
                <c:pt idx="2">
                  <c:v>13.632</c:v>
                </c:pt>
                <c:pt idx="3">
                  <c:v>13.348000000000001</c:v>
                </c:pt>
                <c:pt idx="4">
                  <c:v>13.064</c:v>
                </c:pt>
                <c:pt idx="5">
                  <c:v>12.780000000000001</c:v>
                </c:pt>
                <c:pt idx="6">
                  <c:v>12.496</c:v>
                </c:pt>
                <c:pt idx="7">
                  <c:v>12.212000000000002</c:v>
                </c:pt>
                <c:pt idx="8">
                  <c:v>11.928000000000001</c:v>
                </c:pt>
                <c:pt idx="9">
                  <c:v>11.644000000000002</c:v>
                </c:pt>
                <c:pt idx="10">
                  <c:v>11.360000000000001</c:v>
                </c:pt>
                <c:pt idx="11">
                  <c:v>11.076000000000002</c:v>
                </c:pt>
                <c:pt idx="12">
                  <c:v>10.792000000000002</c:v>
                </c:pt>
                <c:pt idx="13">
                  <c:v>10.508000000000003</c:v>
                </c:pt>
                <c:pt idx="14">
                  <c:v>10.224000000000002</c:v>
                </c:pt>
                <c:pt idx="15">
                  <c:v>9.9400000000000031</c:v>
                </c:pt>
                <c:pt idx="16">
                  <c:v>9.6560000000000024</c:v>
                </c:pt>
                <c:pt idx="17">
                  <c:v>9.3720000000000034</c:v>
                </c:pt>
                <c:pt idx="18">
                  <c:v>9.0880000000000045</c:v>
                </c:pt>
                <c:pt idx="19">
                  <c:v>8.8040000000000038</c:v>
                </c:pt>
                <c:pt idx="20">
                  <c:v>8.5200000000000031</c:v>
                </c:pt>
                <c:pt idx="21">
                  <c:v>8.2360000000000042</c:v>
                </c:pt>
                <c:pt idx="22">
                  <c:v>7.9520000000000053</c:v>
                </c:pt>
                <c:pt idx="23">
                  <c:v>7.6680000000000046</c:v>
                </c:pt>
                <c:pt idx="24">
                  <c:v>7.3840000000000039</c:v>
                </c:pt>
                <c:pt idx="25">
                  <c:v>7.100000000000005</c:v>
                </c:pt>
                <c:pt idx="26">
                  <c:v>6.8160000000000061</c:v>
                </c:pt>
                <c:pt idx="27">
                  <c:v>6.5320000000000071</c:v>
                </c:pt>
                <c:pt idx="28">
                  <c:v>6.2480000000000047</c:v>
                </c:pt>
                <c:pt idx="29">
                  <c:v>5.9640000000000057</c:v>
                </c:pt>
                <c:pt idx="30">
                  <c:v>5.6800000000000068</c:v>
                </c:pt>
                <c:pt idx="31">
                  <c:v>5.3960000000000079</c:v>
                </c:pt>
                <c:pt idx="32">
                  <c:v>5.112000000000009</c:v>
                </c:pt>
                <c:pt idx="33">
                  <c:v>4.8280000000000101</c:v>
                </c:pt>
                <c:pt idx="34">
                  <c:v>4.5440000000000111</c:v>
                </c:pt>
                <c:pt idx="35">
                  <c:v>4.2600000000000122</c:v>
                </c:pt>
                <c:pt idx="36">
                  <c:v>3.9760000000000133</c:v>
                </c:pt>
                <c:pt idx="37">
                  <c:v>3.6920000000000144</c:v>
                </c:pt>
                <c:pt idx="38">
                  <c:v>3.4080000000000155</c:v>
                </c:pt>
                <c:pt idx="39">
                  <c:v>3.1240000000000165</c:v>
                </c:pt>
                <c:pt idx="40">
                  <c:v>2.8400000000000176</c:v>
                </c:pt>
                <c:pt idx="41">
                  <c:v>2.5560000000000187</c:v>
                </c:pt>
                <c:pt idx="42">
                  <c:v>2.2720000000000198</c:v>
                </c:pt>
                <c:pt idx="43">
                  <c:v>1.9880000000000209</c:v>
                </c:pt>
                <c:pt idx="44">
                  <c:v>1.7040000000000219</c:v>
                </c:pt>
                <c:pt idx="45">
                  <c:v>1.420000000000023</c:v>
                </c:pt>
                <c:pt idx="46">
                  <c:v>1.1360000000000241</c:v>
                </c:pt>
                <c:pt idx="47">
                  <c:v>0.85200000000002518</c:v>
                </c:pt>
                <c:pt idx="48">
                  <c:v>0.56800000000002626</c:v>
                </c:pt>
                <c:pt idx="49">
                  <c:v>0.28400000000002734</c:v>
                </c:pt>
                <c:pt idx="50">
                  <c:v>2.8421709430404007E-14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8368"/>
        <c:axId val="431692880"/>
      </c:scatterChart>
      <c:valAx>
        <c:axId val="43000433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7441000"/>
        <c:crosses val="autoZero"/>
        <c:crossBetween val="midCat"/>
        <c:majorUnit val="2"/>
      </c:valAx>
      <c:valAx>
        <c:axId val="2174410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004336"/>
        <c:crosses val="autoZero"/>
        <c:crossBetween val="midCat"/>
      </c:valAx>
      <c:valAx>
        <c:axId val="4316983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31692880"/>
        <c:crosses val="autoZero"/>
        <c:crossBetween val="midCat"/>
      </c:valAx>
      <c:valAx>
        <c:axId val="43169288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8368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2.0464401032144286</c:v>
                </c:pt>
                <c:pt idx="2">
                  <c:v>2.6863358433110611</c:v>
                </c:pt>
                <c:pt idx="3">
                  <c:v>3.034411503620583</c:v>
                </c:pt>
                <c:pt idx="4">
                  <c:v>3.2344054022490272</c:v>
                </c:pt>
                <c:pt idx="5">
                  <c:v>3.352663010820792</c:v>
                </c:pt>
                <c:pt idx="6">
                  <c:v>3.4240774057503898</c:v>
                </c:pt>
                <c:pt idx="7">
                  <c:v>3.4680943422936887</c:v>
                </c:pt>
                <c:pt idx="8">
                  <c:v>3.4958887322461472</c:v>
                </c:pt>
                <c:pt idx="9">
                  <c:v>3.5139988128436181</c:v>
                </c:pt>
                <c:pt idx="10">
                  <c:v>3.5262934985408898</c:v>
                </c:pt>
                <c:pt idx="11">
                  <c:v>3.5350797144116304</c:v>
                </c:pt>
                <c:pt idx="12">
                  <c:v>3.541740640072534</c:v>
                </c:pt>
                <c:pt idx="13">
                  <c:v>3.5471091639562364</c:v>
                </c:pt>
                <c:pt idx="14">
                  <c:v>3.5516885972298207</c:v>
                </c:pt>
                <c:pt idx="15">
                  <c:v>3.5557840326450658</c:v>
                </c:pt>
                <c:pt idx="16">
                  <c:v>3.559580930522344</c:v>
                </c:pt>
                <c:pt idx="17">
                  <c:v>3.563192326646158</c:v>
                </c:pt>
                <c:pt idx="18">
                  <c:v>3.5666872886526653</c:v>
                </c:pt>
                <c:pt idx="19">
                  <c:v>3.5701081213180199</c:v>
                </c:pt>
                <c:pt idx="20">
                  <c:v>3.5734807981548267</c:v>
                </c:pt>
                <c:pt idx="21">
                  <c:v>3.5768213026238955</c:v>
                </c:pt>
                <c:pt idx="22">
                  <c:v>3.5801394925487369</c:v>
                </c:pt>
                <c:pt idx="23">
                  <c:v>3.583441460842423</c:v>
                </c:pt>
                <c:pt idx="24">
                  <c:v>3.5867309811011174</c:v>
                </c:pt>
                <c:pt idx="25">
                  <c:v>3.5900103948635436</c:v>
                </c:pt>
                <c:pt idx="26">
                  <c:v>3.5932811574583337</c:v>
                </c:pt>
                <c:pt idx="27">
                  <c:v>3.5965441745606332</c:v>
                </c:pt>
                <c:pt idx="28">
                  <c:v>3.5998000101849632</c:v>
                </c:pt>
                <c:pt idx="29">
                  <c:v>3.6030490155033927</c:v>
                </c:pt>
                <c:pt idx="30">
                  <c:v>3.6062914088126821</c:v>
                </c:pt>
                <c:pt idx="31">
                  <c:v>3.6095273252739726</c:v>
                </c:pt>
                <c:pt idx="32">
                  <c:v>3.6127568479326504</c:v>
                </c:pt>
                <c:pt idx="33">
                  <c:v>3.6159800270864055</c:v>
                </c:pt>
                <c:pt idx="34">
                  <c:v>3.6191968924242381</c:v>
                </c:pt>
                <c:pt idx="35">
                  <c:v>3.6224074606351975</c:v>
                </c:pt>
                <c:pt idx="36">
                  <c:v>3.6256117401944361</c:v>
                </c:pt>
                <c:pt idx="37">
                  <c:v>3.6288097343801562</c:v>
                </c:pt>
                <c:pt idx="38">
                  <c:v>3.6320014431777277</c:v>
                </c:pt>
                <c:pt idx="39">
                  <c:v>3.6351868644826117</c:v>
                </c:pt>
                <c:pt idx="40">
                  <c:v>3.6383659948646607</c:v>
                </c:pt>
                <c:pt idx="41">
                  <c:v>3.6415388300546074</c:v>
                </c:pt>
                <c:pt idx="42">
                  <c:v>3.644705365250366</c:v>
                </c:pt>
                <c:pt idx="43">
                  <c:v>3.6478655953156705</c:v>
                </c:pt>
                <c:pt idx="44">
                  <c:v>3.6510195149060025</c:v>
                </c:pt>
                <c:pt idx="45">
                  <c:v>3.654167118547567</c:v>
                </c:pt>
                <c:pt idx="46">
                  <c:v>3.6573084006899168</c:v>
                </c:pt>
                <c:pt idx="47">
                  <c:v>3.6604433557387663</c:v>
                </c:pt>
                <c:pt idx="48">
                  <c:v>3.6635719780787501</c:v>
                </c:pt>
                <c:pt idx="49">
                  <c:v>3.6666942620851679</c:v>
                </c:pt>
                <c:pt idx="50">
                  <c:v>3.669810202134169</c:v>
                </c:pt>
                <c:pt idx="51">
                  <c:v>3.6729197926070083</c:v>
                </c:pt>
                <c:pt idx="52">
                  <c:v>3.6760230278968002</c:v>
                </c:pt>
                <c:pt idx="53">
                  <c:v>3.679119902407574</c:v>
                </c:pt>
                <c:pt idx="54">
                  <c:v>3.6822104105567006</c:v>
                </c:pt>
                <c:pt idx="55">
                  <c:v>3.6852945467779255</c:v>
                </c:pt>
                <c:pt idx="56">
                  <c:v>3.6883723055196458</c:v>
                </c:pt>
                <c:pt idx="57">
                  <c:v>3.691443681246497</c:v>
                </c:pt>
                <c:pt idx="58">
                  <c:v>3.6945086684388895</c:v>
                </c:pt>
                <c:pt idx="59">
                  <c:v>3.6975672615936146</c:v>
                </c:pt>
                <c:pt idx="60">
                  <c:v>3.7006194552242535</c:v>
                </c:pt>
                <c:pt idx="61">
                  <c:v>3.7036652438601307</c:v>
                </c:pt>
                <c:pt idx="62">
                  <c:v>3.7067046220484281</c:v>
                </c:pt>
                <c:pt idx="63">
                  <c:v>3.7097375843503686</c:v>
                </c:pt>
                <c:pt idx="64">
                  <c:v>3.7127641253466384</c:v>
                </c:pt>
                <c:pt idx="65">
                  <c:v>3.715784239632367</c:v>
                </c:pt>
                <c:pt idx="66">
                  <c:v>3.7187979218199145</c:v>
                </c:pt>
                <c:pt idx="67">
                  <c:v>3.7218051665376963</c:v>
                </c:pt>
                <c:pt idx="68">
                  <c:v>3.7248059684302808</c:v>
                </c:pt>
                <c:pt idx="69">
                  <c:v>3.7278003221599136</c:v>
                </c:pt>
                <c:pt idx="70">
                  <c:v>3.7307882224033775</c:v>
                </c:pt>
                <c:pt idx="71">
                  <c:v>3.7337696638552402</c:v>
                </c:pt>
                <c:pt idx="72">
                  <c:v>3.7367446412252399</c:v>
                </c:pt>
                <c:pt idx="73">
                  <c:v>3.7397131492398148</c:v>
                </c:pt>
                <c:pt idx="74">
                  <c:v>3.7426751826419427</c:v>
                </c:pt>
                <c:pt idx="75">
                  <c:v>3.7456307361909724</c:v>
                </c:pt>
                <c:pt idx="76">
                  <c:v>3.7485798046610834</c:v>
                </c:pt>
                <c:pt idx="77">
                  <c:v>3.7515223828442918</c:v>
                </c:pt>
                <c:pt idx="78">
                  <c:v>3.7544584655463868</c:v>
                </c:pt>
                <c:pt idx="79">
                  <c:v>3.7573880475920114</c:v>
                </c:pt>
                <c:pt idx="80">
                  <c:v>3.7603111238201126</c:v>
                </c:pt>
                <c:pt idx="81">
                  <c:v>3.7632276890858871</c:v>
                </c:pt>
                <c:pt idx="82">
                  <c:v>3.7661377382602463</c:v>
                </c:pt>
                <c:pt idx="83">
                  <c:v>3.7690412662317692</c:v>
                </c:pt>
                <c:pt idx="84">
                  <c:v>3.7719382679019247</c:v>
                </c:pt>
                <c:pt idx="85">
                  <c:v>3.7748287381906036</c:v>
                </c:pt>
                <c:pt idx="86">
                  <c:v>3.7777126720323984</c:v>
                </c:pt>
                <c:pt idx="87">
                  <c:v>3.780590064378841</c:v>
                </c:pt>
                <c:pt idx="88">
                  <c:v>3.783460910195124</c:v>
                </c:pt>
                <c:pt idx="89">
                  <c:v>3.7863252044646045</c:v>
                </c:pt>
                <c:pt idx="90">
                  <c:v>3.7891829421843406</c:v>
                </c:pt>
                <c:pt idx="91">
                  <c:v>3.7920341183690938</c:v>
                </c:pt>
                <c:pt idx="92">
                  <c:v>3.7948787280472867</c:v>
                </c:pt>
                <c:pt idx="93">
                  <c:v>3.7977167662646396</c:v>
                </c:pt>
                <c:pt idx="94">
                  <c:v>3.8005482280815204</c:v>
                </c:pt>
                <c:pt idx="95">
                  <c:v>3.8033731085737723</c:v>
                </c:pt>
                <c:pt idx="96">
                  <c:v>3.8061914028339179</c:v>
                </c:pt>
                <c:pt idx="97">
                  <c:v>3.8090031059688387</c:v>
                </c:pt>
                <c:pt idx="98">
                  <c:v>3.8118082131017581</c:v>
                </c:pt>
                <c:pt idx="99">
                  <c:v>3.8146067193704343</c:v>
                </c:pt>
                <c:pt idx="100">
                  <c:v>3.8173986199292123</c:v>
                </c:pt>
                <c:pt idx="101">
                  <c:v>3.8201839099470041</c:v>
                </c:pt>
                <c:pt idx="102">
                  <c:v>3.8229625846086521</c:v>
                </c:pt>
                <c:pt idx="103">
                  <c:v>3.8257346391135618</c:v>
                </c:pt>
                <c:pt idx="104">
                  <c:v>3.8285000686779234</c:v>
                </c:pt>
                <c:pt idx="105">
                  <c:v>3.8312588685317341</c:v>
                </c:pt>
                <c:pt idx="106">
                  <c:v>3.8340110339213136</c:v>
                </c:pt>
                <c:pt idx="107">
                  <c:v>3.8367565601072799</c:v>
                </c:pt>
                <c:pt idx="108">
                  <c:v>3.8394954423666046</c:v>
                </c:pt>
                <c:pt idx="109">
                  <c:v>3.8422276759910656</c:v>
                </c:pt>
                <c:pt idx="110">
                  <c:v>3.8449532562868924</c:v>
                </c:pt>
                <c:pt idx="111">
                  <c:v>3.8476721785762997</c:v>
                </c:pt>
                <c:pt idx="112">
                  <c:v>3.8503844381963197</c:v>
                </c:pt>
                <c:pt idx="113">
                  <c:v>3.8530900304993181</c:v>
                </c:pt>
                <c:pt idx="114">
                  <c:v>3.8557889508525007</c:v>
                </c:pt>
                <c:pt idx="115">
                  <c:v>3.8584811946381801</c:v>
                </c:pt>
                <c:pt idx="116">
                  <c:v>3.8611667572536623</c:v>
                </c:pt>
                <c:pt idx="117">
                  <c:v>3.8638456341115801</c:v>
                </c:pt>
                <c:pt idx="118">
                  <c:v>3.8665178206385891</c:v>
                </c:pt>
                <c:pt idx="119">
                  <c:v>3.8691833122774804</c:v>
                </c:pt>
                <c:pt idx="120">
                  <c:v>3.8718421044856162</c:v>
                </c:pt>
                <c:pt idx="121">
                  <c:v>3.8744941927344936</c:v>
                </c:pt>
                <c:pt idx="122">
                  <c:v>3.8771395725114934</c:v>
                </c:pt>
                <c:pt idx="123">
                  <c:v>3.8797782393182572</c:v>
                </c:pt>
                <c:pt idx="124">
                  <c:v>3.8824101886714697</c:v>
                </c:pt>
                <c:pt idx="125">
                  <c:v>3.8850354161023168</c:v>
                </c:pt>
                <c:pt idx="126">
                  <c:v>3.8876539171573268</c:v>
                </c:pt>
                <c:pt idx="127">
                  <c:v>3.8902656873975592</c:v>
                </c:pt>
                <c:pt idx="128">
                  <c:v>3.8928707223978685</c:v>
                </c:pt>
                <c:pt idx="129">
                  <c:v>3.8954690177494244</c:v>
                </c:pt>
                <c:pt idx="130">
                  <c:v>3.8980605690569643</c:v>
                </c:pt>
                <c:pt idx="131">
                  <c:v>3.9006453719400564</c:v>
                </c:pt>
                <c:pt idx="132">
                  <c:v>3.9032234220327879</c:v>
                </c:pt>
                <c:pt idx="133">
                  <c:v>3.9057947149848182</c:v>
                </c:pt>
                <c:pt idx="134">
                  <c:v>3.908359246458601</c:v>
                </c:pt>
                <c:pt idx="135">
                  <c:v>3.9109170121330878</c:v>
                </c:pt>
                <c:pt idx="136">
                  <c:v>3.9134680077003852</c:v>
                </c:pt>
                <c:pt idx="137">
                  <c:v>3.9160122288673325</c:v>
                </c:pt>
                <c:pt idx="138">
                  <c:v>3.9185496713557839</c:v>
                </c:pt>
                <c:pt idx="139">
                  <c:v>3.9210803309013817</c:v>
                </c:pt>
                <c:pt idx="140">
                  <c:v>3.9236042032551133</c:v>
                </c:pt>
                <c:pt idx="141">
                  <c:v>3.9261212841812556</c:v>
                </c:pt>
                <c:pt idx="142">
                  <c:v>3.9286315694592364</c:v>
                </c:pt>
                <c:pt idx="143">
                  <c:v>3.931135054882402</c:v>
                </c:pt>
                <c:pt idx="144">
                  <c:v>3.9336317362591373</c:v>
                </c:pt>
                <c:pt idx="145">
                  <c:v>3.9361216094111233</c:v>
                </c:pt>
                <c:pt idx="146">
                  <c:v>3.9386046701753541</c:v>
                </c:pt>
                <c:pt idx="147">
                  <c:v>3.9410809144023657</c:v>
                </c:pt>
                <c:pt idx="148">
                  <c:v>3.9435503379571184</c:v>
                </c:pt>
                <c:pt idx="149">
                  <c:v>3.9460129367189616</c:v>
                </c:pt>
                <c:pt idx="150">
                  <c:v>3.9484687065815516</c:v>
                </c:pt>
                <c:pt idx="151">
                  <c:v>3.9509176434525139</c:v>
                </c:pt>
                <c:pt idx="152">
                  <c:v>3.9533597432531948</c:v>
                </c:pt>
                <c:pt idx="153">
                  <c:v>3.9557950019198911</c:v>
                </c:pt>
                <c:pt idx="154">
                  <c:v>3.9582234154029452</c:v>
                </c:pt>
                <c:pt idx="155">
                  <c:v>3.9606449796661067</c:v>
                </c:pt>
                <c:pt idx="156">
                  <c:v>3.9630596906877624</c:v>
                </c:pt>
                <c:pt idx="157">
                  <c:v>3.9654675444597558</c:v>
                </c:pt>
                <c:pt idx="158">
                  <c:v>3.9678685369890907</c:v>
                </c:pt>
                <c:pt idx="159">
                  <c:v>3.9702626642954435</c:v>
                </c:pt>
                <c:pt idx="160">
                  <c:v>3.9726499224134297</c:v>
                </c:pt>
                <c:pt idx="161">
                  <c:v>3.9750303073913518</c:v>
                </c:pt>
                <c:pt idx="162">
                  <c:v>3.9774038152914972</c:v>
                </c:pt>
                <c:pt idx="163">
                  <c:v>3.9797704421895252</c:v>
                </c:pt>
                <c:pt idx="164">
                  <c:v>3.9821301841757473</c:v>
                </c:pt>
                <c:pt idx="165">
                  <c:v>3.9844830373538533</c:v>
                </c:pt>
                <c:pt idx="166">
                  <c:v>3.986828997842025</c:v>
                </c:pt>
                <c:pt idx="167">
                  <c:v>3.9891680617713021</c:v>
                </c:pt>
                <c:pt idx="168">
                  <c:v>3.9915002252872043</c:v>
                </c:pt>
                <c:pt idx="169">
                  <c:v>3.9938254845492045</c:v>
                </c:pt>
                <c:pt idx="170">
                  <c:v>3.9961438357300034</c:v>
                </c:pt>
                <c:pt idx="171">
                  <c:v>3.9984552750165125</c:v>
                </c:pt>
                <c:pt idx="172">
                  <c:v>4.0007597986090637</c:v>
                </c:pt>
                <c:pt idx="173">
                  <c:v>4.0030574027217387</c:v>
                </c:pt>
                <c:pt idx="174">
                  <c:v>4.0053480835824242</c:v>
                </c:pt>
                <c:pt idx="175">
                  <c:v>4.0076318374324691</c:v>
                </c:pt>
                <c:pt idx="176">
                  <c:v>4.0099086605274783</c:v>
                </c:pt>
                <c:pt idx="177">
                  <c:v>4.0121785491360269</c:v>
                </c:pt>
                <c:pt idx="178">
                  <c:v>4.0144414995407542</c:v>
                </c:pt>
                <c:pt idx="179">
                  <c:v>4.0166975080369989</c:v>
                </c:pt>
                <c:pt idx="180">
                  <c:v>4.0189465709350651</c:v>
                </c:pt>
                <c:pt idx="181">
                  <c:v>4.0211886845578073</c:v>
                </c:pt>
                <c:pt idx="182">
                  <c:v>4.0234238452417088</c:v>
                </c:pt>
                <c:pt idx="183">
                  <c:v>4.0256520493372738</c:v>
                </c:pt>
                <c:pt idx="184">
                  <c:v>4.0278732932081649</c:v>
                </c:pt>
                <c:pt idx="185">
                  <c:v>4.0300875732311807</c:v>
                </c:pt>
                <c:pt idx="186">
                  <c:v>4.0322948857973522</c:v>
                </c:pt>
                <c:pt idx="187">
                  <c:v>4.0344952273102033</c:v>
                </c:pt>
                <c:pt idx="188">
                  <c:v>4.0366885941876971</c:v>
                </c:pt>
                <c:pt idx="189">
                  <c:v>4.0388749828605057</c:v>
                </c:pt>
                <c:pt idx="190">
                  <c:v>4.0410543897729889</c:v>
                </c:pt>
                <c:pt idx="191">
                  <c:v>4.0432268113821737</c:v>
                </c:pt>
                <c:pt idx="192">
                  <c:v>4.0453922441599577</c:v>
                </c:pt>
                <c:pt idx="193">
                  <c:v>4.0475506845898179</c:v>
                </c:pt>
                <c:pt idx="194">
                  <c:v>4.0497021291695354</c:v>
                </c:pt>
                <c:pt idx="195">
                  <c:v>4.051846574410134</c:v>
                </c:pt>
                <c:pt idx="196">
                  <c:v>4.0539840168355727</c:v>
                </c:pt>
                <c:pt idx="197">
                  <c:v>4.0561144529835698</c:v>
                </c:pt>
                <c:pt idx="198">
                  <c:v>4.0582378794042464</c:v>
                </c:pt>
                <c:pt idx="199">
                  <c:v>4.0603542926615592</c:v>
                </c:pt>
                <c:pt idx="200">
                  <c:v>4.062463689332418</c:v>
                </c:pt>
                <c:pt idx="201">
                  <c:v>4.0645660660075489</c:v>
                </c:pt>
                <c:pt idx="202">
                  <c:v>4.0666614192897104</c:v>
                </c:pt>
                <c:pt idx="203">
                  <c:v>4.0687497457957083</c:v>
                </c:pt>
                <c:pt idx="204">
                  <c:v>4.0708310421549818</c:v>
                </c:pt>
                <c:pt idx="205">
                  <c:v>4.072905305010722</c:v>
                </c:pt>
                <c:pt idx="206">
                  <c:v>4.0749725310179121</c:v>
                </c:pt>
                <c:pt idx="207">
                  <c:v>4.0770327168464844</c:v>
                </c:pt>
                <c:pt idx="208">
                  <c:v>4.079085859177435</c:v>
                </c:pt>
                <c:pt idx="209">
                  <c:v>4.081131954706315</c:v>
                </c:pt>
                <c:pt idx="210">
                  <c:v>4.0831710001407711</c:v>
                </c:pt>
                <c:pt idx="211">
                  <c:v>4.0852029922018227</c:v>
                </c:pt>
                <c:pt idx="212">
                  <c:v>4.0872279276240358</c:v>
                </c:pt>
                <c:pt idx="213">
                  <c:v>4.0892458031536894</c:v>
                </c:pt>
                <c:pt idx="214">
                  <c:v>4.0912566155511652</c:v>
                </c:pt>
                <c:pt idx="215">
                  <c:v>4.0932603615887917</c:v>
                </c:pt>
                <c:pt idx="216">
                  <c:v>4.0952570380527904</c:v>
                </c:pt>
                <c:pt idx="217">
                  <c:v>4.0972466417416742</c:v>
                </c:pt>
                <c:pt idx="218">
                  <c:v>4.0992291694668754</c:v>
                </c:pt>
                <c:pt idx="219">
                  <c:v>4.1012046180534458</c:v>
                </c:pt>
                <c:pt idx="220">
                  <c:v>4.1031729843375722</c:v>
                </c:pt>
                <c:pt idx="221">
                  <c:v>4.1051342651700597</c:v>
                </c:pt>
                <c:pt idx="222">
                  <c:v>4.1070884574138153</c:v>
                </c:pt>
                <c:pt idx="223">
                  <c:v>4.1090355579446571</c:v>
                </c:pt>
                <c:pt idx="224">
                  <c:v>4.1109755636506726</c:v>
                </c:pt>
                <c:pt idx="225">
                  <c:v>4.1129084714332835</c:v>
                </c:pt>
                <c:pt idx="226">
                  <c:v>4.1148342782070175</c:v>
                </c:pt>
                <c:pt idx="227">
                  <c:v>4.1167529808981049</c:v>
                </c:pt>
                <c:pt idx="228">
                  <c:v>4.1186645764461307</c:v>
                </c:pt>
                <c:pt idx="229">
                  <c:v>4.1205690618035611</c:v>
                </c:pt>
                <c:pt idx="230">
                  <c:v>4.122466433935136</c:v>
                </c:pt>
                <c:pt idx="231">
                  <c:v>4.1243566898186543</c:v>
                </c:pt>
                <c:pt idx="232">
                  <c:v>4.1262398264439755</c:v>
                </c:pt>
                <c:pt idx="233">
                  <c:v>4.1281158408143241</c:v>
                </c:pt>
                <c:pt idx="234">
                  <c:v>4.1299847299450576</c:v>
                </c:pt>
                <c:pt idx="235">
                  <c:v>4.1318464908644126</c:v>
                </c:pt>
                <c:pt idx="236">
                  <c:v>4.1337011206131296</c:v>
                </c:pt>
                <c:pt idx="237">
                  <c:v>4.1355486162443382</c:v>
                </c:pt>
                <c:pt idx="238">
                  <c:v>4.1373889748243524</c:v>
                </c:pt>
                <c:pt idx="239">
                  <c:v>4.1392221934310536</c:v>
                </c:pt>
                <c:pt idx="240">
                  <c:v>4.1410482691559434</c:v>
                </c:pt>
                <c:pt idx="241">
                  <c:v>4.142867199102219</c:v>
                </c:pt>
                <c:pt idx="242">
                  <c:v>4.1446789803858843</c:v>
                </c:pt>
                <c:pt idx="243">
                  <c:v>4.14648361013578</c:v>
                </c:pt>
                <c:pt idx="244">
                  <c:v>4.1482810854927319</c:v>
                </c:pt>
                <c:pt idx="245">
                  <c:v>4.1500714036101307</c:v>
                </c:pt>
                <c:pt idx="246">
                  <c:v>4.151854561654063</c:v>
                </c:pt>
                <c:pt idx="247">
                  <c:v>4.153630556802554</c:v>
                </c:pt>
                <c:pt idx="248">
                  <c:v>4.1553993862468879</c:v>
                </c:pt>
                <c:pt idx="249">
                  <c:v>4.1571610471898675</c:v>
                </c:pt>
                <c:pt idx="250">
                  <c:v>4.1589155368472008</c:v>
                </c:pt>
                <c:pt idx="251">
                  <c:v>4.1606628524469249</c:v>
                </c:pt>
                <c:pt idx="252">
                  <c:v>4.1624029912291505</c:v>
                </c:pt>
                <c:pt idx="253">
                  <c:v>4.1641359504466582</c:v>
                </c:pt>
                <c:pt idx="254">
                  <c:v>4.1658617273646641</c:v>
                </c:pt>
                <c:pt idx="255">
                  <c:v>4.1675803192603009</c:v>
                </c:pt>
                <c:pt idx="256">
                  <c:v>4.1692917234235374</c:v>
                </c:pt>
                <c:pt idx="257">
                  <c:v>4.1709959371558387</c:v>
                </c:pt>
                <c:pt idx="258">
                  <c:v>4.1726929577719831</c:v>
                </c:pt>
                <c:pt idx="259">
                  <c:v>4.174382782598026</c:v>
                </c:pt>
                <c:pt idx="260">
                  <c:v>4.1760654089729101</c:v>
                </c:pt>
                <c:pt idx="261">
                  <c:v>4.1777408342479072</c:v>
                </c:pt>
                <c:pt idx="262">
                  <c:v>4.179409055785932</c:v>
                </c:pt>
                <c:pt idx="263">
                  <c:v>4.1810700709626873</c:v>
                </c:pt>
                <c:pt idx="264">
                  <c:v>4.1827238771653965</c:v>
                </c:pt>
                <c:pt idx="265">
                  <c:v>4.1843704717943746</c:v>
                </c:pt>
                <c:pt idx="266">
                  <c:v>4.1860098522617317</c:v>
                </c:pt>
                <c:pt idx="267">
                  <c:v>4.1876420159912353</c:v>
                </c:pt>
                <c:pt idx="268">
                  <c:v>4.1892669604193644</c:v>
                </c:pt>
                <c:pt idx="269">
                  <c:v>4.1908846829948887</c:v>
                </c:pt>
                <c:pt idx="270">
                  <c:v>4.1924951811783018</c:v>
                </c:pt>
                <c:pt idx="271">
                  <c:v>4.1940984524420184</c:v>
                </c:pt>
                <c:pt idx="272">
                  <c:v>4.1956944942715264</c:v>
                </c:pt>
                <c:pt idx="273">
                  <c:v>4.1972833041630224</c:v>
                </c:pt>
                <c:pt idx="274">
                  <c:v>4.1988648796260364</c:v>
                </c:pt>
                <c:pt idx="275">
                  <c:v>4.2004392181812138</c:v>
                </c:pt>
                <c:pt idx="276">
                  <c:v>4.2020063173623106</c:v>
                </c:pt>
                <c:pt idx="277">
                  <c:v>4.2035661747137496</c:v>
                </c:pt>
                <c:pt idx="278">
                  <c:v>4.2051187877933502</c:v>
                </c:pt>
                <c:pt idx="279">
                  <c:v>4.206664154169502</c:v>
                </c:pt>
                <c:pt idx="280">
                  <c:v>4.2082022714243008</c:v>
                </c:pt>
                <c:pt idx="281">
                  <c:v>4.2097331371503488</c:v>
                </c:pt>
                <c:pt idx="282">
                  <c:v>4.2112567489529065</c:v>
                </c:pt>
                <c:pt idx="283">
                  <c:v>4.2127731044493801</c:v>
                </c:pt>
                <c:pt idx="284">
                  <c:v>4.2142822012687144</c:v>
                </c:pt>
                <c:pt idx="285">
                  <c:v>4.2157840370516624</c:v>
                </c:pt>
                <c:pt idx="286">
                  <c:v>4.2172786094515615</c:v>
                </c:pt>
                <c:pt idx="287">
                  <c:v>4.218765916133111</c:v>
                </c:pt>
                <c:pt idx="288">
                  <c:v>4.2202459547732429</c:v>
                </c:pt>
                <c:pt idx="289">
                  <c:v>4.2217187230604276</c:v>
                </c:pt>
                <c:pt idx="290">
                  <c:v>4.2231842186953248</c:v>
                </c:pt>
                <c:pt idx="291">
                  <c:v>4.2246424393906254</c:v>
                </c:pt>
                <c:pt idx="292">
                  <c:v>4.2260933828704177</c:v>
                </c:pt>
                <c:pt idx="293">
                  <c:v>4.2275370468708422</c:v>
                </c:pt>
                <c:pt idx="294">
                  <c:v>4.2289734291397894</c:v>
                </c:pt>
                <c:pt idx="295">
                  <c:v>4.2304025274374739</c:v>
                </c:pt>
                <c:pt idx="296">
                  <c:v>4.2318243395350681</c:v>
                </c:pt>
                <c:pt idx="297">
                  <c:v>4.2332388632164717</c:v>
                </c:pt>
                <c:pt idx="298">
                  <c:v>4.2346460962767321</c:v>
                </c:pt>
                <c:pt idx="299">
                  <c:v>4.2360460365227688</c:v>
                </c:pt>
                <c:pt idx="300">
                  <c:v>4.2374386817736216</c:v>
                </c:pt>
                <c:pt idx="301">
                  <c:v>4.2388240298597113</c:v>
                </c:pt>
                <c:pt idx="302">
                  <c:v>4.2402020786236383</c:v>
                </c:pt>
                <c:pt idx="303">
                  <c:v>4.2415728259192678</c:v>
                </c:pt>
                <c:pt idx="304">
                  <c:v>4.2429362696122217</c:v>
                </c:pt>
                <c:pt idx="305">
                  <c:v>4.2442924075802049</c:v>
                </c:pt>
                <c:pt idx="306">
                  <c:v>4.2456412377127277</c:v>
                </c:pt>
                <c:pt idx="307">
                  <c:v>4.2469827579103079</c:v>
                </c:pt>
                <c:pt idx="308">
                  <c:v>4.2483169660858939</c:v>
                </c:pt>
                <c:pt idx="309">
                  <c:v>4.2496438601635687</c:v>
                </c:pt>
                <c:pt idx="310">
                  <c:v>4.2509634380792738</c:v>
                </c:pt>
                <c:pt idx="311">
                  <c:v>4.2522756977810223</c:v>
                </c:pt>
                <c:pt idx="312">
                  <c:v>4.2535806372278566</c:v>
                </c:pt>
                <c:pt idx="313">
                  <c:v>4.2548782543907597</c:v>
                </c:pt>
                <c:pt idx="314">
                  <c:v>4.2561685472524875</c:v>
                </c:pt>
                <c:pt idx="315">
                  <c:v>4.2574515138066067</c:v>
                </c:pt>
                <c:pt idx="316">
                  <c:v>4.2587271520594649</c:v>
                </c:pt>
                <c:pt idx="317">
                  <c:v>4.2599954600284073</c:v>
                </c:pt>
                <c:pt idx="318">
                  <c:v>4.2612564357422666</c:v>
                </c:pt>
                <c:pt idx="319">
                  <c:v>4.2625100772418847</c:v>
                </c:pt>
                <c:pt idx="320">
                  <c:v>4.2637563825791887</c:v>
                </c:pt>
                <c:pt idx="321">
                  <c:v>4.2649953498179176</c:v>
                </c:pt>
                <c:pt idx="322">
                  <c:v>4.2662269770332797</c:v>
                </c:pt>
                <c:pt idx="323">
                  <c:v>4.267451262312222</c:v>
                </c:pt>
                <c:pt idx="324">
                  <c:v>4.2686682037531378</c:v>
                </c:pt>
                <c:pt idx="325">
                  <c:v>4.2698777994657764</c:v>
                </c:pt>
                <c:pt idx="326">
                  <c:v>4.2710800475715356</c:v>
                </c:pt>
                <c:pt idx="327">
                  <c:v>4.2722749462034777</c:v>
                </c:pt>
                <c:pt idx="328">
                  <c:v>4.2734624935055923</c:v>
                </c:pt>
                <c:pt idx="329">
                  <c:v>4.2746426876341532</c:v>
                </c:pt>
                <c:pt idx="330">
                  <c:v>4.2758155267563573</c:v>
                </c:pt>
                <c:pt idx="331">
                  <c:v>4.2769810090512728</c:v>
                </c:pt>
                <c:pt idx="332">
                  <c:v>4.2781391327088993</c:v>
                </c:pt>
                <c:pt idx="333">
                  <c:v>4.2792898959311909</c:v>
                </c:pt>
                <c:pt idx="334">
                  <c:v>4.2804332969312426</c:v>
                </c:pt>
                <c:pt idx="335">
                  <c:v>4.2815693339338994</c:v>
                </c:pt>
                <c:pt idx="336">
                  <c:v>4.2826980051750692</c:v>
                </c:pt>
                <c:pt idx="337">
                  <c:v>4.2838193089020917</c:v>
                </c:pt>
                <c:pt idx="338">
                  <c:v>4.2849332433741285</c:v>
                </c:pt>
                <c:pt idx="339">
                  <c:v>4.2860398068616892</c:v>
                </c:pt>
                <c:pt idx="340">
                  <c:v>4.2871389976461076</c:v>
                </c:pt>
                <c:pt idx="341">
                  <c:v>4.2882308140204408</c:v>
                </c:pt>
                <c:pt idx="342">
                  <c:v>4.2893152542893906</c:v>
                </c:pt>
                <c:pt idx="343">
                  <c:v>4.2903923167687452</c:v>
                </c:pt>
                <c:pt idx="344">
                  <c:v>4.2914619997857217</c:v>
                </c:pt>
                <c:pt idx="345">
                  <c:v>4.2925243016787427</c:v>
                </c:pt>
                <c:pt idx="346">
                  <c:v>4.2935792207978887</c:v>
                </c:pt>
                <c:pt idx="347">
                  <c:v>4.2946267555044892</c:v>
                </c:pt>
                <c:pt idx="348">
                  <c:v>4.2956669041708091</c:v>
                </c:pt>
                <c:pt idx="349">
                  <c:v>4.2966996651812188</c:v>
                </c:pt>
                <c:pt idx="350">
                  <c:v>4.2977250369305846</c:v>
                </c:pt>
                <c:pt idx="351">
                  <c:v>4.2987430178253456</c:v>
                </c:pt>
                <c:pt idx="352">
                  <c:v>4.2997536062836401</c:v>
                </c:pt>
                <c:pt idx="353">
                  <c:v>4.3007568007345132</c:v>
                </c:pt>
                <c:pt idx="354">
                  <c:v>4.3017525996183021</c:v>
                </c:pt>
                <c:pt idx="355">
                  <c:v>4.3027410013868552</c:v>
                </c:pt>
                <c:pt idx="356">
                  <c:v>4.3037220045028759</c:v>
                </c:pt>
                <c:pt idx="357">
                  <c:v>4.3046956074407481</c:v>
                </c:pt>
                <c:pt idx="358">
                  <c:v>4.3056618086859544</c:v>
                </c:pt>
                <c:pt idx="359">
                  <c:v>4.3066206067353434</c:v>
                </c:pt>
                <c:pt idx="360">
                  <c:v>4.3075720000967754</c:v>
                </c:pt>
                <c:pt idx="361">
                  <c:v>4.308515987289474</c:v>
                </c:pt>
                <c:pt idx="362">
                  <c:v>4.3094525668437349</c:v>
                </c:pt>
                <c:pt idx="363">
                  <c:v>4.3103817373015296</c:v>
                </c:pt>
                <c:pt idx="364">
                  <c:v>4.3113034972154214</c:v>
                </c:pt>
                <c:pt idx="365">
                  <c:v>4.3122178451498527</c:v>
                </c:pt>
                <c:pt idx="366">
                  <c:v>4.3131247796798142</c:v>
                </c:pt>
                <c:pt idx="367">
                  <c:v>4.314024299391928</c:v>
                </c:pt>
                <c:pt idx="368">
                  <c:v>4.3149164028838616</c:v>
                </c:pt>
                <c:pt idx="369">
                  <c:v>4.315801088764351</c:v>
                </c:pt>
                <c:pt idx="370">
                  <c:v>4.3166783556536732</c:v>
                </c:pt>
                <c:pt idx="371">
                  <c:v>4.3175482021827642</c:v>
                </c:pt>
                <c:pt idx="372">
                  <c:v>4.3184106269941553</c:v>
                </c:pt>
                <c:pt idx="373">
                  <c:v>4.3192656287412232</c:v>
                </c:pt>
                <c:pt idx="374">
                  <c:v>4.3201132060887719</c:v>
                </c:pt>
                <c:pt idx="375">
                  <c:v>4.32095335771261</c:v>
                </c:pt>
                <c:pt idx="376">
                  <c:v>4.3217860822996199</c:v>
                </c:pt>
                <c:pt idx="377">
                  <c:v>4.3226113785478448</c:v>
                </c:pt>
                <c:pt idx="378">
                  <c:v>4.3234292451664924</c:v>
                </c:pt>
                <c:pt idx="379">
                  <c:v>4.3242396808759604</c:v>
                </c:pt>
                <c:pt idx="380">
                  <c:v>4.3250426844077507</c:v>
                </c:pt>
                <c:pt idx="381">
                  <c:v>4.3258382545041041</c:v>
                </c:pt>
                <c:pt idx="382">
                  <c:v>4.3266263899190491</c:v>
                </c:pt>
                <c:pt idx="383">
                  <c:v>4.3274070894170702</c:v>
                </c:pt>
                <c:pt idx="384">
                  <c:v>4.3281803517741952</c:v>
                </c:pt>
                <c:pt idx="385">
                  <c:v>4.3289461757771033</c:v>
                </c:pt>
                <c:pt idx="386">
                  <c:v>4.3297045602238571</c:v>
                </c:pt>
                <c:pt idx="387">
                  <c:v>4.3304555039236368</c:v>
                </c:pt>
                <c:pt idx="388">
                  <c:v>4.3311990056964493</c:v>
                </c:pt>
                <c:pt idx="389">
                  <c:v>4.3319350643735826</c:v>
                </c:pt>
                <c:pt idx="390">
                  <c:v>4.3326636787974211</c:v>
                </c:pt>
                <c:pt idx="391">
                  <c:v>4.3333848478209269</c:v>
                </c:pt>
                <c:pt idx="392">
                  <c:v>4.3340985703087282</c:v>
                </c:pt>
                <c:pt idx="393">
                  <c:v>4.3348048451360954</c:v>
                </c:pt>
                <c:pt idx="394">
                  <c:v>4.3355036711894037</c:v>
                </c:pt>
                <c:pt idx="395">
                  <c:v>4.3361950473661892</c:v>
                </c:pt>
                <c:pt idx="396">
                  <c:v>4.3368789725749748</c:v>
                </c:pt>
                <c:pt idx="397">
                  <c:v>4.3375554457351306</c:v>
                </c:pt>
                <c:pt idx="398">
                  <c:v>4.3382244657774782</c:v>
                </c:pt>
                <c:pt idx="399">
                  <c:v>4.3388860316432361</c:v>
                </c:pt>
                <c:pt idx="400">
                  <c:v>4.3395401422850171</c:v>
                </c:pt>
                <c:pt idx="401">
                  <c:v>4.3401867966664431</c:v>
                </c:pt>
                <c:pt idx="402">
                  <c:v>4.340825993762035</c:v>
                </c:pt>
                <c:pt idx="403">
                  <c:v>4.3414577325571457</c:v>
                </c:pt>
                <c:pt idx="404">
                  <c:v>4.3420820120486265</c:v>
                </c:pt>
                <c:pt idx="405">
                  <c:v>4.3426988312435926</c:v>
                </c:pt>
                <c:pt idx="406">
                  <c:v>4.34330818916085</c:v>
                </c:pt>
                <c:pt idx="407">
                  <c:v>4.3439100848297771</c:v>
                </c:pt>
                <c:pt idx="408">
                  <c:v>4.3445045172906536</c:v>
                </c:pt>
                <c:pt idx="409">
                  <c:v>4.3450914855949971</c:v>
                </c:pt>
                <c:pt idx="410">
                  <c:v>4.345670988805038</c:v>
                </c:pt>
                <c:pt idx="411">
                  <c:v>4.3462430259943048</c:v>
                </c:pt>
                <c:pt idx="412">
                  <c:v>4.3468075962468431</c:v>
                </c:pt>
                <c:pt idx="413">
                  <c:v>4.3473646986579251</c:v>
                </c:pt>
                <c:pt idx="414">
                  <c:v>4.3479143323336311</c:v>
                </c:pt>
                <c:pt idx="415">
                  <c:v>4.3484564963912788</c:v>
                </c:pt>
                <c:pt idx="416">
                  <c:v>4.3489911899587073</c:v>
                </c:pt>
                <c:pt idx="417">
                  <c:v>4.3495184121748265</c:v>
                </c:pt>
                <c:pt idx="418">
                  <c:v>4.3500381621897324</c:v>
                </c:pt>
                <c:pt idx="419">
                  <c:v>4.3505504391640217</c:v>
                </c:pt>
                <c:pt idx="420">
                  <c:v>4.3510552422696716</c:v>
                </c:pt>
                <c:pt idx="421">
                  <c:v>4.3515525706892371</c:v>
                </c:pt>
                <c:pt idx="422">
                  <c:v>4.3520424236160586</c:v>
                </c:pt>
                <c:pt idx="423">
                  <c:v>4.3525248002550123</c:v>
                </c:pt>
                <c:pt idx="424">
                  <c:v>4.3529996998212388</c:v>
                </c:pt>
                <c:pt idx="425">
                  <c:v>4.3534671215411143</c:v>
                </c:pt>
                <c:pt idx="426">
                  <c:v>4.353927064651911</c:v>
                </c:pt>
                <c:pt idx="427">
                  <c:v>4.3543795284015552</c:v>
                </c:pt>
                <c:pt idx="428">
                  <c:v>4.3548245120490368</c:v>
                </c:pt>
                <c:pt idx="429">
                  <c:v>4.355262014864433</c:v>
                </c:pt>
                <c:pt idx="430">
                  <c:v>4.355692036128354</c:v>
                </c:pt>
                <c:pt idx="431">
                  <c:v>4.3561145751322874</c:v>
                </c:pt>
                <c:pt idx="432">
                  <c:v>4.3565296311790753</c:v>
                </c:pt>
                <c:pt idx="433">
                  <c:v>4.3569372035820981</c:v>
                </c:pt>
                <c:pt idx="434">
                  <c:v>4.357337291665452</c:v>
                </c:pt>
                <c:pt idx="435">
                  <c:v>4.3577298947642555</c:v>
                </c:pt>
                <c:pt idx="436">
                  <c:v>4.3581150122248067</c:v>
                </c:pt>
                <c:pt idx="437">
                  <c:v>4.3584926434037747</c:v>
                </c:pt>
                <c:pt idx="438">
                  <c:v>4.3588627876691417</c:v>
                </c:pt>
                <c:pt idx="439">
                  <c:v>4.3592254443992182</c:v>
                </c:pt>
                <c:pt idx="440">
                  <c:v>4.3595806129837911</c:v>
                </c:pt>
                <c:pt idx="441">
                  <c:v>4.3599282928230485</c:v>
                </c:pt>
                <c:pt idx="442">
                  <c:v>4.3602684833280589</c:v>
                </c:pt>
                <c:pt idx="443">
                  <c:v>4.360601183921089</c:v>
                </c:pt>
                <c:pt idx="444">
                  <c:v>4.3609263940348635</c:v>
                </c:pt>
                <c:pt idx="445">
                  <c:v>4.3612441131133028</c:v>
                </c:pt>
                <c:pt idx="446">
                  <c:v>4.3615543406108044</c:v>
                </c:pt>
                <c:pt idx="447">
                  <c:v>4.3618570759928117</c:v>
                </c:pt>
                <c:pt idx="448">
                  <c:v>4.3621523187356814</c:v>
                </c:pt>
                <c:pt idx="449">
                  <c:v>4.3624400683266185</c:v>
                </c:pt>
                <c:pt idx="450">
                  <c:v>4.3627203242632939</c:v>
                </c:pt>
                <c:pt idx="451">
                  <c:v>4.3629930860545674</c:v>
                </c:pt>
                <c:pt idx="452">
                  <c:v>4.3632583532200799</c:v>
                </c:pt>
                <c:pt idx="453">
                  <c:v>4.3635161252903769</c:v>
                </c:pt>
                <c:pt idx="454">
                  <c:v>4.3637664018064308</c:v>
                </c:pt>
                <c:pt idx="455">
                  <c:v>4.3640091823207614</c:v>
                </c:pt>
                <c:pt idx="456">
                  <c:v>4.3642444663957489</c:v>
                </c:pt>
                <c:pt idx="457">
                  <c:v>4.3644722536056877</c:v>
                </c:pt>
                <c:pt idx="458">
                  <c:v>4.3646925435346784</c:v>
                </c:pt>
                <c:pt idx="459">
                  <c:v>4.3649053357783467</c:v>
                </c:pt>
                <c:pt idx="460">
                  <c:v>4.3651106299427704</c:v>
                </c:pt>
                <c:pt idx="461">
                  <c:v>4.365308425645007</c:v>
                </c:pt>
                <c:pt idx="462">
                  <c:v>4.3654987225130384</c:v>
                </c:pt>
                <c:pt idx="463">
                  <c:v>4.3656815201851744</c:v>
                </c:pt>
                <c:pt idx="464">
                  <c:v>4.3658568183110882</c:v>
                </c:pt>
                <c:pt idx="465">
                  <c:v>4.3660246165510559</c:v>
                </c:pt>
                <c:pt idx="466">
                  <c:v>4.366184914576051</c:v>
                </c:pt>
                <c:pt idx="467">
                  <c:v>4.3663377120680691</c:v>
                </c:pt>
                <c:pt idx="468">
                  <c:v>4.366483008719662</c:v>
                </c:pt>
                <c:pt idx="469">
                  <c:v>4.3666208042344508</c:v>
                </c:pt>
                <c:pt idx="470">
                  <c:v>4.3667510983266391</c:v>
                </c:pt>
                <c:pt idx="471">
                  <c:v>4.3668738907214983</c:v>
                </c:pt>
                <c:pt idx="472">
                  <c:v>4.3669891811547981</c:v>
                </c:pt>
                <c:pt idx="473">
                  <c:v>4.3670969693733062</c:v>
                </c:pt>
                <c:pt idx="474">
                  <c:v>4.3671972551345313</c:v>
                </c:pt>
                <c:pt idx="475">
                  <c:v>4.3672900382067779</c:v>
                </c:pt>
                <c:pt idx="476">
                  <c:v>4.3673753183691799</c:v>
                </c:pt>
                <c:pt idx="477">
                  <c:v>4.3674530954116442</c:v>
                </c:pt>
                <c:pt idx="478">
                  <c:v>4.367523369134938</c:v>
                </c:pt>
                <c:pt idx="479">
                  <c:v>4.3675861393505055</c:v>
                </c:pt>
                <c:pt idx="480">
                  <c:v>4.367641405880808</c:v>
                </c:pt>
                <c:pt idx="481">
                  <c:v>4.3676891685588224</c:v>
                </c:pt>
                <c:pt idx="482">
                  <c:v>4.3677294272284657</c:v>
                </c:pt>
                <c:pt idx="483">
                  <c:v>4.3677621817446077</c:v>
                </c:pt>
                <c:pt idx="484">
                  <c:v>4.3677874319725651</c:v>
                </c:pt>
                <c:pt idx="485">
                  <c:v>4.3678051777888154</c:v>
                </c:pt>
                <c:pt idx="486">
                  <c:v>4.3678154190802356</c:v>
                </c:pt>
                <c:pt idx="487">
                  <c:v>4.3678181557449829</c:v>
                </c:pt>
                <c:pt idx="488">
                  <c:v>4.3678133876916743</c:v>
                </c:pt>
                <c:pt idx="489">
                  <c:v>4.3678011148396791</c:v>
                </c:pt>
                <c:pt idx="490">
                  <c:v>4.367781337119502</c:v>
                </c:pt>
                <c:pt idx="491">
                  <c:v>4.3677540544721207</c:v>
                </c:pt>
                <c:pt idx="492">
                  <c:v>4.3677192668492806</c:v>
                </c:pt>
                <c:pt idx="493">
                  <c:v>4.3676769742140031</c:v>
                </c:pt>
                <c:pt idx="494">
                  <c:v>4.3676271765394548</c:v>
                </c:pt>
                <c:pt idx="495">
                  <c:v>4.3675698738102255</c:v>
                </c:pt>
                <c:pt idx="496">
                  <c:v>4.3675050660210335</c:v>
                </c:pt>
                <c:pt idx="497">
                  <c:v>4.3674327531780959</c:v>
                </c:pt>
                <c:pt idx="498">
                  <c:v>4.3673529352978289</c:v>
                </c:pt>
                <c:pt idx="499">
                  <c:v>4.3672656124079197</c:v>
                </c:pt>
                <c:pt idx="500">
                  <c:v>4.3671707845465395</c:v>
                </c:pt>
                <c:pt idx="501">
                  <c:v>4.3670684517627611</c:v>
                </c:pt>
                <c:pt idx="502">
                  <c:v>4.3669586141165562</c:v>
                </c:pt>
                <c:pt idx="503">
                  <c:v>4.3668412716786245</c:v>
                </c:pt>
                <c:pt idx="504">
                  <c:v>4.3667164245302752</c:v>
                </c:pt>
                <c:pt idx="505">
                  <c:v>4.3665840727640042</c:v>
                </c:pt>
                <c:pt idx="506">
                  <c:v>4.3664442164828019</c:v>
                </c:pt>
                <c:pt idx="507">
                  <c:v>4.3662968558007469</c:v>
                </c:pt>
                <c:pt idx="508">
                  <c:v>4.3661419908423493</c:v>
                </c:pt>
                <c:pt idx="509">
                  <c:v>4.3659796217432145</c:v>
                </c:pt>
                <c:pt idx="510">
                  <c:v>4.3658097486496645</c:v>
                </c:pt>
                <c:pt idx="511">
                  <c:v>4.3656323717188918</c:v>
                </c:pt>
                <c:pt idx="512">
                  <c:v>4.3654474911188403</c:v>
                </c:pt>
                <c:pt idx="513">
                  <c:v>4.3652551070282684</c:v>
                </c:pt>
                <c:pt idx="514">
                  <c:v>4.3650552196368073</c:v>
                </c:pt>
                <c:pt idx="515">
                  <c:v>4.3648478291447974</c:v>
                </c:pt>
                <c:pt idx="516">
                  <c:v>4.3646329357634439</c:v>
                </c:pt>
                <c:pt idx="517">
                  <c:v>4.3644105397149033</c:v>
                </c:pt>
                <c:pt idx="518">
                  <c:v>4.3641806412319948</c:v>
                </c:pt>
                <c:pt idx="519">
                  <c:v>4.3639432405583216</c:v>
                </c:pt>
                <c:pt idx="520">
                  <c:v>4.3636983379485397</c:v>
                </c:pt>
                <c:pt idx="521">
                  <c:v>4.3634459336678377</c:v>
                </c:pt>
                <c:pt idx="522">
                  <c:v>4.3631860279926071</c:v>
                </c:pt>
                <c:pt idx="523">
                  <c:v>4.3629186212096567</c:v>
                </c:pt>
                <c:pt idx="524">
                  <c:v>4.3626437136168805</c:v>
                </c:pt>
                <c:pt idx="525">
                  <c:v>4.3623613055228398</c:v>
                </c:pt>
                <c:pt idx="526">
                  <c:v>4.3620713972472132</c:v>
                </c:pt>
                <c:pt idx="527">
                  <c:v>4.3617739891202136</c:v>
                </c:pt>
                <c:pt idx="528">
                  <c:v>4.3614690814830901</c:v>
                </c:pt>
                <c:pt idx="529">
                  <c:v>4.361156674687769</c:v>
                </c:pt>
                <c:pt idx="530">
                  <c:v>4.3608367690972205</c:v>
                </c:pt>
                <c:pt idx="531">
                  <c:v>4.3605093650850382</c:v>
                </c:pt>
                <c:pt idx="532">
                  <c:v>4.3601744630359116</c:v>
                </c:pt>
                <c:pt idx="533">
                  <c:v>4.3598320633450998</c:v>
                </c:pt>
                <c:pt idx="534">
                  <c:v>4.3594821664190508</c:v>
                </c:pt>
                <c:pt idx="535">
                  <c:v>4.359124772674674</c:v>
                </c:pt>
                <c:pt idx="536">
                  <c:v>4.3587598825401326</c:v>
                </c:pt>
                <c:pt idx="537">
                  <c:v>4.3583874964542968</c:v>
                </c:pt>
                <c:pt idx="538">
                  <c:v>4.3580076148666373</c:v>
                </c:pt>
                <c:pt idx="539">
                  <c:v>4.3576202382379927</c:v>
                </c:pt>
                <c:pt idx="540">
                  <c:v>4.3572253670395868</c:v>
                </c:pt>
                <c:pt idx="541">
                  <c:v>4.3568230017538285</c:v>
                </c:pt>
                <c:pt idx="542">
                  <c:v>4.3564131428739516</c:v>
                </c:pt>
                <c:pt idx="543">
                  <c:v>4.3559957909040863</c:v>
                </c:pt>
                <c:pt idx="544">
                  <c:v>4.3555709463589318</c:v>
                </c:pt>
                <c:pt idx="545">
                  <c:v>4.3551386097645537</c:v>
                </c:pt>
                <c:pt idx="546">
                  <c:v>4.3546987816575857</c:v>
                </c:pt>
                <c:pt idx="547">
                  <c:v>4.3542514625856956</c:v>
                </c:pt>
                <c:pt idx="548">
                  <c:v>4.3537966531074614</c:v>
                </c:pt>
                <c:pt idx="549">
                  <c:v>4.3533343537920768</c:v>
                </c:pt>
                <c:pt idx="550">
                  <c:v>4.3528645652199751</c:v>
                </c:pt>
                <c:pt idx="551">
                  <c:v>4.3523872879823955</c:v>
                </c:pt>
                <c:pt idx="552">
                  <c:v>4.3519025226813701</c:v>
                </c:pt>
                <c:pt idx="553">
                  <c:v>4.3514102699299482</c:v>
                </c:pt>
                <c:pt idx="554">
                  <c:v>4.3509105303521807</c:v>
                </c:pt>
                <c:pt idx="555">
                  <c:v>4.3504033045828852</c:v>
                </c:pt>
                <c:pt idx="556">
                  <c:v>4.3498885932677274</c:v>
                </c:pt>
                <c:pt idx="557">
                  <c:v>4.3493663970635712</c:v>
                </c:pt>
                <c:pt idx="558">
                  <c:v>4.3488367166380106</c:v>
                </c:pt>
                <c:pt idx="559">
                  <c:v>4.348299552669582</c:v>
                </c:pt>
                <c:pt idx="560">
                  <c:v>4.3477549058478129</c:v>
                </c:pt>
                <c:pt idx="561">
                  <c:v>4.3472027768731838</c:v>
                </c:pt>
                <c:pt idx="562">
                  <c:v>4.3466431664569756</c:v>
                </c:pt>
                <c:pt idx="563">
                  <c:v>4.3460760753216618</c:v>
                </c:pt>
                <c:pt idx="564">
                  <c:v>4.3455015042005387</c:v>
                </c:pt>
                <c:pt idx="565">
                  <c:v>4.3449194538377762</c:v>
                </c:pt>
                <c:pt idx="566">
                  <c:v>4.3443299249885845</c:v>
                </c:pt>
                <c:pt idx="567">
                  <c:v>4.343732918419307</c:v>
                </c:pt>
                <c:pt idx="568">
                  <c:v>4.3431284349068893</c:v>
                </c:pt>
                <c:pt idx="569">
                  <c:v>4.3425164752396279</c:v>
                </c:pt>
                <c:pt idx="570">
                  <c:v>4.3418970402165122</c:v>
                </c:pt>
                <c:pt idx="571">
                  <c:v>4.3412701306477626</c:v>
                </c:pt>
                <c:pt idx="572">
                  <c:v>4.3406357473542876</c:v>
                </c:pt>
                <c:pt idx="573">
                  <c:v>4.3399938911683087</c:v>
                </c:pt>
                <c:pt idx="574">
                  <c:v>4.3393445629327916</c:v>
                </c:pt>
                <c:pt idx="575">
                  <c:v>4.3386877635018823</c:v>
                </c:pt>
                <c:pt idx="576">
                  <c:v>4.3380234937405859</c:v>
                </c:pt>
                <c:pt idx="577">
                  <c:v>4.3373517545250051</c:v>
                </c:pt>
                <c:pt idx="578">
                  <c:v>4.3366725467422667</c:v>
                </c:pt>
                <c:pt idx="579">
                  <c:v>4.335985871290525</c:v>
                </c:pt>
                <c:pt idx="580">
                  <c:v>4.3352917290788273</c:v>
                </c:pt>
                <c:pt idx="581">
                  <c:v>4.3345901210275066</c:v>
                </c:pt>
                <c:pt idx="582">
                  <c:v>4.3338810480676129</c:v>
                </c:pt>
                <c:pt idx="583">
                  <c:v>4.3331645111414714</c:v>
                </c:pt>
                <c:pt idx="584">
                  <c:v>4.3324405112025062</c:v>
                </c:pt>
                <c:pt idx="585">
                  <c:v>4.3317090492149317</c:v>
                </c:pt>
                <c:pt idx="586">
                  <c:v>4.330970126154293</c:v>
                </c:pt>
                <c:pt idx="587">
                  <c:v>4.3302237430070027</c:v>
                </c:pt>
                <c:pt idx="588">
                  <c:v>4.3294699007705955</c:v>
                </c:pt>
                <c:pt idx="589">
                  <c:v>4.328708600453683</c:v>
                </c:pt>
                <c:pt idx="590">
                  <c:v>4.3279398430760274</c:v>
                </c:pt>
                <c:pt idx="591">
                  <c:v>4.3271636296683313</c:v>
                </c:pt>
                <c:pt idx="592">
                  <c:v>4.3263799612725862</c:v>
                </c:pt>
                <c:pt idx="593">
                  <c:v>4.3255888389416768</c:v>
                </c:pt>
                <c:pt idx="594">
                  <c:v>4.324790263739728</c:v>
                </c:pt>
                <c:pt idx="595">
                  <c:v>4.3239842367418895</c:v>
                </c:pt>
                <c:pt idx="596">
                  <c:v>4.3231707590345181</c:v>
                </c:pt>
                <c:pt idx="597">
                  <c:v>4.3223498317150009</c:v>
                </c:pt>
                <c:pt idx="598">
                  <c:v>4.3215214558919453</c:v>
                </c:pt>
                <c:pt idx="599">
                  <c:v>4.3206856326850405</c:v>
                </c:pt>
                <c:pt idx="600">
                  <c:v>4.3198423632248497</c:v>
                </c:pt>
                <c:pt idx="601">
                  <c:v>4.3189916486536672</c:v>
                </c:pt>
                <c:pt idx="602">
                  <c:v>4.3181334901244579</c:v>
                </c:pt>
                <c:pt idx="603">
                  <c:v>4.317267888801517</c:v>
                </c:pt>
                <c:pt idx="604">
                  <c:v>4.3163948458601711</c:v>
                </c:pt>
                <c:pt idx="605">
                  <c:v>4.3155143624871393</c:v>
                </c:pt>
                <c:pt idx="606">
                  <c:v>4.3146264398802154</c:v>
                </c:pt>
                <c:pt idx="607">
                  <c:v>4.3137310792483872</c:v>
                </c:pt>
                <c:pt idx="608">
                  <c:v>4.3128282818117878</c:v>
                </c:pt>
                <c:pt idx="609">
                  <c:v>4.3119180488016697</c:v>
                </c:pt>
                <c:pt idx="610">
                  <c:v>4.3110003814606284</c:v>
                </c:pt>
                <c:pt idx="611">
                  <c:v>4.3100752810425202</c:v>
                </c:pt>
                <c:pt idx="612">
                  <c:v>4.3091427488122083</c:v>
                </c:pt>
                <c:pt idx="613">
                  <c:v>4.3082027860459817</c:v>
                </c:pt>
                <c:pt idx="614">
                  <c:v>4.3072553940312375</c:v>
                </c:pt>
                <c:pt idx="615">
                  <c:v>4.3063005740666327</c:v>
                </c:pt>
                <c:pt idx="616">
                  <c:v>4.3053383274621364</c:v>
                </c:pt>
                <c:pt idx="617">
                  <c:v>4.3043686555388598</c:v>
                </c:pt>
                <c:pt idx="618">
                  <c:v>4.3033915596292713</c:v>
                </c:pt>
                <c:pt idx="619">
                  <c:v>4.3024070410770614</c:v>
                </c:pt>
                <c:pt idx="620">
                  <c:v>4.3014151012371844</c:v>
                </c:pt>
                <c:pt idx="621">
                  <c:v>4.3004157414759083</c:v>
                </c:pt>
                <c:pt idx="622">
                  <c:v>4.2994089631707499</c:v>
                </c:pt>
                <c:pt idx="623">
                  <c:v>4.2983947677106213</c:v>
                </c:pt>
                <c:pt idx="624">
                  <c:v>4.2973731564955067</c:v>
                </c:pt>
                <c:pt idx="625">
                  <c:v>4.2963441309369834</c:v>
                </c:pt>
                <c:pt idx="626">
                  <c:v>4.2953076924577349</c:v>
                </c:pt>
                <c:pt idx="627">
                  <c:v>4.2942638424919464</c:v>
                </c:pt>
                <c:pt idx="628">
                  <c:v>4.293212582484994</c:v>
                </c:pt>
                <c:pt idx="629">
                  <c:v>4.2921539138936335</c:v>
                </c:pt>
                <c:pt idx="630">
                  <c:v>4.29108783818607</c:v>
                </c:pt>
                <c:pt idx="631">
                  <c:v>4.2900143568416729</c:v>
                </c:pt>
                <c:pt idx="632">
                  <c:v>4.2889334713513421</c:v>
                </c:pt>
                <c:pt idx="633">
                  <c:v>4.2878451832173017</c:v>
                </c:pt>
                <c:pt idx="634">
                  <c:v>4.2867494939531534</c:v>
                </c:pt>
                <c:pt idx="635">
                  <c:v>4.2856464050837539</c:v>
                </c:pt>
                <c:pt idx="636">
                  <c:v>4.2845359181457825</c:v>
                </c:pt>
                <c:pt idx="637">
                  <c:v>4.2834180346868065</c:v>
                </c:pt>
                <c:pt idx="638">
                  <c:v>4.2822927562661759</c:v>
                </c:pt>
                <c:pt idx="639">
                  <c:v>4.2811600844543838</c:v>
                </c:pt>
                <c:pt idx="640">
                  <c:v>4.2800200208335584</c:v>
                </c:pt>
                <c:pt idx="641">
                  <c:v>4.2788725669972525</c:v>
                </c:pt>
                <c:pt idx="642">
                  <c:v>4.2777177245504578</c:v>
                </c:pt>
                <c:pt idx="643">
                  <c:v>4.2765554951095224</c:v>
                </c:pt>
                <c:pt idx="644">
                  <c:v>4.2753858803023963</c:v>
                </c:pt>
                <c:pt idx="645">
                  <c:v>4.2742088817683737</c:v>
                </c:pt>
                <c:pt idx="646">
                  <c:v>4.2730245011583863</c:v>
                </c:pt>
                <c:pt idx="647">
                  <c:v>4.2718327401347853</c:v>
                </c:pt>
                <c:pt idx="648">
                  <c:v>4.270633600371279</c:v>
                </c:pt>
                <c:pt idx="649">
                  <c:v>4.2694270835534214</c:v>
                </c:pt>
                <c:pt idx="650">
                  <c:v>4.2682131913779573</c:v>
                </c:pt>
                <c:pt idx="651">
                  <c:v>4.2669919255533282</c:v>
                </c:pt>
                <c:pt idx="652">
                  <c:v>4.2657632877995457</c:v>
                </c:pt>
                <c:pt idx="653">
                  <c:v>4.2645272798480462</c:v>
                </c:pt>
                <c:pt idx="654">
                  <c:v>4.263283903441951</c:v>
                </c:pt>
                <c:pt idx="655">
                  <c:v>4.2620331603357826</c:v>
                </c:pt>
                <c:pt idx="656">
                  <c:v>4.2607750522958723</c:v>
                </c:pt>
                <c:pt idx="657">
                  <c:v>4.2595095810999464</c:v>
                </c:pt>
                <c:pt idx="658">
                  <c:v>4.2582367485374659</c:v>
                </c:pt>
                <c:pt idx="659">
                  <c:v>4.2569565564093059</c:v>
                </c:pt>
                <c:pt idx="660">
                  <c:v>4.255669006528179</c:v>
                </c:pt>
                <c:pt idx="661">
                  <c:v>4.2543741007182616</c:v>
                </c:pt>
                <c:pt idx="662">
                  <c:v>4.2530718408154815</c:v>
                </c:pt>
                <c:pt idx="663">
                  <c:v>4.2517622286673458</c:v>
                </c:pt>
                <c:pt idx="664">
                  <c:v>4.2504452661331005</c:v>
                </c:pt>
                <c:pt idx="665">
                  <c:v>4.249120955083491</c:v>
                </c:pt>
                <c:pt idx="666">
                  <c:v>4.2477892974010256</c:v>
                </c:pt>
                <c:pt idx="667">
                  <c:v>4.2464502949800158</c:v>
                </c:pt>
                <c:pt idx="668">
                  <c:v>4.2451039497263112</c:v>
                </c:pt>
                <c:pt idx="669">
                  <c:v>4.2437502635574829</c:v>
                </c:pt>
                <c:pt idx="670">
                  <c:v>4.2423892384029402</c:v>
                </c:pt>
                <c:pt idx="671">
                  <c:v>4.2410208762036898</c:v>
                </c:pt>
                <c:pt idx="672">
                  <c:v>4.2396451789125313</c:v>
                </c:pt>
                <c:pt idx="673">
                  <c:v>4.2382621484940799</c:v>
                </c:pt>
                <c:pt idx="674">
                  <c:v>4.2368717869245671</c:v>
                </c:pt>
                <c:pt idx="675">
                  <c:v>4.2354740961921511</c:v>
                </c:pt>
                <c:pt idx="676">
                  <c:v>4.2340690782966375</c:v>
                </c:pt>
                <c:pt idx="677">
                  <c:v>4.2326567352496216</c:v>
                </c:pt>
                <c:pt idx="678">
                  <c:v>4.2312370690746857</c:v>
                </c:pt>
                <c:pt idx="679">
                  <c:v>4.2298100818070488</c:v>
                </c:pt>
                <c:pt idx="680">
                  <c:v>4.2283757754937321</c:v>
                </c:pt>
                <c:pt idx="681">
                  <c:v>4.2269341521937944</c:v>
                </c:pt>
                <c:pt idx="682">
                  <c:v>4.2254852139779686</c:v>
                </c:pt>
                <c:pt idx="683">
                  <c:v>4.2240289629288679</c:v>
                </c:pt>
                <c:pt idx="684">
                  <c:v>4.2225654011410958</c:v>
                </c:pt>
                <c:pt idx="685">
                  <c:v>4.2210945307209249</c:v>
                </c:pt>
                <c:pt idx="686">
                  <c:v>4.2196163537867379</c:v>
                </c:pt>
                <c:pt idx="687">
                  <c:v>4.2181308724686852</c:v>
                </c:pt>
                <c:pt idx="688">
                  <c:v>4.216638088908927</c:v>
                </c:pt>
                <c:pt idx="689">
                  <c:v>4.2151380052613945</c:v>
                </c:pt>
                <c:pt idx="690">
                  <c:v>4.2136306236921852</c:v>
                </c:pt>
                <c:pt idx="691">
                  <c:v>4.2121159463791251</c:v>
                </c:pt>
                <c:pt idx="692">
                  <c:v>4.2105939755121593</c:v>
                </c:pt>
                <c:pt idx="693">
                  <c:v>4.209064713293194</c:v>
                </c:pt>
                <c:pt idx="694">
                  <c:v>4.2075281619360414</c:v>
                </c:pt>
                <c:pt idx="695">
                  <c:v>4.205984323666625</c:v>
                </c:pt>
                <c:pt idx="696">
                  <c:v>4.2044332007227769</c:v>
                </c:pt>
                <c:pt idx="697">
                  <c:v>4.2028747953543197</c:v>
                </c:pt>
                <c:pt idx="698">
                  <c:v>4.2013091098232795</c:v>
                </c:pt>
                <c:pt idx="699">
                  <c:v>4.1997361464035716</c:v>
                </c:pt>
                <c:pt idx="700">
                  <c:v>4.1981559073813308</c:v>
                </c:pt>
                <c:pt idx="701">
                  <c:v>4.1965683950546273</c:v>
                </c:pt>
                <c:pt idx="702">
                  <c:v>4.1949736117336416</c:v>
                </c:pt>
                <c:pt idx="703">
                  <c:v>4.1933715597406609</c:v>
                </c:pt>
                <c:pt idx="704">
                  <c:v>4.1917622414101832</c:v>
                </c:pt>
                <c:pt idx="705">
                  <c:v>4.1901456590886745</c:v>
                </c:pt>
                <c:pt idx="706">
                  <c:v>4.188521815134858</c:v>
                </c:pt>
                <c:pt idx="707">
                  <c:v>4.1868907119195597</c:v>
                </c:pt>
                <c:pt idx="708">
                  <c:v>4.185252351825766</c:v>
                </c:pt>
                <c:pt idx="709">
                  <c:v>4.1836067372486259</c:v>
                </c:pt>
                <c:pt idx="710">
                  <c:v>4.1819538705954598</c:v>
                </c:pt>
                <c:pt idx="711">
                  <c:v>4.1802937542859464</c:v>
                </c:pt>
                <c:pt idx="712">
                  <c:v>4.1786263907517665</c:v>
                </c:pt>
                <c:pt idx="713">
                  <c:v>4.1769517824369427</c:v>
                </c:pt>
                <c:pt idx="714">
                  <c:v>4.1752699317977706</c:v>
                </c:pt>
                <c:pt idx="715">
                  <c:v>4.1735808413027087</c:v>
                </c:pt>
                <c:pt idx="716">
                  <c:v>4.1718845134325608</c:v>
                </c:pt>
                <c:pt idx="717">
                  <c:v>4.1701809506804253</c:v>
                </c:pt>
                <c:pt idx="718">
                  <c:v>4.1684701555515904</c:v>
                </c:pt>
                <c:pt idx="719">
                  <c:v>4.166752130563717</c:v>
                </c:pt>
                <c:pt idx="720">
                  <c:v>4.1650268782468887</c:v>
                </c:pt>
                <c:pt idx="721">
                  <c:v>4.1632944011434132</c:v>
                </c:pt>
                <c:pt idx="722">
                  <c:v>4.1615547018079333</c:v>
                </c:pt>
                <c:pt idx="723">
                  <c:v>4.1598077828075715</c:v>
                </c:pt>
                <c:pt idx="724">
                  <c:v>4.1580536467216911</c:v>
                </c:pt>
                <c:pt idx="725">
                  <c:v>4.1562922961421815</c:v>
                </c:pt>
                <c:pt idx="726">
                  <c:v>4.154523733673245</c:v>
                </c:pt>
                <c:pt idx="727">
                  <c:v>4.1527479619316141</c:v>
                </c:pt>
                <c:pt idx="728">
                  <c:v>4.1509649835462721</c:v>
                </c:pt>
                <c:pt idx="729">
                  <c:v>4.1491748011588685</c:v>
                </c:pt>
                <c:pt idx="730">
                  <c:v>4.1473774174234794</c:v>
                </c:pt>
                <c:pt idx="731">
                  <c:v>4.1455728350065071</c:v>
                </c:pt>
                <c:pt idx="732">
                  <c:v>4.1437610565869942</c:v>
                </c:pt>
                <c:pt idx="733">
                  <c:v>4.1419420848565247</c:v>
                </c:pt>
                <c:pt idx="734">
                  <c:v>4.14011592251906</c:v>
                </c:pt>
                <c:pt idx="735">
                  <c:v>4.1382825722912271</c:v>
                </c:pt>
                <c:pt idx="736">
                  <c:v>4.1364420369021335</c:v>
                </c:pt>
                <c:pt idx="737">
                  <c:v>4.134594319093563</c:v>
                </c:pt>
                <c:pt idx="738">
                  <c:v>4.1327394216197737</c:v>
                </c:pt>
                <c:pt idx="739">
                  <c:v>4.130877347247651</c:v>
                </c:pt>
                <c:pt idx="740">
                  <c:v>4.1290080987567901</c:v>
                </c:pt>
                <c:pt idx="741">
                  <c:v>4.1271316789392811</c:v>
                </c:pt>
                <c:pt idx="742">
                  <c:v>4.12524809059998</c:v>
                </c:pt>
                <c:pt idx="743">
                  <c:v>4.1233573365563432</c:v>
                </c:pt>
                <c:pt idx="744">
                  <c:v>4.1214594196385166</c:v>
                </c:pt>
                <c:pt idx="745">
                  <c:v>4.1195543426894048</c:v>
                </c:pt>
                <c:pt idx="746">
                  <c:v>4.1176421085644996</c:v>
                </c:pt>
                <c:pt idx="747">
                  <c:v>4.1157227201321316</c:v>
                </c:pt>
                <c:pt idx="748">
                  <c:v>4.1137961802732868</c:v>
                </c:pt>
                <c:pt idx="749">
                  <c:v>4.111862491881821</c:v>
                </c:pt>
                <c:pt idx="750">
                  <c:v>4.1099216578642652</c:v>
                </c:pt>
                <c:pt idx="751">
                  <c:v>4.1079736811399661</c:v>
                </c:pt>
                <c:pt idx="752">
                  <c:v>4.1060185646410732</c:v>
                </c:pt>
                <c:pt idx="753">
                  <c:v>4.1040563113126511</c:v>
                </c:pt>
                <c:pt idx="754">
                  <c:v>4.1020869241125251</c:v>
                </c:pt>
                <c:pt idx="755">
                  <c:v>4.1001104060113338</c:v>
                </c:pt>
                <c:pt idx="756">
                  <c:v>4.0981267599926685</c:v>
                </c:pt>
                <c:pt idx="757">
                  <c:v>4.096135989053014</c:v>
                </c:pt>
                <c:pt idx="758">
                  <c:v>4.0941380962017213</c:v>
                </c:pt>
                <c:pt idx="759">
                  <c:v>4.0921330844610289</c:v>
                </c:pt>
                <c:pt idx="760">
                  <c:v>4.0901209568662793</c:v>
                </c:pt>
                <c:pt idx="761">
                  <c:v>4.0881017164655553</c:v>
                </c:pt>
                <c:pt idx="762">
                  <c:v>4.0860753663201335</c:v>
                </c:pt>
                <c:pt idx="763">
                  <c:v>4.0840419095040543</c:v>
                </c:pt>
                <c:pt idx="764">
                  <c:v>4.0820013491045906</c:v>
                </c:pt>
                <c:pt idx="765">
                  <c:v>4.0799536882218517</c:v>
                </c:pt>
                <c:pt idx="766">
                  <c:v>4.0778989299691428</c:v>
                </c:pt>
                <c:pt idx="767">
                  <c:v>4.0758370774726922</c:v>
                </c:pt>
                <c:pt idx="768">
                  <c:v>4.0737681338720675</c:v>
                </c:pt>
                <c:pt idx="769">
                  <c:v>4.0716921023195001</c:v>
                </c:pt>
                <c:pt idx="770">
                  <c:v>4.0696089859807474</c:v>
                </c:pt>
                <c:pt idx="771">
                  <c:v>4.0675187880346098</c:v>
                </c:pt>
                <c:pt idx="772">
                  <c:v>4.0654215116728185</c:v>
                </c:pt>
                <c:pt idx="773">
                  <c:v>4.0633171601004525</c:v>
                </c:pt>
                <c:pt idx="774">
                  <c:v>4.0612057365357588</c:v>
                </c:pt>
                <c:pt idx="775">
                  <c:v>4.0590872442102466</c:v>
                </c:pt>
                <c:pt idx="776">
                  <c:v>4.0569616863685747</c:v>
                </c:pt>
                <c:pt idx="777">
                  <c:v>4.0548290662685131</c:v>
                </c:pt>
                <c:pt idx="778">
                  <c:v>4.0526893871813652</c:v>
                </c:pt>
                <c:pt idx="779">
                  <c:v>4.0505426523915693</c:v>
                </c:pt>
                <c:pt idx="780">
                  <c:v>4.0483888651968574</c:v>
                </c:pt>
                <c:pt idx="781">
                  <c:v>4.0462280289083559</c:v>
                </c:pt>
                <c:pt idx="782">
                  <c:v>4.0440601468503852</c:v>
                </c:pt>
                <c:pt idx="783">
                  <c:v>4.0418852223606958</c:v>
                </c:pt>
                <c:pt idx="784">
                  <c:v>4.0397032587905146</c:v>
                </c:pt>
                <c:pt idx="785">
                  <c:v>4.0375142595042464</c:v>
                </c:pt>
                <c:pt idx="786">
                  <c:v>4.0353182278798974</c:v>
                </c:pt>
                <c:pt idx="787">
                  <c:v>4.0331151673087851</c:v>
                </c:pt>
                <c:pt idx="788">
                  <c:v>4.030905081195729</c:v>
                </c:pt>
                <c:pt idx="789">
                  <c:v>4.0286879729590197</c:v>
                </c:pt>
                <c:pt idx="790">
                  <c:v>4.0264638460304525</c:v>
                </c:pt>
                <c:pt idx="791">
                  <c:v>4.0242327038552972</c:v>
                </c:pt>
                <c:pt idx="792">
                  <c:v>4.0219945498923115</c:v>
                </c:pt>
                <c:pt idx="793">
                  <c:v>4.0197493876138761</c:v>
                </c:pt>
                <c:pt idx="794">
                  <c:v>4.0174972205058674</c:v>
                </c:pt>
                <c:pt idx="795">
                  <c:v>4.0152380520679092</c:v>
                </c:pt>
                <c:pt idx="796">
                  <c:v>4.012971885813017</c:v>
                </c:pt>
                <c:pt idx="797">
                  <c:v>4.010698725267912</c:v>
                </c:pt>
                <c:pt idx="798">
                  <c:v>4.0084185739731106</c:v>
                </c:pt>
                <c:pt idx="799">
                  <c:v>4.0061314354825397</c:v>
                </c:pt>
                <c:pt idx="800">
                  <c:v>4.0038373133640821</c:v>
                </c:pt>
                <c:pt idx="801">
                  <c:v>4.0015362111990695</c:v>
                </c:pt>
                <c:pt idx="802">
                  <c:v>3.9992281325827319</c:v>
                </c:pt>
                <c:pt idx="803">
                  <c:v>3.9969130811239753</c:v>
                </c:pt>
                <c:pt idx="804">
                  <c:v>3.994591060445515</c:v>
                </c:pt>
                <c:pt idx="805">
                  <c:v>3.9922620741839028</c:v>
                </c:pt>
                <c:pt idx="806">
                  <c:v>3.9899261259893679</c:v>
                </c:pt>
                <c:pt idx="807">
                  <c:v>3.9875832195260816</c:v>
                </c:pt>
                <c:pt idx="808">
                  <c:v>3.9852333584720441</c:v>
                </c:pt>
                <c:pt idx="809">
                  <c:v>3.9828765465191935</c:v>
                </c:pt>
                <c:pt idx="810">
                  <c:v>3.9805127873731978</c:v>
                </c:pt>
                <c:pt idx="811">
                  <c:v>3.9781420847538858</c:v>
                </c:pt>
                <c:pt idx="812">
                  <c:v>3.9757644423947314</c:v>
                </c:pt>
                <c:pt idx="813">
                  <c:v>3.9733798640433626</c:v>
                </c:pt>
                <c:pt idx="814">
                  <c:v>3.9709883534614541</c:v>
                </c:pt>
                <c:pt idx="815">
                  <c:v>3.9685899144244035</c:v>
                </c:pt>
                <c:pt idx="816">
                  <c:v>3.9661845507220121</c:v>
                </c:pt>
                <c:pt idx="817">
                  <c:v>3.963772266157906</c:v>
                </c:pt>
                <c:pt idx="818">
                  <c:v>3.9613530645496553</c:v>
                </c:pt>
                <c:pt idx="819">
                  <c:v>3.9589269497292161</c:v>
                </c:pt>
                <c:pt idx="820">
                  <c:v>3.9564939255424401</c:v>
                </c:pt>
                <c:pt idx="821">
                  <c:v>3.9540539958495575</c:v>
                </c:pt>
                <c:pt idx="822">
                  <c:v>3.9516071645246633</c:v>
                </c:pt>
                <c:pt idx="823">
                  <c:v>3.9491534354563056</c:v>
                </c:pt>
                <c:pt idx="824">
                  <c:v>3.9466928125469085</c:v>
                </c:pt>
                <c:pt idx="825">
                  <c:v>3.9442252997135592</c:v>
                </c:pt>
                <c:pt idx="826">
                  <c:v>3.9417509008870928</c:v>
                </c:pt>
                <c:pt idx="827">
                  <c:v>3.9392696200131008</c:v>
                </c:pt>
                <c:pt idx="828">
                  <c:v>3.9367814610512353</c:v>
                </c:pt>
                <c:pt idx="829">
                  <c:v>3.9342864279753904</c:v>
                </c:pt>
                <c:pt idx="830">
                  <c:v>3.9317845247740788</c:v>
                </c:pt>
                <c:pt idx="831">
                  <c:v>3.9292757554497904</c:v>
                </c:pt>
                <c:pt idx="832">
                  <c:v>3.9267601240197729</c:v>
                </c:pt>
                <c:pt idx="833">
                  <c:v>3.9242376345155829</c:v>
                </c:pt>
                <c:pt idx="834">
                  <c:v>3.9217082909829761</c:v>
                </c:pt>
                <c:pt idx="835">
                  <c:v>3.6599184674633243</c:v>
                </c:pt>
                <c:pt idx="836">
                  <c:v>3.4151654029480651</c:v>
                </c:pt>
                <c:pt idx="837">
                  <c:v>3.1863403791781337</c:v>
                </c:pt>
                <c:pt idx="838">
                  <c:v>2.9724068310650096</c:v>
                </c:pt>
                <c:pt idx="839">
                  <c:v>2.7723956511064465</c:v>
                </c:pt>
                <c:pt idx="840">
                  <c:v>2.5854007993814454</c:v>
                </c:pt>
                <c:pt idx="841">
                  <c:v>2.4105751992379978</c:v>
                </c:pt>
                <c:pt idx="842">
                  <c:v>2.2471269000812666</c:v>
                </c:pt>
                <c:pt idx="843">
                  <c:v>2.0943154898798544</c:v>
                </c:pt>
                <c:pt idx="844">
                  <c:v>1.9514487411390022</c:v>
                </c:pt>
                <c:pt idx="845">
                  <c:v>1.8178794751471559</c:v>
                </c:pt>
                <c:pt idx="846">
                  <c:v>1.6930026302910988</c:v>
                </c:pt>
                <c:pt idx="847">
                  <c:v>1.5762525211592888</c:v>
                </c:pt>
                <c:pt idx="848">
                  <c:v>1.467100276017276</c:v>
                </c:pt>
                <c:pt idx="849">
                  <c:v>1.3650514410471002</c:v>
                </c:pt>
                <c:pt idx="850">
                  <c:v>1.2696437404980085</c:v>
                </c:pt>
                <c:pt idx="851">
                  <c:v>1.1804449826020911</c:v>
                </c:pt>
                <c:pt idx="852">
                  <c:v>1.0970511017687461</c:v>
                </c:pt>
                <c:pt idx="853">
                  <c:v>1.0190843281892168</c:v>
                </c:pt>
                <c:pt idx="854">
                  <c:v>0.94619147655961711</c:v>
                </c:pt>
                <c:pt idx="855">
                  <c:v>0.87804234617043897</c:v>
                </c:pt>
                <c:pt idx="856">
                  <c:v>0.81432822511504532</c:v>
                </c:pt>
                <c:pt idx="857">
                  <c:v>0.75476049184128358</c:v>
                </c:pt>
                <c:pt idx="858">
                  <c:v>0.69906930771133091</c:v>
                </c:pt>
                <c:pt idx="859">
                  <c:v>0.64700239464713283</c:v>
                </c:pt>
                <c:pt idx="860">
                  <c:v>0.59832389232423622</c:v>
                </c:pt>
                <c:pt idx="861">
                  <c:v>0.55281328973716615</c:v>
                </c:pt>
                <c:pt idx="862">
                  <c:v>0.51026442629639424</c:v>
                </c:pt>
                <c:pt idx="863">
                  <c:v>0.4704845579319219</c:v>
                </c:pt>
                <c:pt idx="864">
                  <c:v>0.43329348397297818</c:v>
                </c:pt>
                <c:pt idx="865">
                  <c:v>0.39852273084864265</c:v>
                </c:pt>
                <c:pt idx="866">
                  <c:v>0.36601478891160355</c:v>
                </c:pt>
                <c:pt idx="867">
                  <c:v>0.33562239892789891</c:v>
                </c:pt>
                <c:pt idx="868">
                  <c:v>0.30720788500048435</c:v>
                </c:pt>
                <c:pt idx="869">
                  <c:v>0.28064253090480051</c:v>
                </c:pt>
                <c:pt idx="870">
                  <c:v>0.25580599701117634</c:v>
                </c:pt>
                <c:pt idx="871">
                  <c:v>0.23258577515276155</c:v>
                </c:pt>
                <c:pt idx="872">
                  <c:v>0.210876678969561</c:v>
                </c:pt>
                <c:pt idx="873">
                  <c:v>0.19058036741986475</c:v>
                </c:pt>
                <c:pt idx="874">
                  <c:v>0.17160489930060199</c:v>
                </c:pt>
                <c:pt idx="875">
                  <c:v>0.15386431675862042</c:v>
                </c:pt>
                <c:pt idx="876">
                  <c:v>0.13727825590622078</c:v>
                </c:pt>
                <c:pt idx="877">
                  <c:v>0.12177158277705458</c:v>
                </c:pt>
                <c:pt idx="878">
                  <c:v>0.10727405297328446</c:v>
                </c:pt>
                <c:pt idx="879">
                  <c:v>9.3719993462229145E-2</c:v>
                </c:pt>
                <c:pt idx="880">
                  <c:v>8.1048005081046204E-2</c:v>
                </c:pt>
                <c:pt idx="881">
                  <c:v>6.9200684401816426E-2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8760"/>
        <c:axId val="431697976"/>
      </c:scatterChart>
      <c:valAx>
        <c:axId val="431698760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7976"/>
        <c:crosses val="autoZero"/>
        <c:crossBetween val="midCat"/>
      </c:valAx>
      <c:valAx>
        <c:axId val="4316979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876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 formatCode="0.00000">
                  <c:v>1.1608235221551452E-2</c:v>
                </c:pt>
                <c:pt idx="7" formatCode="0.00000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296.80059509998961</c:v>
                </c:pt>
                <c:pt idx="2">
                  <c:v>389.60635871081382</c:v>
                </c:pt>
                <c:pt idx="3">
                  <c:v>440.08868797977999</c:v>
                </c:pt>
                <c:pt idx="4">
                  <c:v>469.09432955025773</c:v>
                </c:pt>
                <c:pt idx="5">
                  <c:v>486.24554181592345</c:v>
                </c:pt>
                <c:pt idx="6">
                  <c:v>496.60295949969395</c:v>
                </c:pt>
                <c:pt idx="7">
                  <c:v>502.98685167421155</c:v>
                </c:pt>
                <c:pt idx="8">
                  <c:v>507.01794521336433</c:v>
                </c:pt>
                <c:pt idx="9">
                  <c:v>509.64449787434631</c:v>
                </c:pt>
                <c:pt idx="10">
                  <c:v>511.42762850484263</c:v>
                </c:pt>
                <c:pt idx="11">
                  <c:v>512.70191652090364</c:v>
                </c:pt>
                <c:pt idx="12">
                  <c:v>513.66796810334063</c:v>
                </c:pt>
                <c:pt idx="13">
                  <c:v>514.44657925398644</c:v>
                </c:pt>
                <c:pt idx="14">
                  <c:v>515.11074651629019</c:v>
                </c:pt>
                <c:pt idx="15">
                  <c:v>515.704718295151</c:v>
                </c:pt>
                <c:pt idx="16">
                  <c:v>516.25539238902741</c:v>
                </c:pt>
                <c:pt idx="17">
                  <c:v>516.77916267529486</c:v>
                </c:pt>
                <c:pt idx="18">
                  <c:v>517.28604621503484</c:v>
                </c:pt>
                <c:pt idx="19">
                  <c:v>517.78217858129369</c:v>
                </c:pt>
                <c:pt idx="20">
                  <c:v>518.27132678097564</c:v>
                </c:pt>
                <c:pt idx="21">
                  <c:v>518.75580893747576</c:v>
                </c:pt>
                <c:pt idx="22">
                  <c:v>519.23705475688712</c:v>
                </c:pt>
                <c:pt idx="23">
                  <c:v>519.71594791043117</c:v>
                </c:pt>
                <c:pt idx="24">
                  <c:v>520.19303569269289</c:v>
                </c:pt>
                <c:pt idx="25">
                  <c:v>520.66865770319703</c:v>
                </c:pt>
                <c:pt idx="26">
                  <c:v>521.14302501208613</c:v>
                </c:pt>
                <c:pt idx="27">
                  <c:v>521.61626897181043</c:v>
                </c:pt>
                <c:pt idx="28">
                  <c:v>522.08847138288081</c:v>
                </c:pt>
                <c:pt idx="29">
                  <c:v>522.5596831767067</c:v>
                </c:pt>
                <c:pt idx="30">
                  <c:v>523.0299360134419</c:v>
                </c:pt>
                <c:pt idx="31">
                  <c:v>523.49924949586261</c:v>
                </c:pt>
                <c:pt idx="32">
                  <c:v>523.96763566825962</c:v>
                </c:pt>
                <c:pt idx="33">
                  <c:v>524.43510182543957</c:v>
                </c:pt>
                <c:pt idx="34">
                  <c:v>524.901652273276</c:v>
                </c:pt>
                <c:pt idx="35">
                  <c:v>525.3672894322259</c:v>
                </c:pt>
                <c:pt idx="36">
                  <c:v>525.83201453146285</c:v>
                </c:pt>
                <c:pt idx="37">
                  <c:v>526.29582804643314</c:v>
                </c:pt>
                <c:pt idx="38">
                  <c:v>526.75872997501483</c:v>
                </c:pt>
                <c:pt idx="39">
                  <c:v>527.22072001198137</c:v>
                </c:pt>
                <c:pt idx="40">
                  <c:v>527.68179765984928</c:v>
                </c:pt>
                <c:pt idx="41">
                  <c:v>528.14196229943548</c:v>
                </c:pt>
                <c:pt idx="42">
                  <c:v>528.60121323428075</c:v>
                </c:pt>
                <c:pt idx="43">
                  <c:v>529.05954971945914</c:v>
                </c:pt>
                <c:pt idx="44">
                  <c:v>529.51697097984083</c:v>
                </c:pt>
                <c:pt idx="45">
                  <c:v>529.97347622154712</c:v>
                </c:pt>
                <c:pt idx="46">
                  <c:v>530.42906463958184</c:v>
                </c:pt>
                <c:pt idx="47">
                  <c:v>530.88373542259126</c:v>
                </c:pt>
                <c:pt idx="48">
                  <c:v>531.33748775616391</c:v>
                </c:pt>
                <c:pt idx="49">
                  <c:v>531.79032082453489</c:v>
                </c:pt>
                <c:pt idx="50">
                  <c:v>532.2422338120623</c:v>
                </c:pt>
                <c:pt idx="51">
                  <c:v>532.69322590384456</c:v>
                </c:pt>
                <c:pt idx="52">
                  <c:v>533.14329628670055</c:v>
                </c:pt>
                <c:pt idx="53">
                  <c:v>533.59244414903173</c:v>
                </c:pt>
                <c:pt idx="54">
                  <c:v>534.04066868117479</c:v>
                </c:pt>
                <c:pt idx="55">
                  <c:v>534.48796907584131</c:v>
                </c:pt>
                <c:pt idx="56">
                  <c:v>534.93434452786732</c:v>
                </c:pt>
                <c:pt idx="57">
                  <c:v>535.37979423444483</c:v>
                </c:pt>
                <c:pt idx="58">
                  <c:v>535.82431739505284</c:v>
                </c:pt>
                <c:pt idx="59">
                  <c:v>536.26791321154678</c:v>
                </c:pt>
                <c:pt idx="60">
                  <c:v>536.71058088821667</c:v>
                </c:pt>
                <c:pt idx="61">
                  <c:v>537.15231963163603</c:v>
                </c:pt>
                <c:pt idx="62">
                  <c:v>537.59312865096854</c:v>
                </c:pt>
                <c:pt idx="63">
                  <c:v>538.03300715741386</c:v>
                </c:pt>
                <c:pt idx="64">
                  <c:v>538.47195436499464</c:v>
                </c:pt>
                <c:pt idx="65">
                  <c:v>538.90996948982843</c:v>
                </c:pt>
                <c:pt idx="66">
                  <c:v>539.34705175053148</c:v>
                </c:pt>
                <c:pt idx="67">
                  <c:v>539.78320036804882</c:v>
                </c:pt>
                <c:pt idx="68">
                  <c:v>540.21841456566801</c:v>
                </c:pt>
                <c:pt idx="69">
                  <c:v>540.65269356924057</c:v>
                </c:pt>
                <c:pt idx="70">
                  <c:v>541.08603660672622</c:v>
                </c:pt>
                <c:pt idx="71">
                  <c:v>541.51844290866427</c:v>
                </c:pt>
                <c:pt idx="72">
                  <c:v>541.94991170779406</c:v>
                </c:pt>
                <c:pt idx="73">
                  <c:v>542.38044223927704</c:v>
                </c:pt>
                <c:pt idx="74">
                  <c:v>542.81003374067336</c:v>
                </c:pt>
                <c:pt idx="75">
                  <c:v>543.23868545191772</c:v>
                </c:pt>
                <c:pt idx="76">
                  <c:v>543.66639661509555</c:v>
                </c:pt>
                <c:pt idx="77">
                  <c:v>544.09316647487913</c:v>
                </c:pt>
                <c:pt idx="78">
                  <c:v>544.51899427793865</c:v>
                </c:pt>
                <c:pt idx="79">
                  <c:v>544.94387927367825</c:v>
                </c:pt>
                <c:pt idx="80">
                  <c:v>545.36782071357686</c:v>
                </c:pt>
                <c:pt idx="81">
                  <c:v>545.79081785147025</c:v>
                </c:pt>
                <c:pt idx="82">
                  <c:v>546.21286994347304</c:v>
                </c:pt>
                <c:pt idx="83">
                  <c:v>546.63397624826234</c:v>
                </c:pt>
                <c:pt idx="84">
                  <c:v>547.05413602638498</c:v>
                </c:pt>
                <c:pt idx="85">
                  <c:v>547.47334854105918</c:v>
                </c:pt>
                <c:pt idx="86">
                  <c:v>547.89161305763571</c:v>
                </c:pt>
                <c:pt idx="87">
                  <c:v>548.30892884392176</c:v>
                </c:pt>
                <c:pt idx="88">
                  <c:v>548.7252951697061</c:v>
                </c:pt>
                <c:pt idx="89">
                  <c:v>549.14071130741183</c:v>
                </c:pt>
                <c:pt idx="90">
                  <c:v>549.55517653144898</c:v>
                </c:pt>
                <c:pt idx="91">
                  <c:v>549.96869011879528</c:v>
                </c:pt>
                <c:pt idx="92">
                  <c:v>550.38125134840993</c:v>
                </c:pt>
                <c:pt idx="93">
                  <c:v>550.79285950176063</c:v>
                </c:pt>
                <c:pt idx="94">
                  <c:v>551.20351386243942</c:v>
                </c:pt>
                <c:pt idx="95">
                  <c:v>551.61321371628321</c:v>
                </c:pt>
                <c:pt idx="96">
                  <c:v>552.02195835154726</c:v>
                </c:pt>
                <c:pt idx="97">
                  <c:v>552.42974705856977</c:v>
                </c:pt>
                <c:pt idx="98">
                  <c:v>552.83657913005925</c:v>
                </c:pt>
                <c:pt idx="99">
                  <c:v>553.24245386083157</c:v>
                </c:pt>
                <c:pt idx="100">
                  <c:v>553.64737054810905</c:v>
                </c:pt>
                <c:pt idx="101">
                  <c:v>554.05132849122617</c:v>
                </c:pt>
                <c:pt idx="102">
                  <c:v>554.45432699182777</c:v>
                </c:pt>
                <c:pt idx="103">
                  <c:v>554.85636535367098</c:v>
                </c:pt>
                <c:pt idx="104">
                  <c:v>555.25744288294754</c:v>
                </c:pt>
                <c:pt idx="105">
                  <c:v>555.65755888785122</c:v>
                </c:pt>
                <c:pt idx="106">
                  <c:v>556.0567126789432</c:v>
                </c:pt>
                <c:pt idx="107">
                  <c:v>556.45490356885864</c:v>
                </c:pt>
                <c:pt idx="108">
                  <c:v>556.85213087260399</c:v>
                </c:pt>
                <c:pt idx="109">
                  <c:v>557.24839390733371</c:v>
                </c:pt>
                <c:pt idx="110">
                  <c:v>557.6436919922977</c:v>
                </c:pt>
                <c:pt idx="111">
                  <c:v>558.03802444906455</c:v>
                </c:pt>
                <c:pt idx="112">
                  <c:v>558.43139060135161</c:v>
                </c:pt>
                <c:pt idx="113">
                  <c:v>558.82378977510052</c:v>
                </c:pt>
                <c:pt idx="114">
                  <c:v>559.2152212984048</c:v>
                </c:pt>
                <c:pt idx="115">
                  <c:v>559.60568450154892</c:v>
                </c:pt>
                <c:pt idx="116">
                  <c:v>559.99517871699231</c:v>
                </c:pt>
                <c:pt idx="117">
                  <c:v>560.38370327941698</c:v>
                </c:pt>
                <c:pt idx="118">
                  <c:v>560.77125752553866</c:v>
                </c:pt>
                <c:pt idx="119">
                  <c:v>561.15784079441346</c:v>
                </c:pt>
                <c:pt idx="120">
                  <c:v>561.54345242721047</c:v>
                </c:pt>
                <c:pt idx="121">
                  <c:v>561.92809176714911</c:v>
                </c:pt>
                <c:pt idx="122">
                  <c:v>562.31175815975246</c:v>
                </c:pt>
                <c:pt idx="123">
                  <c:v>562.69445095261165</c:v>
                </c:pt>
                <c:pt idx="124">
                  <c:v>563.07616949549958</c:v>
                </c:pt>
                <c:pt idx="125">
                  <c:v>563.4569131402925</c:v>
                </c:pt>
                <c:pt idx="126">
                  <c:v>563.83668124109158</c:v>
                </c:pt>
                <c:pt idx="127">
                  <c:v>564.21547315410578</c:v>
                </c:pt>
                <c:pt idx="128">
                  <c:v>564.59328823754436</c:v>
                </c:pt>
                <c:pt idx="129">
                  <c:v>564.97012585198331</c:v>
                </c:pt>
                <c:pt idx="130">
                  <c:v>565.34598535996588</c:v>
                </c:pt>
                <c:pt idx="131">
                  <c:v>565.72086612618659</c:v>
                </c:pt>
                <c:pt idx="132">
                  <c:v>566.09476751744569</c:v>
                </c:pt>
                <c:pt idx="133">
                  <c:v>566.4676889028018</c:v>
                </c:pt>
                <c:pt idx="134">
                  <c:v>566.83962965316914</c:v>
                </c:pt>
                <c:pt idx="135">
                  <c:v>567.21058914185471</c:v>
                </c:pt>
                <c:pt idx="136">
                  <c:v>567.58056674407328</c:v>
                </c:pt>
                <c:pt idx="137">
                  <c:v>567.94956183717659</c:v>
                </c:pt>
                <c:pt idx="138">
                  <c:v>568.31757380069382</c:v>
                </c:pt>
                <c:pt idx="139">
                  <c:v>568.68460201615392</c:v>
                </c:pt>
                <c:pt idx="140">
                  <c:v>569.05064586731157</c:v>
                </c:pt>
                <c:pt idx="141">
                  <c:v>569.41570473984848</c:v>
                </c:pt>
                <c:pt idx="142">
                  <c:v>569.77977802164412</c:v>
                </c:pt>
                <c:pt idx="143">
                  <c:v>570.14286510259637</c:v>
                </c:pt>
                <c:pt idx="144">
                  <c:v>570.50496537478421</c:v>
                </c:pt>
                <c:pt idx="145">
                  <c:v>570.86607823221516</c:v>
                </c:pt>
                <c:pt idx="146">
                  <c:v>571.22620307111731</c:v>
                </c:pt>
                <c:pt idx="147">
                  <c:v>571.58533928968325</c:v>
                </c:pt>
                <c:pt idx="148">
                  <c:v>571.94348628819694</c:v>
                </c:pt>
                <c:pt idx="149">
                  <c:v>572.30064346902998</c:v>
                </c:pt>
                <c:pt idx="150">
                  <c:v>572.65681023662819</c:v>
                </c:pt>
                <c:pt idx="151">
                  <c:v>573.01198599746397</c:v>
                </c:pt>
                <c:pt idx="152">
                  <c:v>573.36617015999923</c:v>
                </c:pt>
                <c:pt idx="153">
                  <c:v>573.71936213486458</c:v>
                </c:pt>
                <c:pt idx="154">
                  <c:v>574.07156133472733</c:v>
                </c:pt>
                <c:pt idx="155">
                  <c:v>574.42276717419963</c:v>
                </c:pt>
                <c:pt idx="156">
                  <c:v>574.77297907001628</c:v>
                </c:pt>
                <c:pt idx="157">
                  <c:v>575.12219644086383</c:v>
                </c:pt>
                <c:pt idx="158">
                  <c:v>575.47041870762735</c:v>
                </c:pt>
                <c:pt idx="159">
                  <c:v>575.81764529303018</c:v>
                </c:pt>
                <c:pt idx="160">
                  <c:v>576.16387562196223</c:v>
                </c:pt>
                <c:pt idx="161">
                  <c:v>576.50910912129825</c:v>
                </c:pt>
                <c:pt idx="162">
                  <c:v>576.85334521994162</c:v>
                </c:pt>
                <c:pt idx="163">
                  <c:v>577.19658334873463</c:v>
                </c:pt>
                <c:pt idx="164">
                  <c:v>577.53882294064499</c:v>
                </c:pt>
                <c:pt idx="165">
                  <c:v>577.88006343058055</c:v>
                </c:pt>
                <c:pt idx="166">
                  <c:v>578.22030425555113</c:v>
                </c:pt>
                <c:pt idx="167">
                  <c:v>578.55954485443101</c:v>
                </c:pt>
                <c:pt idx="168">
                  <c:v>578.89778466819496</c:v>
                </c:pt>
                <c:pt idx="169">
                  <c:v>579.23502313984113</c:v>
                </c:pt>
                <c:pt idx="170">
                  <c:v>579.57125971428616</c:v>
                </c:pt>
                <c:pt idx="171">
                  <c:v>579.90649383850803</c:v>
                </c:pt>
                <c:pt idx="172">
                  <c:v>580.24072496143049</c:v>
                </c:pt>
                <c:pt idx="173">
                  <c:v>580.57395253397226</c:v>
                </c:pt>
                <c:pt idx="174">
                  <c:v>580.90617600905352</c:v>
                </c:pt>
                <c:pt idx="175">
                  <c:v>581.23739484154737</c:v>
                </c:pt>
                <c:pt idx="176">
                  <c:v>581.56760848839428</c:v>
                </c:pt>
                <c:pt idx="177">
                  <c:v>581.89681640841582</c:v>
                </c:pt>
                <c:pt idx="178">
                  <c:v>582.2250180624734</c:v>
                </c:pt>
                <c:pt idx="179">
                  <c:v>582.5522129132703</c:v>
                </c:pt>
                <c:pt idx="180">
                  <c:v>582.87840042568018</c:v>
                </c:pt>
                <c:pt idx="181">
                  <c:v>583.20358006639697</c:v>
                </c:pt>
                <c:pt idx="182">
                  <c:v>583.52775130409123</c:v>
                </c:pt>
                <c:pt idx="183">
                  <c:v>583.85091360946683</c:v>
                </c:pt>
                <c:pt idx="184">
                  <c:v>584.17306645513634</c:v>
                </c:pt>
                <c:pt idx="185">
                  <c:v>584.49420931561724</c:v>
                </c:pt>
                <c:pt idx="186">
                  <c:v>584.81434166749125</c:v>
                </c:pt>
                <c:pt idx="187">
                  <c:v>585.13346298915201</c:v>
                </c:pt>
                <c:pt idx="188">
                  <c:v>585.45157276108728</c:v>
                </c:pt>
                <c:pt idx="189">
                  <c:v>585.76867046562802</c:v>
                </c:pt>
                <c:pt idx="190">
                  <c:v>586.08475558709051</c:v>
                </c:pt>
                <c:pt idx="191">
                  <c:v>586.39982761162776</c:v>
                </c:pt>
                <c:pt idx="192">
                  <c:v>586.71388602755007</c:v>
                </c:pt>
                <c:pt idx="193">
                  <c:v>587.02693032484672</c:v>
                </c:pt>
                <c:pt idx="194">
                  <c:v>587.3389599955816</c:v>
                </c:pt>
                <c:pt idx="195">
                  <c:v>587.64997453373951</c:v>
                </c:pt>
                <c:pt idx="196">
                  <c:v>587.95997343518093</c:v>
                </c:pt>
                <c:pt idx="197">
                  <c:v>588.26895619776212</c:v>
                </c:pt>
                <c:pt idx="198">
                  <c:v>588.576922321138</c:v>
                </c:pt>
                <c:pt idx="199">
                  <c:v>588.88387130697015</c:v>
                </c:pt>
                <c:pt idx="200">
                  <c:v>589.18980265879884</c:v>
                </c:pt>
                <c:pt idx="201">
                  <c:v>589.49471588216807</c:v>
                </c:pt>
                <c:pt idx="202">
                  <c:v>589.79861048436703</c:v>
                </c:pt>
                <c:pt idx="203">
                  <c:v>590.10148597472198</c:v>
                </c:pt>
                <c:pt idx="204">
                  <c:v>590.40334186439179</c:v>
                </c:pt>
                <c:pt idx="205">
                  <c:v>590.70417766652963</c:v>
                </c:pt>
                <c:pt idx="206">
                  <c:v>591.00399289599886</c:v>
                </c:pt>
                <c:pt idx="207">
                  <c:v>591.30278706983097</c:v>
                </c:pt>
                <c:pt idx="208">
                  <c:v>591.60055970666201</c:v>
                </c:pt>
                <c:pt idx="209">
                  <c:v>591.89731032723932</c:v>
                </c:pt>
                <c:pt idx="210">
                  <c:v>592.19303845406398</c:v>
                </c:pt>
                <c:pt idx="211">
                  <c:v>592.48774361157689</c:v>
                </c:pt>
                <c:pt idx="212">
                  <c:v>592.78142532618358</c:v>
                </c:pt>
                <c:pt idx="213">
                  <c:v>593.0740831259883</c:v>
                </c:pt>
                <c:pt idx="214">
                  <c:v>593.36571654114073</c:v>
                </c:pt>
                <c:pt idx="215">
                  <c:v>593.65632510352305</c:v>
                </c:pt>
                <c:pt idx="216">
                  <c:v>593.94590834703263</c:v>
                </c:pt>
                <c:pt idx="217">
                  <c:v>594.23446580734947</c:v>
                </c:pt>
                <c:pt idx="218">
                  <c:v>594.52199702202688</c:v>
                </c:pt>
                <c:pt idx="219">
                  <c:v>594.80850153059407</c:v>
                </c:pt>
                <c:pt idx="220">
                  <c:v>595.09397887419459</c:v>
                </c:pt>
                <c:pt idx="221">
                  <c:v>595.37842859609282</c:v>
                </c:pt>
                <c:pt idx="222">
                  <c:v>595.66185024130755</c:v>
                </c:pt>
                <c:pt idx="223">
                  <c:v>595.94424335673057</c:v>
                </c:pt>
                <c:pt idx="224">
                  <c:v>596.22560749103309</c:v>
                </c:pt>
                <c:pt idx="225">
                  <c:v>596.50594219482002</c:v>
                </c:pt>
                <c:pt idx="226">
                  <c:v>596.78524702059724</c:v>
                </c:pt>
                <c:pt idx="227">
                  <c:v>597.06352152256784</c:v>
                </c:pt>
                <c:pt idx="228">
                  <c:v>597.3407652568718</c:v>
                </c:pt>
                <c:pt idx="229">
                  <c:v>597.61697778151722</c:v>
                </c:pt>
                <c:pt idx="230">
                  <c:v>597.89215865629239</c:v>
                </c:pt>
                <c:pt idx="231">
                  <c:v>598.16630744287954</c:v>
                </c:pt>
                <c:pt idx="232">
                  <c:v>598.43942370470995</c:v>
                </c:pt>
                <c:pt idx="233">
                  <c:v>598.71150700715361</c:v>
                </c:pt>
                <c:pt idx="234">
                  <c:v>598.98255691733971</c:v>
                </c:pt>
                <c:pt idx="235">
                  <c:v>599.25257300426574</c:v>
                </c:pt>
                <c:pt idx="236">
                  <c:v>599.52155483874242</c:v>
                </c:pt>
                <c:pt idx="237">
                  <c:v>599.7895019933776</c:v>
                </c:pt>
                <c:pt idx="238">
                  <c:v>600.05641404269068</c:v>
                </c:pt>
                <c:pt idx="239">
                  <c:v>600.3222905628794</c:v>
                </c:pt>
                <c:pt idx="240">
                  <c:v>600.5871311321165</c:v>
                </c:pt>
                <c:pt idx="241">
                  <c:v>600.85093533027111</c:v>
                </c:pt>
                <c:pt idx="242">
                  <c:v>601.11370273906948</c:v>
                </c:pt>
                <c:pt idx="243">
                  <c:v>601.37543294210013</c:v>
                </c:pt>
                <c:pt idx="244">
                  <c:v>601.63612552468919</c:v>
                </c:pt>
                <c:pt idx="245">
                  <c:v>601.89578007398563</c:v>
                </c:pt>
                <c:pt idx="246">
                  <c:v>602.15439617897937</c:v>
                </c:pt>
                <c:pt idx="247">
                  <c:v>602.41197343039221</c:v>
                </c:pt>
                <c:pt idx="248">
                  <c:v>602.66851142086841</c:v>
                </c:pt>
                <c:pt idx="249">
                  <c:v>602.92400974472332</c:v>
                </c:pt>
                <c:pt idx="250">
                  <c:v>603.17846799814367</c:v>
                </c:pt>
                <c:pt idx="251">
                  <c:v>603.43188577910439</c:v>
                </c:pt>
                <c:pt idx="252">
                  <c:v>603.68426268733151</c:v>
                </c:pt>
                <c:pt idx="253">
                  <c:v>603.93559832438848</c:v>
                </c:pt>
                <c:pt idx="254">
                  <c:v>604.18589229364238</c:v>
                </c:pt>
                <c:pt idx="255">
                  <c:v>604.43514420018869</c:v>
                </c:pt>
                <c:pt idx="256">
                  <c:v>604.68335365098437</c:v>
                </c:pt>
                <c:pt idx="257">
                  <c:v>604.93052025465386</c:v>
                </c:pt>
                <c:pt idx="258">
                  <c:v>605.17664362175242</c:v>
                </c:pt>
                <c:pt idx="259">
                  <c:v>605.42172336447084</c:v>
                </c:pt>
                <c:pt idx="260">
                  <c:v>605.66575909686878</c:v>
                </c:pt>
                <c:pt idx="261">
                  <c:v>605.90875043479434</c:v>
                </c:pt>
                <c:pt idx="262">
                  <c:v>606.15069699578419</c:v>
                </c:pt>
                <c:pt idx="263">
                  <c:v>606.39159839922957</c:v>
                </c:pt>
                <c:pt idx="264">
                  <c:v>606.63145426619246</c:v>
                </c:pt>
                <c:pt idx="265">
                  <c:v>606.87026421963378</c:v>
                </c:pt>
                <c:pt idx="266">
                  <c:v>607.10802788422507</c:v>
                </c:pt>
                <c:pt idx="267">
                  <c:v>607.3447448863285</c:v>
                </c:pt>
                <c:pt idx="268">
                  <c:v>607.58041485415004</c:v>
                </c:pt>
                <c:pt idx="269">
                  <c:v>607.81503741767779</c:v>
                </c:pt>
                <c:pt idx="270">
                  <c:v>608.04861220860062</c:v>
                </c:pt>
                <c:pt idx="271">
                  <c:v>608.28113886033623</c:v>
                </c:pt>
                <c:pt idx="272">
                  <c:v>608.51261700819816</c:v>
                </c:pt>
                <c:pt idx="273">
                  <c:v>608.74304628905327</c:v>
                </c:pt>
                <c:pt idx="274">
                  <c:v>608.9724263417022</c:v>
                </c:pt>
                <c:pt idx="275">
                  <c:v>609.20075680655737</c:v>
                </c:pt>
                <c:pt idx="276">
                  <c:v>609.42803732593336</c:v>
                </c:pt>
                <c:pt idx="277">
                  <c:v>609.65426754369105</c:v>
                </c:pt>
                <c:pt idx="278">
                  <c:v>609.87944710563454</c:v>
                </c:pt>
                <c:pt idx="279">
                  <c:v>610.10357565910101</c:v>
                </c:pt>
                <c:pt idx="280">
                  <c:v>610.32665285341568</c:v>
                </c:pt>
                <c:pt idx="281">
                  <c:v>610.54867833942694</c:v>
                </c:pt>
                <c:pt idx="282">
                  <c:v>610.76965176981969</c:v>
                </c:pt>
                <c:pt idx="283">
                  <c:v>610.98957279903993</c:v>
                </c:pt>
                <c:pt idx="284">
                  <c:v>611.20844108320739</c:v>
                </c:pt>
                <c:pt idx="285">
                  <c:v>611.42625628015412</c:v>
                </c:pt>
                <c:pt idx="286">
                  <c:v>611.64301804953755</c:v>
                </c:pt>
                <c:pt idx="287">
                  <c:v>611.85872605266297</c:v>
                </c:pt>
                <c:pt idx="288">
                  <c:v>612.07337995260946</c:v>
                </c:pt>
                <c:pt idx="289">
                  <c:v>612.28697941413009</c:v>
                </c:pt>
                <c:pt idx="290">
                  <c:v>612.49952410374544</c:v>
                </c:pt>
                <c:pt idx="291">
                  <c:v>612.71101368972097</c:v>
                </c:pt>
                <c:pt idx="292">
                  <c:v>612.92144784197501</c:v>
                </c:pt>
                <c:pt idx="293">
                  <c:v>613.1308262321744</c:v>
                </c:pt>
                <c:pt idx="294">
                  <c:v>613.33914853368947</c:v>
                </c:pt>
                <c:pt idx="295">
                  <c:v>613.54641442167861</c:v>
                </c:pt>
                <c:pt idx="296">
                  <c:v>613.75262357288875</c:v>
                </c:pt>
                <c:pt idx="297">
                  <c:v>613.95777566591323</c:v>
                </c:pt>
                <c:pt idx="298">
                  <c:v>614.16187038096189</c:v>
                </c:pt>
                <c:pt idx="299">
                  <c:v>614.36490739996646</c:v>
                </c:pt>
                <c:pt idx="300">
                  <c:v>614.56688640661662</c:v>
                </c:pt>
                <c:pt idx="301">
                  <c:v>614.76780708625256</c:v>
                </c:pt>
                <c:pt idx="302">
                  <c:v>614.96766912598093</c:v>
                </c:pt>
                <c:pt idx="303">
                  <c:v>615.16647221454207</c:v>
                </c:pt>
                <c:pt idx="304">
                  <c:v>615.36421604238171</c:v>
                </c:pt>
                <c:pt idx="305">
                  <c:v>615.56090030169764</c:v>
                </c:pt>
                <c:pt idx="306">
                  <c:v>615.75652468639998</c:v>
                </c:pt>
                <c:pt idx="307">
                  <c:v>615.95108889199525</c:v>
                </c:pt>
                <c:pt idx="308">
                  <c:v>616.14459261579316</c:v>
                </c:pt>
                <c:pt idx="309">
                  <c:v>616.33703555671775</c:v>
                </c:pt>
                <c:pt idx="310">
                  <c:v>616.52841741541306</c:v>
                </c:pt>
                <c:pt idx="311">
                  <c:v>616.71873789427445</c:v>
                </c:pt>
                <c:pt idx="312">
                  <c:v>616.90799669729608</c:v>
                </c:pt>
                <c:pt idx="313">
                  <c:v>617.09619353020446</c:v>
                </c:pt>
                <c:pt idx="314">
                  <c:v>617.28332810043332</c:v>
                </c:pt>
                <c:pt idx="315">
                  <c:v>617.46940011698427</c:v>
                </c:pt>
                <c:pt idx="316">
                  <c:v>617.65440929071281</c:v>
                </c:pt>
                <c:pt idx="317">
                  <c:v>617.83835533406921</c:v>
                </c:pt>
                <c:pt idx="318">
                  <c:v>618.02123796116996</c:v>
                </c:pt>
                <c:pt idx="319">
                  <c:v>618.203056887873</c:v>
                </c:pt>
                <c:pt idx="320">
                  <c:v>618.38381183164449</c:v>
                </c:pt>
                <c:pt idx="321">
                  <c:v>618.56350251166316</c:v>
                </c:pt>
                <c:pt idx="322">
                  <c:v>618.74212864877154</c:v>
                </c:pt>
                <c:pt idx="323">
                  <c:v>618.91968996551452</c:v>
                </c:pt>
                <c:pt idx="324">
                  <c:v>619.09618618609693</c:v>
                </c:pt>
                <c:pt idx="325">
                  <c:v>619.2716170363708</c:v>
                </c:pt>
                <c:pt idx="326">
                  <c:v>619.44598224387744</c:v>
                </c:pt>
                <c:pt idx="327">
                  <c:v>619.61928153785027</c:v>
                </c:pt>
                <c:pt idx="328">
                  <c:v>619.79151464910694</c:v>
                </c:pt>
                <c:pt idx="329">
                  <c:v>619.96268131024704</c:v>
                </c:pt>
                <c:pt idx="330">
                  <c:v>620.13278125545435</c:v>
                </c:pt>
                <c:pt idx="331">
                  <c:v>620.30181422063413</c:v>
                </c:pt>
                <c:pt idx="332">
                  <c:v>620.46977994327767</c:v>
                </c:pt>
                <c:pt idx="333">
                  <c:v>620.6366781626092</c:v>
                </c:pt>
                <c:pt idx="334">
                  <c:v>620.80250861946956</c:v>
                </c:pt>
                <c:pt idx="335">
                  <c:v>620.96727105640309</c:v>
                </c:pt>
                <c:pt idx="336">
                  <c:v>621.13096521755892</c:v>
                </c:pt>
                <c:pt idx="337">
                  <c:v>621.2935908487442</c:v>
                </c:pt>
                <c:pt idx="338">
                  <c:v>621.45514769748058</c:v>
                </c:pt>
                <c:pt idx="339">
                  <c:v>621.61563551293534</c:v>
                </c:pt>
                <c:pt idx="340">
                  <c:v>621.77505404584588</c:v>
                </c:pt>
                <c:pt idx="341">
                  <c:v>621.93340304864989</c:v>
                </c:pt>
                <c:pt idx="342">
                  <c:v>622.09068227547357</c:v>
                </c:pt>
                <c:pt idx="343">
                  <c:v>622.24689148205152</c:v>
                </c:pt>
                <c:pt idx="344">
                  <c:v>622.40203042577537</c:v>
                </c:pt>
                <c:pt idx="345">
                  <c:v>622.55609886566242</c:v>
                </c:pt>
                <c:pt idx="346">
                  <c:v>622.70909656242043</c:v>
                </c:pt>
                <c:pt idx="347">
                  <c:v>622.86102327838853</c:v>
                </c:pt>
                <c:pt idx="348">
                  <c:v>623.01187877749226</c:v>
                </c:pt>
                <c:pt idx="349">
                  <c:v>623.16166282541246</c:v>
                </c:pt>
                <c:pt idx="350">
                  <c:v>623.31037518935238</c:v>
                </c:pt>
                <c:pt idx="351">
                  <c:v>623.45801563819373</c:v>
                </c:pt>
                <c:pt idx="352">
                  <c:v>623.60458394251498</c:v>
                </c:pt>
                <c:pt idx="353">
                  <c:v>623.75007987447623</c:v>
                </c:pt>
                <c:pt idx="354">
                  <c:v>623.89450320787557</c:v>
                </c:pt>
                <c:pt idx="355">
                  <c:v>624.03785371818049</c:v>
                </c:pt>
                <c:pt idx="356">
                  <c:v>624.180131182433</c:v>
                </c:pt>
                <c:pt idx="357">
                  <c:v>624.32133537936886</c:v>
                </c:pt>
                <c:pt idx="358">
                  <c:v>624.4614660893335</c:v>
                </c:pt>
                <c:pt idx="359">
                  <c:v>624.60052309432092</c:v>
                </c:pt>
                <c:pt idx="360">
                  <c:v>624.73850617792255</c:v>
                </c:pt>
                <c:pt idx="361">
                  <c:v>624.875415125377</c:v>
                </c:pt>
                <c:pt idx="362">
                  <c:v>625.01124972352943</c:v>
                </c:pt>
                <c:pt idx="363">
                  <c:v>625.14600976091799</c:v>
                </c:pt>
                <c:pt idx="364">
                  <c:v>625.27969502761721</c:v>
                </c:pt>
                <c:pt idx="365">
                  <c:v>625.41230531542453</c:v>
                </c:pt>
                <c:pt idx="366">
                  <c:v>625.54384041766707</c:v>
                </c:pt>
                <c:pt idx="367">
                  <c:v>625.6743001293587</c:v>
                </c:pt>
                <c:pt idx="368">
                  <c:v>625.80368424711548</c:v>
                </c:pt>
                <c:pt idx="369">
                  <c:v>625.93199256915898</c:v>
                </c:pt>
                <c:pt idx="370">
                  <c:v>626.05922489538409</c:v>
                </c:pt>
                <c:pt idx="371">
                  <c:v>626.18538102723198</c:v>
                </c:pt>
                <c:pt idx="372">
                  <c:v>626.31046076782525</c:v>
                </c:pt>
                <c:pt idx="373">
                  <c:v>626.43446392185979</c:v>
                </c:pt>
                <c:pt idx="374">
                  <c:v>626.55739029568849</c:v>
                </c:pt>
                <c:pt idx="375">
                  <c:v>626.6792396972603</c:v>
                </c:pt>
                <c:pt idx="376">
                  <c:v>626.80001193613055</c:v>
                </c:pt>
                <c:pt idx="377">
                  <c:v>626.91970682347278</c:v>
                </c:pt>
                <c:pt idx="378">
                  <c:v>627.03832417208014</c:v>
                </c:pt>
                <c:pt idx="379">
                  <c:v>627.15586379636852</c:v>
                </c:pt>
                <c:pt idx="380">
                  <c:v>627.2723255123642</c:v>
                </c:pt>
                <c:pt idx="381">
                  <c:v>627.38770913765109</c:v>
                </c:pt>
                <c:pt idx="382">
                  <c:v>627.50201449152269</c:v>
                </c:pt>
                <c:pt idx="383">
                  <c:v>627.615241394789</c:v>
                </c:pt>
                <c:pt idx="384">
                  <c:v>627.72738966993404</c:v>
                </c:pt>
                <c:pt idx="385">
                  <c:v>627.83845914098663</c:v>
                </c:pt>
                <c:pt idx="386">
                  <c:v>627.94844963362686</c:v>
                </c:pt>
                <c:pt idx="387">
                  <c:v>628.05736097514671</c:v>
                </c:pt>
                <c:pt idx="388">
                  <c:v>628.16519299440893</c:v>
                </c:pt>
                <c:pt idx="389">
                  <c:v>628.2719455219119</c:v>
                </c:pt>
                <c:pt idx="390">
                  <c:v>628.37761838976371</c:v>
                </c:pt>
                <c:pt idx="391">
                  <c:v>628.4822114316064</c:v>
                </c:pt>
                <c:pt idx="392">
                  <c:v>628.58572448277425</c:v>
                </c:pt>
                <c:pt idx="393">
                  <c:v>628.68815738014439</c:v>
                </c:pt>
                <c:pt idx="394">
                  <c:v>628.7895099622051</c:v>
                </c:pt>
                <c:pt idx="395">
                  <c:v>628.8897820690629</c:v>
                </c:pt>
                <c:pt idx="396">
                  <c:v>628.98897354241831</c:v>
                </c:pt>
                <c:pt idx="397">
                  <c:v>629.08708422554469</c:v>
                </c:pt>
                <c:pt idx="398">
                  <c:v>629.18411396337615</c:v>
                </c:pt>
                <c:pt idx="399">
                  <c:v>629.28006260235475</c:v>
                </c:pt>
                <c:pt idx="400">
                  <c:v>629.37492999057542</c:v>
                </c:pt>
                <c:pt idx="401">
                  <c:v>629.46871597772929</c:v>
                </c:pt>
                <c:pt idx="402">
                  <c:v>629.56142041508849</c:v>
                </c:pt>
                <c:pt idx="403">
                  <c:v>629.65304315549611</c:v>
                </c:pt>
                <c:pt idx="404">
                  <c:v>629.74358405346288</c:v>
                </c:pt>
                <c:pt idx="405">
                  <c:v>629.83304296498795</c:v>
                </c:pt>
                <c:pt idx="406">
                  <c:v>629.92141974776644</c:v>
                </c:pt>
                <c:pt idx="407">
                  <c:v>630.00871426102651</c:v>
                </c:pt>
                <c:pt idx="408">
                  <c:v>630.09492636557707</c:v>
                </c:pt>
                <c:pt idx="409">
                  <c:v>630.18005592385748</c:v>
                </c:pt>
                <c:pt idx="410">
                  <c:v>630.26410279986044</c:v>
                </c:pt>
                <c:pt idx="411">
                  <c:v>630.34706685921753</c:v>
                </c:pt>
                <c:pt idx="412">
                  <c:v>630.42894796908536</c:v>
                </c:pt>
                <c:pt idx="413">
                  <c:v>630.50974599824872</c:v>
                </c:pt>
                <c:pt idx="414">
                  <c:v>630.58946081706029</c:v>
                </c:pt>
                <c:pt idx="415">
                  <c:v>630.66809229750231</c:v>
                </c:pt>
                <c:pt idx="416">
                  <c:v>630.74564031308307</c:v>
                </c:pt>
                <c:pt idx="417">
                  <c:v>630.8221047389161</c:v>
                </c:pt>
                <c:pt idx="418">
                  <c:v>630.89748545173779</c:v>
                </c:pt>
                <c:pt idx="419">
                  <c:v>630.97178232980741</c:v>
                </c:pt>
                <c:pt idx="420">
                  <c:v>631.04499525303436</c:v>
                </c:pt>
                <c:pt idx="421">
                  <c:v>631.11712410286248</c:v>
                </c:pt>
                <c:pt idx="422">
                  <c:v>631.18816876229994</c:v>
                </c:pt>
                <c:pt idx="423">
                  <c:v>631.25812911602793</c:v>
                </c:pt>
                <c:pt idx="424">
                  <c:v>631.32700505021592</c:v>
                </c:pt>
                <c:pt idx="425">
                  <c:v>631.3947964526634</c:v>
                </c:pt>
                <c:pt idx="426">
                  <c:v>631.46150321275002</c:v>
                </c:pt>
                <c:pt idx="427">
                  <c:v>631.52712522140041</c:v>
                </c:pt>
                <c:pt idx="428">
                  <c:v>631.59166237114391</c:v>
                </c:pt>
                <c:pt idx="429">
                  <c:v>631.65511455611784</c:v>
                </c:pt>
                <c:pt idx="430">
                  <c:v>631.71748167198757</c:v>
                </c:pt>
                <c:pt idx="431">
                  <c:v>631.77876361599522</c:v>
                </c:pt>
                <c:pt idx="432">
                  <c:v>631.83896028703055</c:v>
                </c:pt>
                <c:pt idx="433">
                  <c:v>631.89807158551093</c:v>
                </c:pt>
                <c:pt idx="434">
                  <c:v>631.95609741340854</c:v>
                </c:pt>
                <c:pt idx="435">
                  <c:v>632.01303767429374</c:v>
                </c:pt>
                <c:pt idx="436">
                  <c:v>632.06889227335841</c:v>
                </c:pt>
                <c:pt idx="437">
                  <c:v>632.12366111729875</c:v>
                </c:pt>
                <c:pt idx="438">
                  <c:v>632.17734411445133</c:v>
                </c:pt>
                <c:pt idx="439">
                  <c:v>632.22994117465089</c:v>
                </c:pt>
                <c:pt idx="440">
                  <c:v>632.28145220939689</c:v>
                </c:pt>
                <c:pt idx="441">
                  <c:v>632.33187713169661</c:v>
                </c:pt>
                <c:pt idx="442">
                  <c:v>632.38121585613624</c:v>
                </c:pt>
                <c:pt idx="443">
                  <c:v>632.42946829892526</c:v>
                </c:pt>
                <c:pt idx="444">
                  <c:v>632.47663437779022</c:v>
                </c:pt>
                <c:pt idx="445">
                  <c:v>632.52271401208156</c:v>
                </c:pt>
                <c:pt idx="446">
                  <c:v>632.56770712266916</c:v>
                </c:pt>
                <c:pt idx="447">
                  <c:v>632.61161363202484</c:v>
                </c:pt>
                <c:pt idx="448">
                  <c:v>632.65443346420329</c:v>
                </c:pt>
                <c:pt idx="449">
                  <c:v>632.69616654483229</c:v>
                </c:pt>
                <c:pt idx="450">
                  <c:v>632.73681280105791</c:v>
                </c:pt>
                <c:pt idx="451">
                  <c:v>632.77637216164862</c:v>
                </c:pt>
                <c:pt idx="452">
                  <c:v>632.81484455693692</c:v>
                </c:pt>
                <c:pt idx="453">
                  <c:v>632.85222991883643</c:v>
                </c:pt>
                <c:pt idx="454">
                  <c:v>632.88852818077316</c:v>
                </c:pt>
                <c:pt idx="455">
                  <c:v>632.92373927784797</c:v>
                </c:pt>
                <c:pt idx="456">
                  <c:v>632.95786314659154</c:v>
                </c:pt>
                <c:pt idx="457">
                  <c:v>632.99089972526292</c:v>
                </c:pt>
                <c:pt idx="458">
                  <c:v>633.02284895354296</c:v>
                </c:pt>
                <c:pt idx="459">
                  <c:v>633.05371077278414</c:v>
                </c:pt>
                <c:pt idx="460">
                  <c:v>633.08348512585496</c:v>
                </c:pt>
                <c:pt idx="461">
                  <c:v>633.11217195721633</c:v>
                </c:pt>
                <c:pt idx="462">
                  <c:v>633.1397712129135</c:v>
                </c:pt>
                <c:pt idx="463">
                  <c:v>633.16628284048943</c:v>
                </c:pt>
                <c:pt idx="464">
                  <c:v>633.19170678913531</c:v>
                </c:pt>
                <c:pt idx="465">
                  <c:v>633.21604300958018</c:v>
                </c:pt>
                <c:pt idx="466">
                  <c:v>633.23929145410455</c:v>
                </c:pt>
                <c:pt idx="467">
                  <c:v>633.26145207658726</c:v>
                </c:pt>
                <c:pt idx="468">
                  <c:v>633.2825248324383</c:v>
                </c:pt>
                <c:pt idx="469">
                  <c:v>633.302509678673</c:v>
                </c:pt>
                <c:pt idx="470">
                  <c:v>633.32140657384184</c:v>
                </c:pt>
                <c:pt idx="471">
                  <c:v>633.33921547809985</c:v>
                </c:pt>
                <c:pt idx="472">
                  <c:v>633.35593635312512</c:v>
                </c:pt>
                <c:pt idx="473">
                  <c:v>633.37156916219089</c:v>
                </c:pt>
                <c:pt idx="474">
                  <c:v>633.38611387012782</c:v>
                </c:pt>
                <c:pt idx="475">
                  <c:v>633.39957044333244</c:v>
                </c:pt>
                <c:pt idx="476">
                  <c:v>633.41193884977224</c:v>
                </c:pt>
                <c:pt idx="477">
                  <c:v>633.42321905897666</c:v>
                </c:pt>
                <c:pt idx="478">
                  <c:v>633.43341104205047</c:v>
                </c:pt>
                <c:pt idx="479">
                  <c:v>633.44251477164687</c:v>
                </c:pt>
                <c:pt idx="480">
                  <c:v>633.45053022201705</c:v>
                </c:pt>
                <c:pt idx="481">
                  <c:v>633.45745736893718</c:v>
                </c:pt>
                <c:pt idx="482">
                  <c:v>633.46329618977018</c:v>
                </c:pt>
                <c:pt idx="483">
                  <c:v>633.46804666346748</c:v>
                </c:pt>
                <c:pt idx="484">
                  <c:v>633.4717087704953</c:v>
                </c:pt>
                <c:pt idx="485">
                  <c:v>633.47428249293921</c:v>
                </c:pt>
                <c:pt idx="486">
                  <c:v>633.4757678143925</c:v>
                </c:pt>
                <c:pt idx="487">
                  <c:v>633.47616472008451</c:v>
                </c:pt>
                <c:pt idx="488">
                  <c:v>633.47547319676198</c:v>
                </c:pt>
                <c:pt idx="489">
                  <c:v>633.47369323273085</c:v>
                </c:pt>
                <c:pt idx="490">
                  <c:v>633.47082481791188</c:v>
                </c:pt>
                <c:pt idx="491">
                  <c:v>633.46686794374477</c:v>
                </c:pt>
                <c:pt idx="492">
                  <c:v>633.46182260323133</c:v>
                </c:pt>
                <c:pt idx="493">
                  <c:v>633.45568879100847</c:v>
                </c:pt>
                <c:pt idx="494">
                  <c:v>633.44846650318414</c:v>
                </c:pt>
                <c:pt idx="495">
                  <c:v>633.44015573752358</c:v>
                </c:pt>
                <c:pt idx="496">
                  <c:v>633.4307564932609</c:v>
                </c:pt>
                <c:pt idx="497">
                  <c:v>633.4202687712974</c:v>
                </c:pt>
                <c:pt idx="498">
                  <c:v>633.40869257401437</c:v>
                </c:pt>
                <c:pt idx="499">
                  <c:v>633.3960279054271</c:v>
                </c:pt>
                <c:pt idx="500">
                  <c:v>633.38227477107171</c:v>
                </c:pt>
                <c:pt idx="501">
                  <c:v>633.36743317806543</c:v>
                </c:pt>
                <c:pt idx="502">
                  <c:v>633.35150313510599</c:v>
                </c:pt>
                <c:pt idx="503">
                  <c:v>633.33448465244737</c:v>
                </c:pt>
                <c:pt idx="504">
                  <c:v>633.31637774188187</c:v>
                </c:pt>
                <c:pt idx="505">
                  <c:v>633.2971824168244</c:v>
                </c:pt>
                <c:pt idx="506">
                  <c:v>633.27689869221206</c:v>
                </c:pt>
                <c:pt idx="507">
                  <c:v>633.2555265845898</c:v>
                </c:pt>
                <c:pt idx="508">
                  <c:v>633.23306611201576</c:v>
                </c:pt>
                <c:pt idx="509">
                  <c:v>633.20951729415731</c:v>
                </c:pt>
                <c:pt idx="510">
                  <c:v>633.18488015223556</c:v>
                </c:pt>
                <c:pt idx="511">
                  <c:v>633.15915470904883</c:v>
                </c:pt>
                <c:pt idx="512">
                  <c:v>633.1323409889543</c:v>
                </c:pt>
                <c:pt idx="513">
                  <c:v>633.10443901787789</c:v>
                </c:pt>
                <c:pt idx="514">
                  <c:v>633.07544882332229</c:v>
                </c:pt>
                <c:pt idx="515">
                  <c:v>633.04537043434334</c:v>
                </c:pt>
                <c:pt idx="516">
                  <c:v>633.01420388157271</c:v>
                </c:pt>
                <c:pt idx="517">
                  <c:v>632.98194919723039</c:v>
                </c:pt>
                <c:pt idx="518">
                  <c:v>632.94860641508274</c:v>
                </c:pt>
                <c:pt idx="519">
                  <c:v>632.91417557045997</c:v>
                </c:pt>
                <c:pt idx="520">
                  <c:v>632.87865670029578</c:v>
                </c:pt>
                <c:pt idx="521">
                  <c:v>632.8420498430512</c:v>
                </c:pt>
                <c:pt idx="522">
                  <c:v>632.80435503881176</c:v>
                </c:pt>
                <c:pt idx="523">
                  <c:v>632.76557232917435</c:v>
                </c:pt>
                <c:pt idx="524">
                  <c:v>632.72570175734313</c:v>
                </c:pt>
                <c:pt idx="525">
                  <c:v>632.68474336806958</c:v>
                </c:pt>
                <c:pt idx="526">
                  <c:v>632.64269720771756</c:v>
                </c:pt>
                <c:pt idx="527">
                  <c:v>632.59956332417892</c:v>
                </c:pt>
                <c:pt idx="528">
                  <c:v>632.55534176694562</c:v>
                </c:pt>
                <c:pt idx="529">
                  <c:v>632.51003258705862</c:v>
                </c:pt>
                <c:pt idx="530">
                  <c:v>632.46363583716027</c:v>
                </c:pt>
                <c:pt idx="531">
                  <c:v>632.41615157143417</c:v>
                </c:pt>
                <c:pt idx="532">
                  <c:v>632.36757984567237</c:v>
                </c:pt>
                <c:pt idx="533">
                  <c:v>632.31792071720088</c:v>
                </c:pt>
                <c:pt idx="534">
                  <c:v>632.26717424496746</c:v>
                </c:pt>
                <c:pt idx="535">
                  <c:v>632.21534048943784</c:v>
                </c:pt>
                <c:pt idx="536">
                  <c:v>632.16241951270968</c:v>
                </c:pt>
                <c:pt idx="537">
                  <c:v>632.10841137843317</c:v>
                </c:pt>
                <c:pt idx="538">
                  <c:v>632.05331615179659</c:v>
                </c:pt>
                <c:pt idx="539">
                  <c:v>631.99713389963642</c:v>
                </c:pt>
                <c:pt idx="540">
                  <c:v>631.93986469029539</c:v>
                </c:pt>
                <c:pt idx="541">
                  <c:v>631.88150859373877</c:v>
                </c:pt>
                <c:pt idx="542">
                  <c:v>631.82206568150127</c:v>
                </c:pt>
                <c:pt idx="543">
                  <c:v>631.76153602669854</c:v>
                </c:pt>
                <c:pt idx="544">
                  <c:v>631.69991970397859</c:v>
                </c:pt>
                <c:pt idx="545">
                  <c:v>631.63721678963793</c:v>
                </c:pt>
                <c:pt idx="546">
                  <c:v>631.57342736150633</c:v>
                </c:pt>
                <c:pt idx="547">
                  <c:v>631.50855149901315</c:v>
                </c:pt>
                <c:pt idx="548">
                  <c:v>631.44258928317061</c:v>
                </c:pt>
                <c:pt idx="549">
                  <c:v>631.37554079653034</c:v>
                </c:pt>
                <c:pt idx="550">
                  <c:v>631.30740612327418</c:v>
                </c:pt>
                <c:pt idx="551">
                  <c:v>631.23818534915097</c:v>
                </c:pt>
                <c:pt idx="552">
                  <c:v>631.16787856147505</c:v>
                </c:pt>
                <c:pt idx="553">
                  <c:v>631.09648584915851</c:v>
                </c:pt>
                <c:pt idx="554">
                  <c:v>631.02400730270938</c:v>
                </c:pt>
                <c:pt idx="555">
                  <c:v>630.95044301419659</c:v>
                </c:pt>
                <c:pt idx="556">
                  <c:v>630.87579307726287</c:v>
                </c:pt>
                <c:pt idx="557">
                  <c:v>630.80005758717493</c:v>
                </c:pt>
                <c:pt idx="558">
                  <c:v>630.72323664075577</c:v>
                </c:pt>
                <c:pt idx="559">
                  <c:v>630.6453303364151</c:v>
                </c:pt>
                <c:pt idx="560">
                  <c:v>630.56633877415709</c:v>
                </c:pt>
                <c:pt idx="561">
                  <c:v>630.48626205557412</c:v>
                </c:pt>
                <c:pt idx="562">
                  <c:v>630.40510028382539</c:v>
                </c:pt>
                <c:pt idx="563">
                  <c:v>630.32285356369289</c:v>
                </c:pt>
                <c:pt idx="564">
                  <c:v>630.23952200152848</c:v>
                </c:pt>
                <c:pt idx="565">
                  <c:v>630.15510570526124</c:v>
                </c:pt>
                <c:pt idx="566">
                  <c:v>630.06960478442124</c:v>
                </c:pt>
                <c:pt idx="567">
                  <c:v>629.98301935015331</c:v>
                </c:pt>
                <c:pt idx="568">
                  <c:v>629.89534951513986</c:v>
                </c:pt>
                <c:pt idx="569">
                  <c:v>629.8065953937097</c:v>
                </c:pt>
                <c:pt idx="570">
                  <c:v>629.71675710174213</c:v>
                </c:pt>
                <c:pt idx="571">
                  <c:v>629.6258347567458</c:v>
                </c:pt>
                <c:pt idx="572">
                  <c:v>629.53382847777925</c:v>
                </c:pt>
                <c:pt idx="573">
                  <c:v>629.44073838554152</c:v>
                </c:pt>
                <c:pt idx="574">
                  <c:v>629.34656460229019</c:v>
                </c:pt>
                <c:pt idx="575">
                  <c:v>629.25130725190468</c:v>
                </c:pt>
                <c:pt idx="576">
                  <c:v>629.15496645983842</c:v>
                </c:pt>
                <c:pt idx="577">
                  <c:v>629.05754235315521</c:v>
                </c:pt>
                <c:pt idx="578">
                  <c:v>628.95903506051729</c:v>
                </c:pt>
                <c:pt idx="579">
                  <c:v>628.85944471218647</c:v>
                </c:pt>
                <c:pt idx="580">
                  <c:v>628.75877144000401</c:v>
                </c:pt>
                <c:pt idx="581">
                  <c:v>628.65701537744837</c:v>
                </c:pt>
                <c:pt idx="582">
                  <c:v>628.55417665955224</c:v>
                </c:pt>
                <c:pt idx="583">
                  <c:v>628.45025542298356</c:v>
                </c:pt>
                <c:pt idx="584">
                  <c:v>628.34525180601975</c:v>
                </c:pt>
                <c:pt idx="585">
                  <c:v>628.23916594850357</c:v>
                </c:pt>
                <c:pt idx="586">
                  <c:v>628.13199799192068</c:v>
                </c:pt>
                <c:pt idx="587">
                  <c:v>628.02374807933325</c:v>
                </c:pt>
                <c:pt idx="588">
                  <c:v>627.91441635541628</c:v>
                </c:pt>
                <c:pt idx="589">
                  <c:v>627.80400296645155</c:v>
                </c:pt>
                <c:pt idx="590">
                  <c:v>627.69250806033745</c:v>
                </c:pt>
                <c:pt idx="591">
                  <c:v>627.57993178656011</c:v>
                </c:pt>
                <c:pt idx="592">
                  <c:v>627.46627429624164</c:v>
                </c:pt>
                <c:pt idx="593">
                  <c:v>627.35153574208505</c:v>
                </c:pt>
                <c:pt idx="594">
                  <c:v>627.2357162784233</c:v>
                </c:pt>
                <c:pt idx="595">
                  <c:v>627.11881606118766</c:v>
                </c:pt>
                <c:pt idx="596">
                  <c:v>627.00083524793592</c:v>
                </c:pt>
                <c:pt idx="597">
                  <c:v>626.88177399782467</c:v>
                </c:pt>
                <c:pt idx="598">
                  <c:v>626.76163247163822</c:v>
                </c:pt>
                <c:pt idx="599">
                  <c:v>626.64041083176801</c:v>
                </c:pt>
                <c:pt idx="600">
                  <c:v>626.51810924218273</c:v>
                </c:pt>
                <c:pt idx="601">
                  <c:v>626.3947278685522</c:v>
                </c:pt>
                <c:pt idx="602">
                  <c:v>626.27026687809393</c:v>
                </c:pt>
                <c:pt idx="603">
                  <c:v>626.14472643966883</c:v>
                </c:pt>
                <c:pt idx="604">
                  <c:v>626.01810672373767</c:v>
                </c:pt>
                <c:pt idx="605">
                  <c:v>625.89040790241324</c:v>
                </c:pt>
                <c:pt idx="606">
                  <c:v>625.76163014941483</c:v>
                </c:pt>
                <c:pt idx="607">
                  <c:v>625.63177364008516</c:v>
                </c:pt>
                <c:pt idx="608">
                  <c:v>625.50083855138325</c:v>
                </c:pt>
                <c:pt idx="609">
                  <c:v>625.36882506188101</c:v>
                </c:pt>
                <c:pt idx="610">
                  <c:v>625.23573335179526</c:v>
                </c:pt>
                <c:pt idx="611">
                  <c:v>625.10156360297606</c:v>
                </c:pt>
                <c:pt idx="612">
                  <c:v>624.96631599886985</c:v>
                </c:pt>
                <c:pt idx="613">
                  <c:v>624.8299907245804</c:v>
                </c:pt>
                <c:pt idx="614">
                  <c:v>624.69258796682197</c:v>
                </c:pt>
                <c:pt idx="615">
                  <c:v>624.55410791394229</c:v>
                </c:pt>
                <c:pt idx="616">
                  <c:v>624.41455075592989</c:v>
                </c:pt>
                <c:pt idx="617">
                  <c:v>624.27391668438861</c:v>
                </c:pt>
                <c:pt idx="618">
                  <c:v>624.13220589257025</c:v>
                </c:pt>
                <c:pt idx="619">
                  <c:v>623.9894185753534</c:v>
                </c:pt>
                <c:pt idx="620">
                  <c:v>623.84555492925085</c:v>
                </c:pt>
                <c:pt idx="621">
                  <c:v>623.70061515241593</c:v>
                </c:pt>
                <c:pt idx="622">
                  <c:v>623.55459944463382</c:v>
                </c:pt>
                <c:pt idx="623">
                  <c:v>623.40750800734179</c:v>
                </c:pt>
                <c:pt idx="624">
                  <c:v>623.25934104358328</c:v>
                </c:pt>
                <c:pt idx="625">
                  <c:v>623.11009875808315</c:v>
                </c:pt>
                <c:pt idx="626">
                  <c:v>622.95978135717689</c:v>
                </c:pt>
                <c:pt idx="627">
                  <c:v>622.80838904886821</c:v>
                </c:pt>
                <c:pt idx="628">
                  <c:v>622.6559220427838</c:v>
                </c:pt>
                <c:pt idx="629">
                  <c:v>622.50238055020066</c:v>
                </c:pt>
                <c:pt idx="630">
                  <c:v>622.34776478405661</c:v>
                </c:pt>
                <c:pt idx="631">
                  <c:v>622.19207495890839</c:v>
                </c:pt>
                <c:pt idx="632">
                  <c:v>622.03531129098508</c:v>
                </c:pt>
                <c:pt idx="633">
                  <c:v>621.87747399815839</c:v>
                </c:pt>
                <c:pt idx="634">
                  <c:v>621.71856329994978</c:v>
                </c:pt>
                <c:pt idx="635">
                  <c:v>621.55857941751333</c:v>
                </c:pt>
                <c:pt idx="636">
                  <c:v>621.39752257371754</c:v>
                </c:pt>
                <c:pt idx="637">
                  <c:v>621.23539299301035</c:v>
                </c:pt>
                <c:pt idx="638">
                  <c:v>621.07219090154831</c:v>
                </c:pt>
                <c:pt idx="639">
                  <c:v>620.90791652710425</c:v>
                </c:pt>
                <c:pt idx="640">
                  <c:v>620.74257009913822</c:v>
                </c:pt>
                <c:pt idx="641">
                  <c:v>620.57615184876761</c:v>
                </c:pt>
                <c:pt idx="642">
                  <c:v>620.40866200876837</c:v>
                </c:pt>
                <c:pt idx="643">
                  <c:v>620.2401008135638</c:v>
                </c:pt>
                <c:pt idx="644">
                  <c:v>620.07046849925985</c:v>
                </c:pt>
                <c:pt idx="645">
                  <c:v>619.89976530360752</c:v>
                </c:pt>
                <c:pt idx="646">
                  <c:v>619.72799146604586</c:v>
                </c:pt>
                <c:pt idx="647">
                  <c:v>619.55514722767009</c:v>
                </c:pt>
                <c:pt idx="648">
                  <c:v>619.38123283122241</c:v>
                </c:pt>
                <c:pt idx="649">
                  <c:v>619.20624852116339</c:v>
                </c:pt>
                <c:pt idx="650">
                  <c:v>619.03019454357616</c:v>
                </c:pt>
                <c:pt idx="651">
                  <c:v>618.8530711462405</c:v>
                </c:pt>
                <c:pt idx="652">
                  <c:v>618.67487857861431</c:v>
                </c:pt>
                <c:pt idx="653">
                  <c:v>618.49561709181239</c:v>
                </c:pt>
                <c:pt idx="654">
                  <c:v>618.31528693864402</c:v>
                </c:pt>
                <c:pt idx="655">
                  <c:v>618.13388837357263</c:v>
                </c:pt>
                <c:pt idx="656">
                  <c:v>617.95142165277332</c:v>
                </c:pt>
                <c:pt idx="657">
                  <c:v>617.76788703407487</c:v>
                </c:pt>
                <c:pt idx="658">
                  <c:v>617.58328477700741</c:v>
                </c:pt>
                <c:pt idx="659">
                  <c:v>617.39761514275642</c:v>
                </c:pt>
                <c:pt idx="660">
                  <c:v>617.21087839422466</c:v>
                </c:pt>
                <c:pt idx="661">
                  <c:v>617.02307479597698</c:v>
                </c:pt>
                <c:pt idx="662">
                  <c:v>616.83420461428307</c:v>
                </c:pt>
                <c:pt idx="663">
                  <c:v>616.64426811709154</c:v>
                </c:pt>
                <c:pt idx="664">
                  <c:v>616.45326557405372</c:v>
                </c:pt>
                <c:pt idx="665">
                  <c:v>616.26119725648891</c:v>
                </c:pt>
                <c:pt idx="666">
                  <c:v>616.06806343742221</c:v>
                </c:pt>
                <c:pt idx="667">
                  <c:v>615.87386439159036</c:v>
                </c:pt>
                <c:pt idx="668">
                  <c:v>615.67860039540415</c:v>
                </c:pt>
                <c:pt idx="669">
                  <c:v>615.48227172697352</c:v>
                </c:pt>
                <c:pt idx="670">
                  <c:v>615.28487866612625</c:v>
                </c:pt>
                <c:pt idx="671">
                  <c:v>615.08642149437128</c:v>
                </c:pt>
                <c:pt idx="672">
                  <c:v>614.88690049492845</c:v>
                </c:pt>
                <c:pt idx="673">
                  <c:v>614.68631595273098</c:v>
                </c:pt>
                <c:pt idx="674">
                  <c:v>614.48466815439701</c:v>
                </c:pt>
                <c:pt idx="675">
                  <c:v>614.28195738827435</c:v>
                </c:pt>
                <c:pt idx="676">
                  <c:v>614.07818394439983</c:v>
                </c:pt>
                <c:pt idx="677">
                  <c:v>613.87334811452092</c:v>
                </c:pt>
                <c:pt idx="678">
                  <c:v>613.6674501921226</c:v>
                </c:pt>
                <c:pt idx="679">
                  <c:v>613.46049047237841</c:v>
                </c:pt>
                <c:pt idx="680">
                  <c:v>613.25246925217289</c:v>
                </c:pt>
                <c:pt idx="681">
                  <c:v>613.04338683013691</c:v>
                </c:pt>
                <c:pt idx="682">
                  <c:v>612.83324350659439</c:v>
                </c:pt>
                <c:pt idx="683">
                  <c:v>612.62203958359214</c:v>
                </c:pt>
                <c:pt idx="684">
                  <c:v>612.40977536491596</c:v>
                </c:pt>
                <c:pt idx="685">
                  <c:v>612.19645115604419</c:v>
                </c:pt>
                <c:pt idx="686">
                  <c:v>611.98206726421142</c:v>
                </c:pt>
                <c:pt idx="687">
                  <c:v>611.76662399835891</c:v>
                </c:pt>
                <c:pt idx="688">
                  <c:v>611.55012166916993</c:v>
                </c:pt>
                <c:pt idx="689">
                  <c:v>611.33256058903464</c:v>
                </c:pt>
                <c:pt idx="690">
                  <c:v>611.1139410721081</c:v>
                </c:pt>
                <c:pt idx="691">
                  <c:v>610.89426343424589</c:v>
                </c:pt>
                <c:pt idx="692">
                  <c:v>610.6735279930615</c:v>
                </c:pt>
                <c:pt idx="693">
                  <c:v>610.45173506790343</c:v>
                </c:pt>
                <c:pt idx="694">
                  <c:v>610.22888497984638</c:v>
                </c:pt>
                <c:pt idx="695">
                  <c:v>610.00497805172222</c:v>
                </c:pt>
                <c:pt idx="696">
                  <c:v>609.78001460808957</c:v>
                </c:pt>
                <c:pt idx="697">
                  <c:v>609.55399497524581</c:v>
                </c:pt>
                <c:pt idx="698">
                  <c:v>609.32691948125876</c:v>
                </c:pt>
                <c:pt idx="699">
                  <c:v>609.0987884559205</c:v>
                </c:pt>
                <c:pt idx="700">
                  <c:v>608.86960223079484</c:v>
                </c:pt>
                <c:pt idx="701">
                  <c:v>608.63936113917725</c:v>
                </c:pt>
                <c:pt idx="702">
                  <c:v>608.40806551611911</c:v>
                </c:pt>
                <c:pt idx="703">
                  <c:v>608.17571569842789</c:v>
                </c:pt>
                <c:pt idx="704">
                  <c:v>607.94231202468211</c:v>
                </c:pt>
                <c:pt idx="705">
                  <c:v>607.70785483519569</c:v>
                </c:pt>
                <c:pt idx="706">
                  <c:v>607.47234447206063</c:v>
                </c:pt>
                <c:pt idx="707">
                  <c:v>607.2357812791239</c:v>
                </c:pt>
                <c:pt idx="708">
                  <c:v>606.99816560199656</c:v>
                </c:pt>
                <c:pt idx="709">
                  <c:v>606.75949778805307</c:v>
                </c:pt>
                <c:pt idx="710">
                  <c:v>606.51977818643365</c:v>
                </c:pt>
                <c:pt idx="711">
                  <c:v>606.2790071480706</c:v>
                </c:pt>
                <c:pt idx="712">
                  <c:v>606.03718502563686</c:v>
                </c:pt>
                <c:pt idx="713">
                  <c:v>605.7943121735957</c:v>
                </c:pt>
                <c:pt idx="714">
                  <c:v>605.55038894819006</c:v>
                </c:pt>
                <c:pt idx="715">
                  <c:v>605.30541570742696</c:v>
                </c:pt>
                <c:pt idx="716">
                  <c:v>605.05939281110386</c:v>
                </c:pt>
                <c:pt idx="717">
                  <c:v>604.81232062080142</c:v>
                </c:pt>
                <c:pt idx="718">
                  <c:v>604.5641994998681</c:v>
                </c:pt>
                <c:pt idx="719">
                  <c:v>604.31502981344693</c:v>
                </c:pt>
                <c:pt idx="720">
                  <c:v>604.06481192848275</c:v>
                </c:pt>
                <c:pt idx="721">
                  <c:v>603.81354621369292</c:v>
                </c:pt>
                <c:pt idx="722">
                  <c:v>603.56123303958429</c:v>
                </c:pt>
                <c:pt idx="723">
                  <c:v>603.30787277847298</c:v>
                </c:pt>
                <c:pt idx="724">
                  <c:v>603.05346580445121</c:v>
                </c:pt>
                <c:pt idx="725">
                  <c:v>602.79801249342734</c:v>
                </c:pt>
                <c:pt idx="726">
                  <c:v>602.54151322309576</c:v>
                </c:pt>
                <c:pt idx="727">
                  <c:v>602.28396837296793</c:v>
                </c:pt>
                <c:pt idx="728">
                  <c:v>602.02537832433245</c:v>
                </c:pt>
                <c:pt idx="729">
                  <c:v>601.76574346031452</c:v>
                </c:pt>
                <c:pt idx="730">
                  <c:v>601.50506416584176</c:v>
                </c:pt>
                <c:pt idx="731">
                  <c:v>601.24334082762971</c:v>
                </c:pt>
                <c:pt idx="732">
                  <c:v>600.9805738342269</c:v>
                </c:pt>
                <c:pt idx="733">
                  <c:v>600.71676357600063</c:v>
                </c:pt>
                <c:pt idx="734">
                  <c:v>600.45191044511387</c:v>
                </c:pt>
                <c:pt idx="735">
                  <c:v>600.18601483556597</c:v>
                </c:pt>
                <c:pt idx="736">
                  <c:v>599.91907714316653</c:v>
                </c:pt>
                <c:pt idx="737">
                  <c:v>599.65109776556392</c:v>
                </c:pt>
                <c:pt idx="738">
                  <c:v>599.38207710221525</c:v>
                </c:pt>
                <c:pt idx="739">
                  <c:v>599.11201555440914</c:v>
                </c:pt>
                <c:pt idx="740">
                  <c:v>598.84091352527776</c:v>
                </c:pt>
                <c:pt idx="741">
                  <c:v>598.5687714197652</c:v>
                </c:pt>
                <c:pt idx="742">
                  <c:v>598.29558964466719</c:v>
                </c:pt>
                <c:pt idx="743">
                  <c:v>598.02136860860674</c:v>
                </c:pt>
                <c:pt idx="744">
                  <c:v>597.74610872204732</c:v>
                </c:pt>
                <c:pt idx="745">
                  <c:v>597.46981039730304</c:v>
                </c:pt>
                <c:pt idx="746">
                  <c:v>597.19247404851342</c:v>
                </c:pt>
                <c:pt idx="747">
                  <c:v>596.91410009167976</c:v>
                </c:pt>
                <c:pt idx="748">
                  <c:v>596.63468894463904</c:v>
                </c:pt>
                <c:pt idx="749">
                  <c:v>596.3542410270951</c:v>
                </c:pt>
                <c:pt idx="750">
                  <c:v>596.07275676058953</c:v>
                </c:pt>
                <c:pt idx="751">
                  <c:v>595.79023656852303</c:v>
                </c:pt>
                <c:pt idx="752">
                  <c:v>595.50668087615281</c:v>
                </c:pt>
                <c:pt idx="753">
                  <c:v>595.22209011060932</c:v>
                </c:pt>
                <c:pt idx="754">
                  <c:v>594.93646470087378</c:v>
                </c:pt>
                <c:pt idx="755">
                  <c:v>594.64980507778591</c:v>
                </c:pt>
                <c:pt idx="756">
                  <c:v>594.36211167406361</c:v>
                </c:pt>
                <c:pt idx="757">
                  <c:v>594.07338492429506</c:v>
                </c:pt>
                <c:pt idx="758">
                  <c:v>593.78362526493413</c:v>
                </c:pt>
                <c:pt idx="759">
                  <c:v>593.49283313430442</c:v>
                </c:pt>
                <c:pt idx="760">
                  <c:v>593.20100897262932</c:v>
                </c:pt>
                <c:pt idx="761">
                  <c:v>592.90815322198046</c:v>
                </c:pt>
                <c:pt idx="762">
                  <c:v>592.61426632634277</c:v>
                </c:pt>
                <c:pt idx="763">
                  <c:v>592.3193487315524</c:v>
                </c:pt>
                <c:pt idx="764">
                  <c:v>592.02340088536482</c:v>
                </c:pt>
                <c:pt idx="765">
                  <c:v>591.72642323739694</c:v>
                </c:pt>
                <c:pt idx="766">
                  <c:v>591.42841623917946</c:v>
                </c:pt>
                <c:pt idx="767">
                  <c:v>591.12938034411786</c:v>
                </c:pt>
                <c:pt idx="768">
                  <c:v>590.82931600755148</c:v>
                </c:pt>
                <c:pt idx="769">
                  <c:v>590.52822368665704</c:v>
                </c:pt>
                <c:pt idx="770">
                  <c:v>590.22610384057248</c:v>
                </c:pt>
                <c:pt idx="771">
                  <c:v>589.92295693032781</c:v>
                </c:pt>
                <c:pt idx="772">
                  <c:v>589.61878341882789</c:v>
                </c:pt>
                <c:pt idx="773">
                  <c:v>589.31358377091408</c:v>
                </c:pt>
                <c:pt idx="774">
                  <c:v>589.00735845333702</c:v>
                </c:pt>
                <c:pt idx="775">
                  <c:v>588.70010793477104</c:v>
                </c:pt>
                <c:pt idx="776">
                  <c:v>588.39183268579768</c:v>
                </c:pt>
                <c:pt idx="777">
                  <c:v>588.08253317889967</c:v>
                </c:pt>
                <c:pt idx="778">
                  <c:v>587.77220988852287</c:v>
                </c:pt>
                <c:pt idx="779">
                  <c:v>587.46086329101797</c:v>
                </c:pt>
                <c:pt idx="780">
                  <c:v>587.14849386466381</c:v>
                </c:pt>
                <c:pt idx="781">
                  <c:v>586.83510208968187</c:v>
                </c:pt>
                <c:pt idx="782">
                  <c:v>586.52068844820667</c:v>
                </c:pt>
                <c:pt idx="783">
                  <c:v>586.20525342432131</c:v>
                </c:pt>
                <c:pt idx="784">
                  <c:v>585.88879750406306</c:v>
                </c:pt>
                <c:pt idx="785">
                  <c:v>585.57132117538026</c:v>
                </c:pt>
                <c:pt idx="786">
                  <c:v>585.25282492819395</c:v>
                </c:pt>
                <c:pt idx="787">
                  <c:v>584.933309254356</c:v>
                </c:pt>
                <c:pt idx="788">
                  <c:v>584.61277464767636</c:v>
                </c:pt>
                <c:pt idx="789">
                  <c:v>584.29122160391876</c:v>
                </c:pt>
                <c:pt idx="790">
                  <c:v>583.96865062080531</c:v>
                </c:pt>
                <c:pt idx="791">
                  <c:v>583.64506219801262</c:v>
                </c:pt>
                <c:pt idx="792">
                  <c:v>583.32045683717354</c:v>
                </c:pt>
                <c:pt idx="793">
                  <c:v>582.99483504189652</c:v>
                </c:pt>
                <c:pt idx="794">
                  <c:v>582.66819731774729</c:v>
                </c:pt>
                <c:pt idx="795">
                  <c:v>582.3405441722856</c:v>
                </c:pt>
                <c:pt idx="796">
                  <c:v>582.01187611501337</c:v>
                </c:pt>
                <c:pt idx="797">
                  <c:v>581.68219365742016</c:v>
                </c:pt>
                <c:pt idx="798">
                  <c:v>581.35149731299646</c:v>
                </c:pt>
                <c:pt idx="799">
                  <c:v>581.01978759717758</c:v>
                </c:pt>
                <c:pt idx="800">
                  <c:v>580.68706502742305</c:v>
                </c:pt>
                <c:pt idx="801">
                  <c:v>580.35333012314277</c:v>
                </c:pt>
                <c:pt idx="802">
                  <c:v>580.01858340576246</c:v>
                </c:pt>
                <c:pt idx="803">
                  <c:v>579.68282539869108</c:v>
                </c:pt>
                <c:pt idx="804">
                  <c:v>579.34605662734077</c:v>
                </c:pt>
                <c:pt idx="805">
                  <c:v>579.00827761913024</c:v>
                </c:pt>
                <c:pt idx="806">
                  <c:v>578.66948890346157</c:v>
                </c:pt>
                <c:pt idx="807">
                  <c:v>578.32969101175956</c:v>
                </c:pt>
                <c:pt idx="808">
                  <c:v>577.98888447745378</c:v>
                </c:pt>
                <c:pt idx="809">
                  <c:v>577.64706983599615</c:v>
                </c:pt>
                <c:pt idx="810">
                  <c:v>577.30424762482926</c:v>
                </c:pt>
                <c:pt idx="811">
                  <c:v>576.96041838344968</c:v>
                </c:pt>
                <c:pt idx="812">
                  <c:v>576.61558265333304</c:v>
                </c:pt>
                <c:pt idx="813">
                  <c:v>576.26974097800758</c:v>
                </c:pt>
                <c:pt idx="814">
                  <c:v>575.92289390303904</c:v>
                </c:pt>
                <c:pt idx="815">
                  <c:v>575.57504197598314</c:v>
                </c:pt>
                <c:pt idx="816">
                  <c:v>575.2261857464847</c:v>
                </c:pt>
                <c:pt idx="817">
                  <c:v>574.87632576619376</c:v>
                </c:pt>
                <c:pt idx="818">
                  <c:v>574.52546258878249</c:v>
                </c:pt>
                <c:pt idx="819">
                  <c:v>574.17359677000957</c:v>
                </c:pt>
                <c:pt idx="820">
                  <c:v>573.82072886764911</c:v>
                </c:pt>
                <c:pt idx="821">
                  <c:v>573.46685944156025</c:v>
                </c:pt>
                <c:pt idx="822">
                  <c:v>573.11198905361323</c:v>
                </c:pt>
                <c:pt idx="823">
                  <c:v>572.75611826777458</c:v>
                </c:pt>
                <c:pt idx="824">
                  <c:v>572.39924765002297</c:v>
                </c:pt>
                <c:pt idx="825">
                  <c:v>572.04137776846392</c:v>
                </c:pt>
                <c:pt idx="826">
                  <c:v>571.68250919319689</c:v>
                </c:pt>
                <c:pt idx="827">
                  <c:v>571.3226424964613</c:v>
                </c:pt>
                <c:pt idx="828">
                  <c:v>570.96177825253596</c:v>
                </c:pt>
                <c:pt idx="829">
                  <c:v>570.59991703776518</c:v>
                </c:pt>
                <c:pt idx="830">
                  <c:v>570.23705943061327</c:v>
                </c:pt>
                <c:pt idx="831">
                  <c:v>569.87320601157228</c:v>
                </c:pt>
                <c:pt idx="832">
                  <c:v>569.50835736327383</c:v>
                </c:pt>
                <c:pt idx="833">
                  <c:v>569.14251407042536</c:v>
                </c:pt>
                <c:pt idx="834">
                  <c:v>568.77567671979352</c:v>
                </c:pt>
                <c:pt idx="835">
                  <c:v>530.80760949431829</c:v>
                </c:pt>
                <c:pt idx="836">
                  <c:v>495.31042827383106</c:v>
                </c:pt>
                <c:pt idx="837">
                  <c:v>462.12333273069379</c:v>
                </c:pt>
                <c:pt idx="838">
                  <c:v>431.0959871015242</c:v>
                </c:pt>
                <c:pt idx="839">
                  <c:v>402.08783917424893</c:v>
                </c:pt>
                <c:pt idx="840">
                  <c:v>374.96748359411828</c:v>
                </c:pt>
                <c:pt idx="841">
                  <c:v>349.61206660449568</c:v>
                </c:pt>
                <c:pt idx="842">
                  <c:v>325.90672952592701</c:v>
                </c:pt>
                <c:pt idx="843">
                  <c:v>303.7440884524807</c:v>
                </c:pt>
                <c:pt idx="844">
                  <c:v>283.02374780841222</c:v>
                </c:pt>
                <c:pt idx="845">
                  <c:v>263.65184556158897</c:v>
                </c:pt>
                <c:pt idx="846">
                  <c:v>245.54062803351687</c:v>
                </c:pt>
                <c:pt idx="847">
                  <c:v>228.60805237988234</c:v>
                </c:pt>
                <c:pt idx="848">
                  <c:v>212.77741494086672</c:v>
                </c:pt>
                <c:pt idx="849">
                  <c:v>197.9770037776795</c:v>
                </c:pt>
                <c:pt idx="850">
                  <c:v>184.13977382132103</c:v>
                </c:pt>
                <c:pt idx="851">
                  <c:v>171.20304316201467</c:v>
                </c:pt>
                <c:pt idx="852">
                  <c:v>159.10820910351646</c:v>
                </c:pt>
                <c:pt idx="853">
                  <c:v>147.80048269604305</c:v>
                </c:pt>
                <c:pt idx="854">
                  <c:v>137.22864054526715</c:v>
                </c:pt>
                <c:pt idx="855">
                  <c:v>127.34479277308759</c:v>
                </c:pt>
                <c:pt idx="856">
                  <c:v>118.10416607904936</c:v>
                </c:pt>
                <c:pt idx="857">
                  <c:v>109.46490091969305</c:v>
                </c:pt>
                <c:pt idx="858">
                  <c:v>101.38786188706757</c:v>
                </c:pt>
                <c:pt idx="859">
                  <c:v>93.836460427430438</c:v>
                </c:pt>
                <c:pt idx="860">
                  <c:v>86.776489097061088</c:v>
                </c:pt>
                <c:pt idx="861">
                  <c:v>80.175966604375077</c:v>
                </c:pt>
                <c:pt idx="862">
                  <c:v>74.00499293638785</c:v>
                </c:pt>
                <c:pt idx="863">
                  <c:v>68.235613913259158</c:v>
                </c:pt>
                <c:pt idx="864">
                  <c:v>62.841694557357243</c:v>
                </c:pt>
                <c:pt idx="865">
                  <c:v>57.798800703211406</c:v>
                </c:pt>
                <c:pt idx="866">
                  <c:v>53.084088312052728</c:v>
                </c:pt>
                <c:pt idx="867">
                  <c:v>48.676199989542987</c:v>
                </c:pt>
                <c:pt idx="868">
                  <c:v>44.555168237923766</c:v>
                </c:pt>
                <c:pt idx="869">
                  <c:v>40.702325004322049</c:v>
                </c:pt>
                <c:pt idx="870">
                  <c:v>37.100217115471551</c:v>
                </c:pt>
                <c:pt idx="871">
                  <c:v>33.73252721577397</c:v>
                </c:pt>
                <c:pt idx="872">
                  <c:v>30.583999850552722</c:v>
                </c:pt>
                <c:pt idx="873">
                  <c:v>27.640372359661313</c:v>
                </c:pt>
                <c:pt idx="874">
                  <c:v>24.888310268397682</c:v>
                </c:pt>
                <c:pt idx="875">
                  <c:v>22.315346883048644</c:v>
                </c:pt>
                <c:pt idx="876">
                  <c:v>19.909826817435938</c:v>
                </c:pt>
                <c:pt idx="877">
                  <c:v>17.660853194641707</c:v>
                </c:pt>
                <c:pt idx="878">
                  <c:v>15.558238284740312</c:v>
                </c:pt>
                <c:pt idx="879">
                  <c:v>13.592457354928085</c:v>
                </c:pt>
                <c:pt idx="880">
                  <c:v>11.754605522994373</c:v>
                </c:pt>
                <c:pt idx="881">
                  <c:v>10.036357418682586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9152"/>
        <c:axId val="431695624"/>
      </c:scatterChart>
      <c:valAx>
        <c:axId val="43169915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5624"/>
        <c:crosses val="autoZero"/>
        <c:crossBetween val="midCat"/>
      </c:valAx>
      <c:valAx>
        <c:axId val="4316956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91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528.48553403461392</c:v>
                </c:pt>
                <c:pt idx="2">
                  <c:v>712.02134565711413</c:v>
                </c:pt>
                <c:pt idx="3">
                  <c:v>813.06452450711254</c:v>
                </c:pt>
                <c:pt idx="4">
                  <c:v>871.12092307876969</c:v>
                </c:pt>
                <c:pt idx="5">
                  <c:v>905.4500246386558</c:v>
                </c:pt>
                <c:pt idx="6">
                  <c:v>926.18096995358826</c:v>
                </c:pt>
                <c:pt idx="7">
                  <c:v>938.95868382079357</c:v>
                </c:pt>
                <c:pt idx="8">
                  <c:v>947.02714086974515</c:v>
                </c:pt>
                <c:pt idx="9">
                  <c:v>952.28433153677133</c:v>
                </c:pt>
                <c:pt idx="10">
                  <c:v>955.8533662825771</c:v>
                </c:pt>
                <c:pt idx="11">
                  <c:v>958.40392434473051</c:v>
                </c:pt>
                <c:pt idx="12">
                  <c:v>960.33753010809471</c:v>
                </c:pt>
                <c:pt idx="13">
                  <c:v>961.89596346266796</c:v>
                </c:pt>
                <c:pt idx="14">
                  <c:v>963.22533103431294</c:v>
                </c:pt>
                <c:pt idx="15">
                  <c:v>964.41419845688199</c:v>
                </c:pt>
                <c:pt idx="16">
                  <c:v>965.51640316418013</c:v>
                </c:pt>
                <c:pt idx="17">
                  <c:v>966.56475841002566</c:v>
                </c:pt>
                <c:pt idx="18">
                  <c:v>967.5793138971386</c:v>
                </c:pt>
                <c:pt idx="19">
                  <c:v>968.57235031489336</c:v>
                </c:pt>
                <c:pt idx="20">
                  <c:v>969.55140753630803</c:v>
                </c:pt>
                <c:pt idx="21">
                  <c:v>970.52112541378665</c:v>
                </c:pt>
                <c:pt idx="22">
                  <c:v>971.48436558328285</c:v>
                </c:pt>
                <c:pt idx="23">
                  <c:v>972.4428967617032</c:v>
                </c:pt>
                <c:pt idx="24">
                  <c:v>973.39781438948103</c:v>
                </c:pt>
                <c:pt idx="25">
                  <c:v>974.34979819387945</c:v>
                </c:pt>
                <c:pt idx="26">
                  <c:v>975.29927064348237</c:v>
                </c:pt>
                <c:pt idx="27">
                  <c:v>976.24649464749666</c:v>
                </c:pt>
                <c:pt idx="28">
                  <c:v>977.19163393417591</c:v>
                </c:pt>
                <c:pt idx="29">
                  <c:v>978.13479044555822</c:v>
                </c:pt>
                <c:pt idx="30">
                  <c:v>979.07602755119592</c:v>
                </c:pt>
                <c:pt idx="31">
                  <c:v>980.0153844871304</c:v>
                </c:pt>
                <c:pt idx="32">
                  <c:v>980.95288536067835</c:v>
                </c:pt>
                <c:pt idx="33">
                  <c:v>981.88854477279813</c:v>
                </c:pt>
                <c:pt idx="34">
                  <c:v>982.82237134193531</c:v>
                </c:pt>
                <c:pt idx="35">
                  <c:v>983.75436991276808</c:v>
                </c:pt>
                <c:pt idx="36">
                  <c:v>984.68454294555534</c:v>
                </c:pt>
                <c:pt idx="37">
                  <c:v>985.61289139192934</c:v>
                </c:pt>
                <c:pt idx="38">
                  <c:v>986.53941524764309</c:v>
                </c:pt>
                <c:pt idx="39">
                  <c:v>987.46411390176866</c:v>
                </c:pt>
                <c:pt idx="40">
                  <c:v>988.38698635856474</c:v>
                </c:pt>
                <c:pt idx="41">
                  <c:v>989.30803137870282</c:v>
                </c:pt>
                <c:pt idx="42">
                  <c:v>990.22724756818093</c:v>
                </c:pt>
                <c:pt idx="43">
                  <c:v>991.14463343598845</c:v>
                </c:pt>
                <c:pt idx="44">
                  <c:v>992.06018743066045</c:v>
                </c:pt>
                <c:pt idx="45">
                  <c:v>992.97390796320417</c:v>
                </c:pt>
                <c:pt idx="46">
                  <c:v>993.88579342237563</c:v>
                </c:pt>
                <c:pt idx="47">
                  <c:v>994.79584218420484</c:v>
                </c:pt>
                <c:pt idx="48">
                  <c:v>995.70405261860276</c:v>
                </c:pt>
                <c:pt idx="49">
                  <c:v>996.61042309277047</c:v>
                </c:pt>
                <c:pt idx="50">
                  <c:v>997.51495197415545</c:v>
                </c:pt>
                <c:pt idx="51">
                  <c:v>998.41763763168751</c:v>
                </c:pt>
                <c:pt idx="52">
                  <c:v>999.3184784377388</c:v>
                </c:pt>
                <c:pt idx="53">
                  <c:v>1000.2174727678504</c:v>
                </c:pt>
                <c:pt idx="54">
                  <c:v>1001.1146190014362</c:v>
                </c:pt>
                <c:pt idx="55">
                  <c:v>1002.0099155226633</c:v>
                </c:pt>
                <c:pt idx="56">
                  <c:v>1002.9033607199523</c:v>
                </c:pt>
                <c:pt idx="57">
                  <c:v>1003.7949529864379</c:v>
                </c:pt>
                <c:pt idx="58">
                  <c:v>1004.6846907198333</c:v>
                </c:pt>
                <c:pt idx="59">
                  <c:v>1005.5725723226072</c:v>
                </c:pt>
                <c:pt idx="60">
                  <c:v>1006.458596202103</c:v>
                </c:pt>
                <c:pt idx="61">
                  <c:v>1007.3427607702332</c:v>
                </c:pt>
                <c:pt idx="62">
                  <c:v>1008.225064444095</c:v>
                </c:pt>
                <c:pt idx="63">
                  <c:v>1009.1055056448608</c:v>
                </c:pt>
                <c:pt idx="64">
                  <c:v>1009.9840827993536</c:v>
                </c:pt>
                <c:pt idx="65">
                  <c:v>1010.860794338589</c:v>
                </c:pt>
                <c:pt idx="66">
                  <c:v>1011.7356386985842</c:v>
                </c:pt>
                <c:pt idx="67">
                  <c:v>1012.6086143200176</c:v>
                </c:pt>
                <c:pt idx="68">
                  <c:v>1013.4797196482563</c:v>
                </c:pt>
                <c:pt idx="69">
                  <c:v>1014.3489531337992</c:v>
                </c:pt>
                <c:pt idx="70">
                  <c:v>1015.2163132313646</c:v>
                </c:pt>
                <c:pt idx="71">
                  <c:v>1016.0817984008347</c:v>
                </c:pt>
                <c:pt idx="72">
                  <c:v>1016.9454071064943</c:v>
                </c:pt>
                <c:pt idx="73">
                  <c:v>1017.8071378174773</c:v>
                </c:pt>
                <c:pt idx="74">
                  <c:v>1018.6669890077176</c:v>
                </c:pt>
                <c:pt idx="75">
                  <c:v>1019.5249591559028</c:v>
                </c:pt>
                <c:pt idx="76">
                  <c:v>1020.3810467450245</c:v>
                </c:pt>
                <c:pt idx="77">
                  <c:v>1021.2352502632526</c:v>
                </c:pt>
                <c:pt idx="78">
                  <c:v>1022.0875682027558</c:v>
                </c:pt>
                <c:pt idx="79">
                  <c:v>1022.9379990611748</c:v>
                </c:pt>
                <c:pt idx="80">
                  <c:v>1023.7865413403034</c:v>
                </c:pt>
                <c:pt idx="81">
                  <c:v>1024.6331935466521</c:v>
                </c:pt>
                <c:pt idx="82">
                  <c:v>1025.4779541912935</c:v>
                </c:pt>
                <c:pt idx="83">
                  <c:v>1026.3208217904289</c:v>
                </c:pt>
                <c:pt idx="84">
                  <c:v>1027.1617948640012</c:v>
                </c:pt>
                <c:pt idx="85">
                  <c:v>1028.0008719373018</c:v>
                </c:pt>
                <c:pt idx="86">
                  <c:v>1028.8380515398883</c:v>
                </c:pt>
                <c:pt idx="87">
                  <c:v>1029.6733322062373</c:v>
                </c:pt>
                <c:pt idx="88">
                  <c:v>1030.5067124747902</c:v>
                </c:pt>
                <c:pt idx="89">
                  <c:v>1031.3381908892613</c:v>
                </c:pt>
                <c:pt idx="90">
                  <c:v>1032.1677659973425</c:v>
                </c:pt>
                <c:pt idx="91">
                  <c:v>1032.9954363518643</c:v>
                </c:pt>
                <c:pt idx="92">
                  <c:v>1033.8212005096238</c:v>
                </c:pt>
                <c:pt idx="93">
                  <c:v>1034.6450570324391</c:v>
                </c:pt>
                <c:pt idx="94">
                  <c:v>1035.4670044863794</c:v>
                </c:pt>
                <c:pt idx="95">
                  <c:v>1036.2870414420076</c:v>
                </c:pt>
                <c:pt idx="96">
                  <c:v>1037.1051664747276</c:v>
                </c:pt>
                <c:pt idx="97">
                  <c:v>1037.9213781641122</c:v>
                </c:pt>
                <c:pt idx="98">
                  <c:v>1038.7356750944778</c:v>
                </c:pt>
                <c:pt idx="99">
                  <c:v>1039.5480558543597</c:v>
                </c:pt>
                <c:pt idx="100">
                  <c:v>1040.3585190371089</c:v>
                </c:pt>
                <c:pt idx="101">
                  <c:v>1041.167063240305</c:v>
                </c:pt>
                <c:pt idx="102">
                  <c:v>1041.9736870661516</c:v>
                </c:pt>
                <c:pt idx="103">
                  <c:v>1042.7783891210795</c:v>
                </c:pt>
                <c:pt idx="104">
                  <c:v>1043.5811680163931</c:v>
                </c:pt>
                <c:pt idx="105">
                  <c:v>1044.3820223674043</c:v>
                </c:pt>
                <c:pt idx="106">
                  <c:v>1045.1809507941628</c:v>
                </c:pt>
                <c:pt idx="107">
                  <c:v>1045.9779519208698</c:v>
                </c:pt>
                <c:pt idx="108">
                  <c:v>1046.7730243764731</c:v>
                </c:pt>
                <c:pt idx="109">
                  <c:v>1047.5661667942193</c:v>
                </c:pt>
                <c:pt idx="110">
                  <c:v>1048.357377811549</c:v>
                </c:pt>
                <c:pt idx="111">
                  <c:v>1049.1466560705446</c:v>
                </c:pt>
                <c:pt idx="112">
                  <c:v>1049.9340002175888</c:v>
                </c:pt>
                <c:pt idx="113">
                  <c:v>1050.7194089035163</c:v>
                </c:pt>
                <c:pt idx="114">
                  <c:v>1051.5028807834692</c:v>
                </c:pt>
                <c:pt idx="115">
                  <c:v>1052.2844145169749</c:v>
                </c:pt>
                <c:pt idx="116">
                  <c:v>1053.0640087679137</c:v>
                </c:pt>
                <c:pt idx="117">
                  <c:v>1053.8416622046147</c:v>
                </c:pt>
                <c:pt idx="118">
                  <c:v>1054.6173734994784</c:v>
                </c:pt>
                <c:pt idx="119">
                  <c:v>1055.391141329588</c:v>
                </c:pt>
                <c:pt idx="120">
                  <c:v>1056.1629643762574</c:v>
                </c:pt>
                <c:pt idx="121">
                  <c:v>1056.9328413249043</c:v>
                </c:pt>
                <c:pt idx="122">
                  <c:v>1057.700770865556</c:v>
                </c:pt>
                <c:pt idx="123">
                  <c:v>1058.4667516923807</c:v>
                </c:pt>
                <c:pt idx="124">
                  <c:v>1059.2307825039127</c:v>
                </c:pt>
                <c:pt idx="125">
                  <c:v>1059.9928620028961</c:v>
                </c:pt>
                <c:pt idx="126">
                  <c:v>1060.7529888965289</c:v>
                </c:pt>
                <c:pt idx="127">
                  <c:v>1061.5111618962273</c:v>
                </c:pt>
                <c:pt idx="128">
                  <c:v>1062.2673797174123</c:v>
                </c:pt>
                <c:pt idx="129">
                  <c:v>1063.0216410802407</c:v>
                </c:pt>
                <c:pt idx="130">
                  <c:v>1063.7739447088074</c:v>
                </c:pt>
                <c:pt idx="131">
                  <c:v>1064.524289331514</c:v>
                </c:pt>
                <c:pt idx="132">
                  <c:v>1065.2726736809755</c:v>
                </c:pt>
                <c:pt idx="133">
                  <c:v>1066.0190964943281</c:v>
                </c:pt>
                <c:pt idx="134">
                  <c:v>1066.7635565124212</c:v>
                </c:pt>
                <c:pt idx="135">
                  <c:v>1067.5060524808948</c:v>
                </c:pt>
                <c:pt idx="136">
                  <c:v>1068.2465831492061</c:v>
                </c:pt>
                <c:pt idx="137">
                  <c:v>1068.9851472710905</c:v>
                </c:pt>
                <c:pt idx="138">
                  <c:v>1069.721743604641</c:v>
                </c:pt>
                <c:pt idx="139">
                  <c:v>1070.4563709119539</c:v>
                </c:pt>
                <c:pt idx="140">
                  <c:v>1071.1890279595793</c:v>
                </c:pt>
                <c:pt idx="141">
                  <c:v>1071.9197135179261</c:v>
                </c:pt>
                <c:pt idx="142">
                  <c:v>1072.6484263617999</c:v>
                </c:pt>
                <c:pt idx="143">
                  <c:v>1073.3751652700487</c:v>
                </c:pt>
                <c:pt idx="144">
                  <c:v>1074.0999290258844</c:v>
                </c:pt>
                <c:pt idx="145">
                  <c:v>1074.8227164163793</c:v>
                </c:pt>
                <c:pt idx="146">
                  <c:v>1075.5435262330511</c:v>
                </c:pt>
                <c:pt idx="147">
                  <c:v>1076.2623572713483</c:v>
                </c:pt>
                <c:pt idx="148">
                  <c:v>1076.9792083309064</c:v>
                </c:pt>
                <c:pt idx="149">
                  <c:v>1077.6940782155384</c:v>
                </c:pt>
                <c:pt idx="150">
                  <c:v>1078.4069657332107</c:v>
                </c:pt>
                <c:pt idx="151">
                  <c:v>1079.1178696959437</c:v>
                </c:pt>
                <c:pt idx="152">
                  <c:v>1079.8267889197421</c:v>
                </c:pt>
                <c:pt idx="153">
                  <c:v>1080.53372222495</c:v>
                </c:pt>
                <c:pt idx="154">
                  <c:v>1081.2386684359885</c:v>
                </c:pt>
                <c:pt idx="155">
                  <c:v>1081.9416263811715</c:v>
                </c:pt>
                <c:pt idx="156">
                  <c:v>1082.6425948930614</c:v>
                </c:pt>
                <c:pt idx="157">
                  <c:v>1083.3415728081268</c:v>
                </c:pt>
                <c:pt idx="158">
                  <c:v>1084.0385589672376</c:v>
                </c:pt>
                <c:pt idx="159">
                  <c:v>1084.7335522149422</c:v>
                </c:pt>
                <c:pt idx="160">
                  <c:v>1085.4265514001261</c:v>
                </c:pt>
                <c:pt idx="161">
                  <c:v>1086.117555375647</c:v>
                </c:pt>
                <c:pt idx="162">
                  <c:v>1086.8065629984237</c:v>
                </c:pt>
                <c:pt idx="163">
                  <c:v>1087.4935731292558</c:v>
                </c:pt>
                <c:pt idx="164">
                  <c:v>1088.1785846331964</c:v>
                </c:pt>
                <c:pt idx="165">
                  <c:v>1088.8615963791819</c:v>
                </c:pt>
                <c:pt idx="166">
                  <c:v>1089.5426072403566</c:v>
                </c:pt>
                <c:pt idx="167">
                  <c:v>1090.2216160935966</c:v>
                </c:pt>
                <c:pt idx="168">
                  <c:v>1090.8986218199816</c:v>
                </c:pt>
                <c:pt idx="169">
                  <c:v>1091.5736233046416</c:v>
                </c:pt>
                <c:pt idx="170">
                  <c:v>1092.2466194365463</c:v>
                </c:pt>
                <c:pt idx="171">
                  <c:v>1092.9176091087918</c:v>
                </c:pt>
                <c:pt idx="172">
                  <c:v>1093.5865912183683</c:v>
                </c:pt>
                <c:pt idx="173">
                  <c:v>1094.2535646662595</c:v>
                </c:pt>
                <c:pt idx="174">
                  <c:v>1094.9185283574543</c:v>
                </c:pt>
                <c:pt idx="175">
                  <c:v>1095.5814812008512</c:v>
                </c:pt>
                <c:pt idx="176">
                  <c:v>1096.2424221094866</c:v>
                </c:pt>
                <c:pt idx="177">
                  <c:v>1096.9013500001618</c:v>
                </c:pt>
                <c:pt idx="178">
                  <c:v>1097.5582637937609</c:v>
                </c:pt>
                <c:pt idx="179">
                  <c:v>1098.2131624148556</c:v>
                </c:pt>
                <c:pt idx="180">
                  <c:v>1098.8660447923594</c:v>
                </c:pt>
                <c:pt idx="181">
                  <c:v>1099.5169098588317</c:v>
                </c:pt>
                <c:pt idx="182">
                  <c:v>1100.1657565507871</c:v>
                </c:pt>
                <c:pt idx="183">
                  <c:v>1100.8125838088097</c:v>
                </c:pt>
                <c:pt idx="184">
                  <c:v>1101.4573905773047</c:v>
                </c:pt>
                <c:pt idx="185">
                  <c:v>1102.1001758044895</c:v>
                </c:pt>
                <c:pt idx="186">
                  <c:v>1102.7409384427135</c:v>
                </c:pt>
                <c:pt idx="187">
                  <c:v>1103.3796774479526</c:v>
                </c:pt>
                <c:pt idx="188">
                  <c:v>1104.0163917803745</c:v>
                </c:pt>
                <c:pt idx="189">
                  <c:v>1104.6510804038357</c:v>
                </c:pt>
                <c:pt idx="190">
                  <c:v>1105.2837422861664</c:v>
                </c:pt>
                <c:pt idx="191">
                  <c:v>1105.9143763988745</c:v>
                </c:pt>
                <c:pt idx="192">
                  <c:v>1106.5429817177833</c:v>
                </c:pt>
                <c:pt idx="193">
                  <c:v>1107.1695572220788</c:v>
                </c:pt>
                <c:pt idx="194">
                  <c:v>1107.7941018950989</c:v>
                </c:pt>
                <c:pt idx="195">
                  <c:v>1108.4166147240255</c:v>
                </c:pt>
                <c:pt idx="196">
                  <c:v>1109.0370946997962</c:v>
                </c:pt>
                <c:pt idx="197">
                  <c:v>1109.6555408173419</c:v>
                </c:pt>
                <c:pt idx="198">
                  <c:v>1110.2719520751943</c:v>
                </c:pt>
                <c:pt idx="199">
                  <c:v>1110.8863274759017</c:v>
                </c:pt>
                <c:pt idx="200">
                  <c:v>1111.4986660257725</c:v>
                </c:pt>
                <c:pt idx="201">
                  <c:v>1112.108966735125</c:v>
                </c:pt>
                <c:pt idx="202">
                  <c:v>1112.7172286177718</c:v>
                </c:pt>
                <c:pt idx="203">
                  <c:v>1113.3234506916021</c:v>
                </c:pt>
                <c:pt idx="204">
                  <c:v>1113.9276319781736</c:v>
                </c:pt>
                <c:pt idx="205">
                  <c:v>1114.5297715030347</c:v>
                </c:pt>
                <c:pt idx="206">
                  <c:v>1115.1298682951576</c:v>
                </c:pt>
                <c:pt idx="207">
                  <c:v>1115.7279213878544</c:v>
                </c:pt>
                <c:pt idx="208">
                  <c:v>1116.3239298176491</c:v>
                </c:pt>
                <c:pt idx="209">
                  <c:v>1116.9178926252896</c:v>
                </c:pt>
                <c:pt idx="210">
                  <c:v>1117.5098088550365</c:v>
                </c:pt>
                <c:pt idx="211">
                  <c:v>1118.0996775550313</c:v>
                </c:pt>
                <c:pt idx="212">
                  <c:v>1118.6874977773484</c:v>
                </c:pt>
                <c:pt idx="213">
                  <c:v>1119.2732685774629</c:v>
                </c:pt>
                <c:pt idx="214">
                  <c:v>1119.8569890149427</c:v>
                </c:pt>
                <c:pt idx="215">
                  <c:v>1120.4386581528242</c:v>
                </c:pt>
                <c:pt idx="216">
                  <c:v>1121.0182750581778</c:v>
                </c:pt>
                <c:pt idx="217">
                  <c:v>1121.5958388016402</c:v>
                </c:pt>
                <c:pt idx="218">
                  <c:v>1122.1713484575994</c:v>
                </c:pt>
                <c:pt idx="219">
                  <c:v>1122.7448031043975</c:v>
                </c:pt>
                <c:pt idx="220">
                  <c:v>1123.3162018236083</c:v>
                </c:pt>
                <c:pt idx="221">
                  <c:v>1123.8855437010491</c:v>
                </c:pt>
                <c:pt idx="222">
                  <c:v>1124.4528278260507</c:v>
                </c:pt>
                <c:pt idx="223">
                  <c:v>1125.018053291692</c:v>
                </c:pt>
                <c:pt idx="224">
                  <c:v>1125.5812191946127</c:v>
                </c:pt>
                <c:pt idx="225">
                  <c:v>1126.1423246353243</c:v>
                </c:pt>
                <c:pt idx="226">
                  <c:v>1126.701368718142</c:v>
                </c:pt>
                <c:pt idx="227">
                  <c:v>1127.2583505507789</c:v>
                </c:pt>
                <c:pt idx="228">
                  <c:v>1127.8132692448246</c:v>
                </c:pt>
                <c:pt idx="229">
                  <c:v>1128.3661239156077</c:v>
                </c:pt>
                <c:pt idx="230">
                  <c:v>1128.9169136820199</c:v>
                </c:pt>
                <c:pt idx="231">
                  <c:v>1129.4656376667442</c:v>
                </c:pt>
                <c:pt idx="232">
                  <c:v>1130.0122949959648</c:v>
                </c:pt>
                <c:pt idx="233">
                  <c:v>1130.5568847997438</c:v>
                </c:pt>
                <c:pt idx="234">
                  <c:v>1131.0994062116679</c:v>
                </c:pt>
                <c:pt idx="235">
                  <c:v>1131.6398583690611</c:v>
                </c:pt>
                <c:pt idx="236">
                  <c:v>1132.1782404128776</c:v>
                </c:pt>
                <c:pt idx="237">
                  <c:v>1132.714551487667</c:v>
                </c:pt>
                <c:pt idx="238">
                  <c:v>1133.2487907418083</c:v>
                </c:pt>
                <c:pt idx="239">
                  <c:v>1133.780957327037</c:v>
                </c:pt>
                <c:pt idx="240">
                  <c:v>1134.3110503990422</c:v>
                </c:pt>
                <c:pt idx="241">
                  <c:v>1134.8390691169086</c:v>
                </c:pt>
                <c:pt idx="242">
                  <c:v>1135.3650126434386</c:v>
                </c:pt>
                <c:pt idx="243">
                  <c:v>1135.8888801451608</c:v>
                </c:pt>
                <c:pt idx="244">
                  <c:v>1136.4106707920835</c:v>
                </c:pt>
                <c:pt idx="245">
                  <c:v>1136.9303837578623</c:v>
                </c:pt>
                <c:pt idx="246">
                  <c:v>1137.448018219837</c:v>
                </c:pt>
                <c:pt idx="247">
                  <c:v>1137.9635733588148</c:v>
                </c:pt>
                <c:pt idx="248">
                  <c:v>1138.4770483594514</c:v>
                </c:pt>
                <c:pt idx="249">
                  <c:v>1138.9884424097454</c:v>
                </c:pt>
                <c:pt idx="250">
                  <c:v>1139.4977547014435</c:v>
                </c:pt>
                <c:pt idx="251">
                  <c:v>1140.0049844298687</c:v>
                </c:pt>
                <c:pt idx="252">
                  <c:v>1140.5101307938514</c:v>
                </c:pt>
                <c:pt idx="253">
                  <c:v>1141.0131929958986</c:v>
                </c:pt>
                <c:pt idx="254">
                  <c:v>1141.5141702421279</c:v>
                </c:pt>
                <c:pt idx="255">
                  <c:v>1142.0130617421155</c:v>
                </c:pt>
                <c:pt idx="256">
                  <c:v>1142.5098667091643</c:v>
                </c:pt>
                <c:pt idx="257">
                  <c:v>1143.0045843599144</c:v>
                </c:pt>
                <c:pt idx="258">
                  <c:v>1143.4972139148697</c:v>
                </c:pt>
                <c:pt idx="259">
                  <c:v>1143.98775459781</c:v>
                </c:pt>
                <c:pt idx="260">
                  <c:v>1144.4762056362533</c:v>
                </c:pt>
                <c:pt idx="261">
                  <c:v>1144.9625662612993</c:v>
                </c:pt>
                <c:pt idx="262">
                  <c:v>1145.4468357074252</c:v>
                </c:pt>
                <c:pt idx="263">
                  <c:v>1145.9290132128222</c:v>
                </c:pt>
                <c:pt idx="264">
                  <c:v>1146.4090980190251</c:v>
                </c:pt>
                <c:pt idx="265">
                  <c:v>1146.8870893713686</c:v>
                </c:pt>
                <c:pt idx="266">
                  <c:v>1147.3629865186126</c:v>
                </c:pt>
                <c:pt idx="267">
                  <c:v>1147.8367887129002</c:v>
                </c:pt>
                <c:pt idx="268">
                  <c:v>1148.3084952100646</c:v>
                </c:pt>
                <c:pt idx="269">
                  <c:v>1148.7781052695068</c:v>
                </c:pt>
                <c:pt idx="270">
                  <c:v>1149.2456181540317</c:v>
                </c:pt>
                <c:pt idx="271">
                  <c:v>1149.7110331299043</c:v>
                </c:pt>
                <c:pt idx="272">
                  <c:v>1150.1743494671844</c:v>
                </c:pt>
                <c:pt idx="273">
                  <c:v>1150.6355664390412</c:v>
                </c:pt>
                <c:pt idx="274">
                  <c:v>1151.0946833225144</c:v>
                </c:pt>
                <c:pt idx="275">
                  <c:v>1151.5516993978692</c:v>
                </c:pt>
                <c:pt idx="276">
                  <c:v>1152.0066139491782</c:v>
                </c:pt>
                <c:pt idx="277">
                  <c:v>1152.4594262636097</c:v>
                </c:pt>
                <c:pt idx="278">
                  <c:v>1152.9101356322208</c:v>
                </c:pt>
                <c:pt idx="279">
                  <c:v>1153.3587413491366</c:v>
                </c:pt>
                <c:pt idx="280">
                  <c:v>1153.8052427124633</c:v>
                </c:pt>
                <c:pt idx="281">
                  <c:v>1154.2496390233539</c:v>
                </c:pt>
                <c:pt idx="282">
                  <c:v>1154.691929586638</c:v>
                </c:pt>
                <c:pt idx="283">
                  <c:v>1155.1321137106704</c:v>
                </c:pt>
                <c:pt idx="284">
                  <c:v>1155.5701907071555</c:v>
                </c:pt>
                <c:pt idx="285">
                  <c:v>1156.0061598912255</c:v>
                </c:pt>
                <c:pt idx="286">
                  <c:v>1156.4400205816655</c:v>
                </c:pt>
                <c:pt idx="287">
                  <c:v>1156.8717721005594</c:v>
                </c:pt>
                <c:pt idx="288">
                  <c:v>1157.3014137735413</c:v>
                </c:pt>
                <c:pt idx="289">
                  <c:v>1157.7289449295961</c:v>
                </c:pt>
                <c:pt idx="290">
                  <c:v>1158.1543649012458</c:v>
                </c:pt>
                <c:pt idx="291">
                  <c:v>1158.5776730245057</c:v>
                </c:pt>
                <c:pt idx="292">
                  <c:v>1158.9988686386994</c:v>
                </c:pt>
                <c:pt idx="293">
                  <c:v>1159.4179510866488</c:v>
                </c:pt>
                <c:pt idx="294">
                  <c:v>1159.8349197145876</c:v>
                </c:pt>
                <c:pt idx="295">
                  <c:v>1160.2497738723266</c:v>
                </c:pt>
                <c:pt idx="296">
                  <c:v>1160.6625129128577</c:v>
                </c:pt>
                <c:pt idx="297">
                  <c:v>1161.0731361928665</c:v>
                </c:pt>
                <c:pt idx="298">
                  <c:v>1161.4816430722765</c:v>
                </c:pt>
                <c:pt idx="299">
                  <c:v>1161.8880329144556</c:v>
                </c:pt>
                <c:pt idx="300">
                  <c:v>1162.2923050862914</c:v>
                </c:pt>
                <c:pt idx="301">
                  <c:v>1162.694458957975</c:v>
                </c:pt>
                <c:pt idx="302">
                  <c:v>1163.0944939032327</c:v>
                </c:pt>
                <c:pt idx="303">
                  <c:v>1163.4924092990616</c:v>
                </c:pt>
                <c:pt idx="304">
                  <c:v>1163.8882045258708</c:v>
                </c:pt>
                <c:pt idx="305">
                  <c:v>1164.2818789675782</c:v>
                </c:pt>
                <c:pt idx="306">
                  <c:v>1164.6734320115274</c:v>
                </c:pt>
                <c:pt idx="307">
                  <c:v>1165.0628630482574</c:v>
                </c:pt>
                <c:pt idx="308">
                  <c:v>1165.4501714719174</c:v>
                </c:pt>
                <c:pt idx="309">
                  <c:v>1165.8353566798871</c:v>
                </c:pt>
                <c:pt idx="310">
                  <c:v>1166.2184180729889</c:v>
                </c:pt>
                <c:pt idx="311">
                  <c:v>1166.5993550555509</c:v>
                </c:pt>
                <c:pt idx="312">
                  <c:v>1166.9781670351003</c:v>
                </c:pt>
                <c:pt idx="313">
                  <c:v>1167.3548534226329</c:v>
                </c:pt>
                <c:pt idx="314">
                  <c:v>1167.7294136325611</c:v>
                </c:pt>
                <c:pt idx="315">
                  <c:v>1168.1018470824358</c:v>
                </c:pt>
                <c:pt idx="316">
                  <c:v>1168.4721531935174</c:v>
                </c:pt>
                <c:pt idx="317">
                  <c:v>1168.8403313902602</c:v>
                </c:pt>
                <c:pt idx="318">
                  <c:v>1169.2063811004516</c:v>
                </c:pt>
                <c:pt idx="319">
                  <c:v>1169.5703017553662</c:v>
                </c:pt>
                <c:pt idx="320">
                  <c:v>1169.9320927894964</c:v>
                </c:pt>
                <c:pt idx="321">
                  <c:v>1170.2917536407631</c:v>
                </c:pt>
                <c:pt idx="322">
                  <c:v>1170.6492837504172</c:v>
                </c:pt>
                <c:pt idx="323">
                  <c:v>1171.0046825631166</c:v>
                </c:pt>
                <c:pt idx="324">
                  <c:v>1171.3579495268425</c:v>
                </c:pt>
                <c:pt idx="325">
                  <c:v>1171.7090840928724</c:v>
                </c:pt>
                <c:pt idx="326">
                  <c:v>1172.0580857158652</c:v>
                </c:pt>
                <c:pt idx="327">
                  <c:v>1172.4049538538661</c:v>
                </c:pt>
                <c:pt idx="328">
                  <c:v>1172.7496879680918</c:v>
                </c:pt>
                <c:pt idx="329">
                  <c:v>1173.0922875233261</c:v>
                </c:pt>
                <c:pt idx="330">
                  <c:v>1173.4327519875228</c:v>
                </c:pt>
                <c:pt idx="331">
                  <c:v>1173.7710808320815</c:v>
                </c:pt>
                <c:pt idx="332">
                  <c:v>1174.1072735315768</c:v>
                </c:pt>
                <c:pt idx="333">
                  <c:v>1174.4413295640516</c:v>
                </c:pt>
                <c:pt idx="334">
                  <c:v>1174.7732484107837</c:v>
                </c:pt>
                <c:pt idx="335">
                  <c:v>1175.1030295564619</c:v>
                </c:pt>
                <c:pt idx="336">
                  <c:v>1175.4306724889868</c:v>
                </c:pt>
                <c:pt idx="337">
                  <c:v>1175.7561766995771</c:v>
                </c:pt>
                <c:pt idx="338">
                  <c:v>1176.0795416828832</c:v>
                </c:pt>
                <c:pt idx="339">
                  <c:v>1176.4007669368495</c:v>
                </c:pt>
                <c:pt idx="340">
                  <c:v>1176.7198519625633</c:v>
                </c:pt>
                <c:pt idx="341">
                  <c:v>1177.0367962645148</c:v>
                </c:pt>
                <c:pt idx="342">
                  <c:v>1177.3515993505744</c:v>
                </c:pt>
                <c:pt idx="343">
                  <c:v>1177.6642607318306</c:v>
                </c:pt>
                <c:pt idx="344">
                  <c:v>1177.97477992269</c:v>
                </c:pt>
                <c:pt idx="345">
                  <c:v>1178.2831564408118</c:v>
                </c:pt>
                <c:pt idx="346">
                  <c:v>1178.58938980724</c:v>
                </c:pt>
                <c:pt idx="347">
                  <c:v>1178.8934795462824</c:v>
                </c:pt>
                <c:pt idx="348">
                  <c:v>1179.1954251854233</c:v>
                </c:pt>
                <c:pt idx="349">
                  <c:v>1179.4952262556599</c:v>
                </c:pt>
                <c:pt idx="350">
                  <c:v>1179.7928822910369</c:v>
                </c:pt>
                <c:pt idx="351">
                  <c:v>1180.0883928289575</c:v>
                </c:pt>
                <c:pt idx="352">
                  <c:v>1180.3817574102225</c:v>
                </c:pt>
                <c:pt idx="353">
                  <c:v>1180.6729755787978</c:v>
                </c:pt>
                <c:pt idx="354">
                  <c:v>1180.9620468819269</c:v>
                </c:pt>
                <c:pt idx="355">
                  <c:v>1181.2489708701964</c:v>
                </c:pt>
                <c:pt idx="356">
                  <c:v>1181.5337470973432</c:v>
                </c:pt>
                <c:pt idx="357">
                  <c:v>1181.8163751204943</c:v>
                </c:pt>
                <c:pt idx="358">
                  <c:v>1182.0968544999996</c:v>
                </c:pt>
                <c:pt idx="359">
                  <c:v>1182.3751847995075</c:v>
                </c:pt>
                <c:pt idx="360">
                  <c:v>1182.6513655858641</c:v>
                </c:pt>
                <c:pt idx="361">
                  <c:v>1182.9253964292136</c:v>
                </c:pt>
                <c:pt idx="362">
                  <c:v>1183.1972769029135</c:v>
                </c:pt>
                <c:pt idx="363">
                  <c:v>1183.4670065837122</c:v>
                </c:pt>
                <c:pt idx="364">
                  <c:v>1183.7345850514316</c:v>
                </c:pt>
                <c:pt idx="365">
                  <c:v>1184.0000118893429</c:v>
                </c:pt>
                <c:pt idx="366">
                  <c:v>1184.2632866837791</c:v>
                </c:pt>
                <c:pt idx="367">
                  <c:v>1184.5244090244489</c:v>
                </c:pt>
                <c:pt idx="368">
                  <c:v>1184.7833785042683</c:v>
                </c:pt>
                <c:pt idx="369">
                  <c:v>1185.0401947193661</c:v>
                </c:pt>
                <c:pt idx="370">
                  <c:v>1185.2948572692214</c:v>
                </c:pt>
                <c:pt idx="371">
                  <c:v>1185.5473657564073</c:v>
                </c:pt>
                <c:pt idx="372">
                  <c:v>1185.7977197868631</c:v>
                </c:pt>
                <c:pt idx="373">
                  <c:v>1186.0459189696767</c:v>
                </c:pt>
                <c:pt idx="374">
                  <c:v>1186.2919629172522</c:v>
                </c:pt>
                <c:pt idx="375">
                  <c:v>1186.5358512451894</c:v>
                </c:pt>
                <c:pt idx="376">
                  <c:v>1186.7775835723028</c:v>
                </c:pt>
                <c:pt idx="377">
                  <c:v>1187.0171595206452</c:v>
                </c:pt>
                <c:pt idx="378">
                  <c:v>1187.2545787155123</c:v>
                </c:pt>
                <c:pt idx="379">
                  <c:v>1187.4898407854464</c:v>
                </c:pt>
                <c:pt idx="380">
                  <c:v>1187.7229453622151</c:v>
                </c:pt>
                <c:pt idx="381">
                  <c:v>1187.9538920807015</c:v>
                </c:pt>
                <c:pt idx="382">
                  <c:v>1188.1826805792123</c:v>
                </c:pt>
                <c:pt idx="383">
                  <c:v>1188.409310499088</c:v>
                </c:pt>
                <c:pt idx="384">
                  <c:v>1188.6337814850208</c:v>
                </c:pt>
                <c:pt idx="385">
                  <c:v>1188.8560931847951</c:v>
                </c:pt>
                <c:pt idx="386">
                  <c:v>1189.0762452494994</c:v>
                </c:pt>
                <c:pt idx="387">
                  <c:v>1189.2942373334492</c:v>
                </c:pt>
                <c:pt idx="388">
                  <c:v>1189.510069094104</c:v>
                </c:pt>
                <c:pt idx="389">
                  <c:v>1189.7237401921966</c:v>
                </c:pt>
                <c:pt idx="390">
                  <c:v>1189.935250291682</c:v>
                </c:pt>
                <c:pt idx="391">
                  <c:v>1190.144599059586</c:v>
                </c:pt>
                <c:pt idx="392">
                  <c:v>1190.3517861663204</c:v>
                </c:pt>
                <c:pt idx="393">
                  <c:v>1190.5568112853864</c:v>
                </c:pt>
                <c:pt idx="394">
                  <c:v>1190.7596740935089</c:v>
                </c:pt>
                <c:pt idx="395">
                  <c:v>1190.9603742706527</c:v>
                </c:pt>
                <c:pt idx="396">
                  <c:v>1191.158911499972</c:v>
                </c:pt>
                <c:pt idx="397">
                  <c:v>1191.35528546777</c:v>
                </c:pt>
                <c:pt idx="398">
                  <c:v>1191.5494958636737</c:v>
                </c:pt>
                <c:pt idx="399">
                  <c:v>1191.7415423803288</c:v>
                </c:pt>
                <c:pt idx="400">
                  <c:v>1191.9314247136881</c:v>
                </c:pt>
                <c:pt idx="401">
                  <c:v>1192.1191425629008</c:v>
                </c:pt>
                <c:pt idx="402">
                  <c:v>1192.3046956302792</c:v>
                </c:pt>
                <c:pt idx="403">
                  <c:v>1192.4880836212812</c:v>
                </c:pt>
                <c:pt idx="404">
                  <c:v>1192.6693062447014</c:v>
                </c:pt>
                <c:pt idx="405">
                  <c:v>1192.848363212315</c:v>
                </c:pt>
                <c:pt idx="406">
                  <c:v>1193.0252542392898</c:v>
                </c:pt>
                <c:pt idx="407">
                  <c:v>1193.1999790438638</c:v>
                </c:pt>
                <c:pt idx="408">
                  <c:v>1193.3725373474381</c:v>
                </c:pt>
                <c:pt idx="409">
                  <c:v>1193.5429288746777</c:v>
                </c:pt>
                <c:pt idx="410">
                  <c:v>1193.7111533533564</c:v>
                </c:pt>
                <c:pt idx="411">
                  <c:v>1193.8772105145279</c:v>
                </c:pt>
                <c:pt idx="412">
                  <c:v>1194.0411000922998</c:v>
                </c:pt>
                <c:pt idx="413">
                  <c:v>1194.2028218240364</c:v>
                </c:pt>
                <c:pt idx="414">
                  <c:v>1194.3623754502421</c:v>
                </c:pt>
                <c:pt idx="415">
                  <c:v>1194.519760714682</c:v>
                </c:pt>
                <c:pt idx="416">
                  <c:v>1194.6749773641759</c:v>
                </c:pt>
                <c:pt idx="417">
                  <c:v>1194.8280251487572</c:v>
                </c:pt>
                <c:pt idx="418">
                  <c:v>1194.9789038217064</c:v>
                </c:pt>
                <c:pt idx="419">
                  <c:v>1195.1276131393527</c:v>
                </c:pt>
                <c:pt idx="420">
                  <c:v>1195.274152861328</c:v>
                </c:pt>
                <c:pt idx="421">
                  <c:v>1195.4185227503363</c:v>
                </c:pt>
                <c:pt idx="422">
                  <c:v>1195.5607225722113</c:v>
                </c:pt>
                <c:pt idx="423">
                  <c:v>1195.7007520961361</c:v>
                </c:pt>
                <c:pt idx="424">
                  <c:v>1195.8386110942724</c:v>
                </c:pt>
                <c:pt idx="425">
                  <c:v>1195.9742993420455</c:v>
                </c:pt>
                <c:pt idx="426">
                  <c:v>1196.1078166180414</c:v>
                </c:pt>
                <c:pt idx="427">
                  <c:v>1196.2391627039403</c:v>
                </c:pt>
                <c:pt idx="428">
                  <c:v>1196.3683373846345</c:v>
                </c:pt>
                <c:pt idx="429">
                  <c:v>1196.495340448233</c:v>
                </c:pt>
                <c:pt idx="430">
                  <c:v>1196.6201716859046</c:v>
                </c:pt>
                <c:pt idx="431">
                  <c:v>1196.7428308919734</c:v>
                </c:pt>
                <c:pt idx="432">
                  <c:v>1196.8633178640619</c:v>
                </c:pt>
                <c:pt idx="433">
                  <c:v>1196.9816324028502</c:v>
                </c:pt>
                <c:pt idx="434">
                  <c:v>1197.0977743121293</c:v>
                </c:pt>
                <c:pt idx="435">
                  <c:v>1197.2117433988915</c:v>
                </c:pt>
                <c:pt idx="436">
                  <c:v>1197.3235394733717</c:v>
                </c:pt>
                <c:pt idx="437">
                  <c:v>1197.4331623488176</c:v>
                </c:pt>
                <c:pt idx="438">
                  <c:v>1197.5406118417595</c:v>
                </c:pt>
                <c:pt idx="439">
                  <c:v>1197.6458877717275</c:v>
                </c:pt>
                <c:pt idx="440">
                  <c:v>1197.7489899615819</c:v>
                </c:pt>
                <c:pt idx="441">
                  <c:v>1197.8499182372027</c:v>
                </c:pt>
                <c:pt idx="442">
                  <c:v>1197.9486724276287</c:v>
                </c:pt>
                <c:pt idx="443">
                  <c:v>1198.0452523651491</c:v>
                </c:pt>
                <c:pt idx="444">
                  <c:v>1198.1396578850888</c:v>
                </c:pt>
                <c:pt idx="445">
                  <c:v>1198.2318888260236</c:v>
                </c:pt>
                <c:pt idx="446">
                  <c:v>1198.3219450295694</c:v>
                </c:pt>
                <c:pt idx="447">
                  <c:v>1198.4098263405499</c:v>
                </c:pt>
                <c:pt idx="448">
                  <c:v>1198.495532606956</c:v>
                </c:pt>
                <c:pt idx="449">
                  <c:v>1198.5790636799279</c:v>
                </c:pt>
                <c:pt idx="450">
                  <c:v>1198.6604194136444</c:v>
                </c:pt>
                <c:pt idx="451">
                  <c:v>1198.7395996655314</c:v>
                </c:pt>
                <c:pt idx="452">
                  <c:v>1198.8166042961454</c:v>
                </c:pt>
                <c:pt idx="453">
                  <c:v>1198.8914331692083</c:v>
                </c:pt>
                <c:pt idx="454">
                  <c:v>1198.9640861514683</c:v>
                </c:pt>
                <c:pt idx="455">
                  <c:v>1199.034563113026</c:v>
                </c:pt>
                <c:pt idx="456">
                  <c:v>1199.1028639268443</c:v>
                </c:pt>
                <c:pt idx="457">
                  <c:v>1199.1689884693451</c:v>
                </c:pt>
                <c:pt idx="458">
                  <c:v>1199.2329366197964</c:v>
                </c:pt>
                <c:pt idx="459">
                  <c:v>1199.2947082608116</c:v>
                </c:pt>
                <c:pt idx="460">
                  <c:v>1199.3543032780394</c:v>
                </c:pt>
                <c:pt idx="461">
                  <c:v>1199.4117215603146</c:v>
                </c:pt>
                <c:pt idx="462">
                  <c:v>1199.4669629996447</c:v>
                </c:pt>
                <c:pt idx="463">
                  <c:v>1199.5200274910328</c:v>
                </c:pt>
                <c:pt idx="464">
                  <c:v>1199.5709149327834</c:v>
                </c:pt>
                <c:pt idx="465">
                  <c:v>1199.6196252262773</c:v>
                </c:pt>
                <c:pt idx="466">
                  <c:v>1199.6661582760014</c:v>
                </c:pt>
                <c:pt idx="467">
                  <c:v>1199.7105139896414</c:v>
                </c:pt>
                <c:pt idx="468">
                  <c:v>1199.7526922779487</c:v>
                </c:pt>
                <c:pt idx="469">
                  <c:v>1199.7926930548863</c:v>
                </c:pt>
                <c:pt idx="470">
                  <c:v>1199.8305162374911</c:v>
                </c:pt>
                <c:pt idx="471">
                  <c:v>1199.8661617460109</c:v>
                </c:pt>
                <c:pt idx="472">
                  <c:v>1199.8996295037427</c:v>
                </c:pt>
                <c:pt idx="473">
                  <c:v>1199.9309194371756</c:v>
                </c:pt>
                <c:pt idx="474">
                  <c:v>1199.9600314759161</c:v>
                </c:pt>
                <c:pt idx="475">
                  <c:v>1199.9869655527054</c:v>
                </c:pt>
                <c:pt idx="476">
                  <c:v>1200.011721603428</c:v>
                </c:pt>
                <c:pt idx="477">
                  <c:v>1200.034299567096</c:v>
                </c:pt>
                <c:pt idx="478">
                  <c:v>1200.0546993858738</c:v>
                </c:pt>
                <c:pt idx="479">
                  <c:v>1200.0729210050251</c:v>
                </c:pt>
                <c:pt idx="480">
                  <c:v>1200.0889643730122</c:v>
                </c:pt>
                <c:pt idx="481">
                  <c:v>1200.10282944135</c:v>
                </c:pt>
                <c:pt idx="482">
                  <c:v>1200.1145161647296</c:v>
                </c:pt>
                <c:pt idx="483">
                  <c:v>1200.1240245010197</c:v>
                </c:pt>
                <c:pt idx="484">
                  <c:v>1200.1313544111238</c:v>
                </c:pt>
                <c:pt idx="485">
                  <c:v>1200.1365058591844</c:v>
                </c:pt>
                <c:pt idx="486">
                  <c:v>1200.1394788123628</c:v>
                </c:pt>
                <c:pt idx="487">
                  <c:v>1200.140273241095</c:v>
                </c:pt>
                <c:pt idx="488">
                  <c:v>1200.1388891188531</c:v>
                </c:pt>
                <c:pt idx="489">
                  <c:v>1200.1353264222314</c:v>
                </c:pt>
                <c:pt idx="490">
                  <c:v>1200.1295851310551</c:v>
                </c:pt>
                <c:pt idx="491">
                  <c:v>1200.1216652281914</c:v>
                </c:pt>
                <c:pt idx="492">
                  <c:v>1200.1115666996322</c:v>
                </c:pt>
                <c:pt idx="493">
                  <c:v>1200.099289534643</c:v>
                </c:pt>
                <c:pt idx="494">
                  <c:v>1200.084833725434</c:v>
                </c:pt>
                <c:pt idx="495">
                  <c:v>1200.0681992675322</c:v>
                </c:pt>
                <c:pt idx="496">
                  <c:v>1200.0493861594043</c:v>
                </c:pt>
                <c:pt idx="497">
                  <c:v>1200.0283944028542</c:v>
                </c:pt>
                <c:pt idx="498">
                  <c:v>1200.0052240026489</c:v>
                </c:pt>
                <c:pt idx="499">
                  <c:v>1199.9798749668241</c:v>
                </c:pt>
                <c:pt idx="500">
                  <c:v>1199.9523473064617</c:v>
                </c:pt>
                <c:pt idx="501">
                  <c:v>1199.9226410358069</c:v>
                </c:pt>
                <c:pt idx="502">
                  <c:v>1199.8907561722688</c:v>
                </c:pt>
                <c:pt idx="503">
                  <c:v>1199.8566927363709</c:v>
                </c:pt>
                <c:pt idx="504">
                  <c:v>1199.8204507517162</c:v>
                </c:pt>
                <c:pt idx="505">
                  <c:v>1199.7820302451557</c:v>
                </c:pt>
                <c:pt idx="506">
                  <c:v>1199.7414312465869</c:v>
                </c:pt>
                <c:pt idx="507">
                  <c:v>1199.698653789125</c:v>
                </c:pt>
                <c:pt idx="508">
                  <c:v>1199.6536979089149</c:v>
                </c:pt>
                <c:pt idx="509">
                  <c:v>1199.6065636453211</c:v>
                </c:pt>
                <c:pt idx="510">
                  <c:v>1199.5572510408197</c:v>
                </c:pt>
                <c:pt idx="511">
                  <c:v>1199.5057601410424</c:v>
                </c:pt>
                <c:pt idx="512">
                  <c:v>1199.4520909947414</c:v>
                </c:pt>
                <c:pt idx="513">
                  <c:v>1199.3962436538093</c:v>
                </c:pt>
                <c:pt idx="514">
                  <c:v>1199.3382181732939</c:v>
                </c:pt>
                <c:pt idx="515">
                  <c:v>1199.2780146113519</c:v>
                </c:pt>
                <c:pt idx="516">
                  <c:v>1199.2156330292942</c:v>
                </c:pt>
                <c:pt idx="517">
                  <c:v>1199.1510734916117</c:v>
                </c:pt>
                <c:pt idx="518">
                  <c:v>1199.0843360658887</c:v>
                </c:pt>
                <c:pt idx="519">
                  <c:v>1199.0154208228414</c:v>
                </c:pt>
                <c:pt idx="520">
                  <c:v>1198.9443278363938</c:v>
                </c:pt>
                <c:pt idx="521">
                  <c:v>1198.8710571835284</c:v>
                </c:pt>
                <c:pt idx="522">
                  <c:v>1198.7956089444785</c:v>
                </c:pt>
                <c:pt idx="523">
                  <c:v>1198.7179832025024</c:v>
                </c:pt>
                <c:pt idx="524">
                  <c:v>1198.6381800440759</c:v>
                </c:pt>
                <c:pt idx="525">
                  <c:v>1198.5561995587714</c:v>
                </c:pt>
                <c:pt idx="526">
                  <c:v>1198.4720418393888</c:v>
                </c:pt>
                <c:pt idx="527">
                  <c:v>1198.3857069817859</c:v>
                </c:pt>
                <c:pt idx="528">
                  <c:v>1198.297195085024</c:v>
                </c:pt>
                <c:pt idx="529">
                  <c:v>1198.2065062512647</c:v>
                </c:pt>
                <c:pt idx="530">
                  <c:v>1198.113640585874</c:v>
                </c:pt>
                <c:pt idx="531">
                  <c:v>1198.0185981973032</c:v>
                </c:pt>
                <c:pt idx="532">
                  <c:v>1197.921379197224</c:v>
                </c:pt>
                <c:pt idx="533">
                  <c:v>1197.8219837003771</c:v>
                </c:pt>
                <c:pt idx="534">
                  <c:v>1197.7204118247498</c:v>
                </c:pt>
                <c:pt idx="535">
                  <c:v>1197.6166636913674</c:v>
                </c:pt>
                <c:pt idx="536">
                  <c:v>1197.5107394245219</c:v>
                </c:pt>
                <c:pt idx="537">
                  <c:v>1197.4026391516131</c:v>
                </c:pt>
                <c:pt idx="538">
                  <c:v>1197.2923630031185</c:v>
                </c:pt>
                <c:pt idx="539">
                  <c:v>1197.179911112815</c:v>
                </c:pt>
                <c:pt idx="540">
                  <c:v>1197.0652836174945</c:v>
                </c:pt>
                <c:pt idx="541">
                  <c:v>1196.9484806571961</c:v>
                </c:pt>
                <c:pt idx="542">
                  <c:v>1196.8295023751014</c:v>
                </c:pt>
                <c:pt idx="543">
                  <c:v>1196.7083489175543</c:v>
                </c:pt>
                <c:pt idx="544">
                  <c:v>1196.5850204339674</c:v>
                </c:pt>
                <c:pt idx="545">
                  <c:v>1196.4595170770526</c:v>
                </c:pt>
                <c:pt idx="546">
                  <c:v>1196.3318390025902</c:v>
                </c:pt>
                <c:pt idx="547">
                  <c:v>1196.2019863695625</c:v>
                </c:pt>
                <c:pt idx="548">
                  <c:v>1196.06995934012</c:v>
                </c:pt>
                <c:pt idx="549">
                  <c:v>1195.9357580794945</c:v>
                </c:pt>
                <c:pt idx="550">
                  <c:v>1195.7993827561802</c:v>
                </c:pt>
                <c:pt idx="551">
                  <c:v>1195.6608335418086</c:v>
                </c:pt>
                <c:pt idx="552">
                  <c:v>1195.520110611144</c:v>
                </c:pt>
                <c:pt idx="553">
                  <c:v>1195.3772141421489</c:v>
                </c:pt>
                <c:pt idx="554">
                  <c:v>1195.2321443159799</c:v>
                </c:pt>
                <c:pt idx="555">
                  <c:v>1195.0849013169184</c:v>
                </c:pt>
                <c:pt idx="556">
                  <c:v>1194.9354853323957</c:v>
                </c:pt>
                <c:pt idx="557">
                  <c:v>1194.7838965530925</c:v>
                </c:pt>
                <c:pt idx="558">
                  <c:v>1194.6301351728066</c:v>
                </c:pt>
                <c:pt idx="559">
                  <c:v>1194.4742013885093</c:v>
                </c:pt>
                <c:pt idx="560">
                  <c:v>1194.3160954003656</c:v>
                </c:pt>
                <c:pt idx="561">
                  <c:v>1194.1558174117176</c:v>
                </c:pt>
                <c:pt idx="562">
                  <c:v>1193.9933676290441</c:v>
                </c:pt>
                <c:pt idx="563">
                  <c:v>1193.8287462620724</c:v>
                </c:pt>
                <c:pt idx="564">
                  <c:v>1193.6619535236714</c:v>
                </c:pt>
                <c:pt idx="565">
                  <c:v>1193.4929896298677</c:v>
                </c:pt>
                <c:pt idx="566">
                  <c:v>1193.3218547998908</c:v>
                </c:pt>
                <c:pt idx="567">
                  <c:v>1193.1485492562038</c:v>
                </c:pt>
                <c:pt idx="568">
                  <c:v>1192.9730732243468</c:v>
                </c:pt>
                <c:pt idx="569">
                  <c:v>1192.7954269331551</c:v>
                </c:pt>
                <c:pt idx="570">
                  <c:v>1192.6156106145679</c:v>
                </c:pt>
                <c:pt idx="571">
                  <c:v>1192.4336245037853</c:v>
                </c:pt>
                <c:pt idx="572">
                  <c:v>1192.2494688391084</c:v>
                </c:pt>
                <c:pt idx="573">
                  <c:v>1192.0631438621244</c:v>
                </c:pt>
                <c:pt idx="574">
                  <c:v>1191.8746498175383</c:v>
                </c:pt>
                <c:pt idx="575">
                  <c:v>1191.6839869533012</c:v>
                </c:pt>
                <c:pt idx="576">
                  <c:v>1191.4911555205151</c:v>
                </c:pt>
                <c:pt idx="577">
                  <c:v>1191.2961557735057</c:v>
                </c:pt>
                <c:pt idx="578">
                  <c:v>1191.0989879697977</c:v>
                </c:pt>
                <c:pt idx="579">
                  <c:v>1190.8996523701162</c:v>
                </c:pt>
                <c:pt idx="580">
                  <c:v>1190.6981492383502</c:v>
                </c:pt>
                <c:pt idx="581">
                  <c:v>1190.4944788416637</c:v>
                </c:pt>
                <c:pt idx="582">
                  <c:v>1190.2886414503319</c:v>
                </c:pt>
                <c:pt idx="583">
                  <c:v>1190.080637337903</c:v>
                </c:pt>
                <c:pt idx="584">
                  <c:v>1189.8704667811473</c:v>
                </c:pt>
                <c:pt idx="585">
                  <c:v>1189.6581300599682</c:v>
                </c:pt>
                <c:pt idx="586">
                  <c:v>1189.4436274575567</c:v>
                </c:pt>
                <c:pt idx="587">
                  <c:v>1189.2269592602595</c:v>
                </c:pt>
                <c:pt idx="588">
                  <c:v>1189.0081257576517</c:v>
                </c:pt>
                <c:pt idx="589">
                  <c:v>1188.7871272425245</c:v>
                </c:pt>
                <c:pt idx="590">
                  <c:v>1188.5639640109052</c:v>
                </c:pt>
                <c:pt idx="591">
                  <c:v>1188.3386363619977</c:v>
                </c:pt>
                <c:pt idx="592">
                  <c:v>1188.1111445982815</c:v>
                </c:pt>
                <c:pt idx="593">
                  <c:v>1187.8814890254007</c:v>
                </c:pt>
                <c:pt idx="594">
                  <c:v>1187.6496699522604</c:v>
                </c:pt>
                <c:pt idx="595">
                  <c:v>1187.4156876909665</c:v>
                </c:pt>
                <c:pt idx="596">
                  <c:v>1187.1795425568789</c:v>
                </c:pt>
                <c:pt idx="597">
                  <c:v>1186.9412348685589</c:v>
                </c:pt>
                <c:pt idx="598">
                  <c:v>1186.7007649478251</c:v>
                </c:pt>
                <c:pt idx="599">
                  <c:v>1186.4581331197128</c:v>
                </c:pt>
                <c:pt idx="600">
                  <c:v>1186.2133397124148</c:v>
                </c:pt>
                <c:pt idx="601">
                  <c:v>1185.9663850575275</c:v>
                </c:pt>
                <c:pt idx="602">
                  <c:v>1185.7172694897467</c:v>
                </c:pt>
                <c:pt idx="603">
                  <c:v>1185.4659933470575</c:v>
                </c:pt>
                <c:pt idx="604">
                  <c:v>1185.2125569706452</c:v>
                </c:pt>
                <c:pt idx="605">
                  <c:v>1184.9569607050041</c:v>
                </c:pt>
                <c:pt idx="606">
                  <c:v>1184.6992048978427</c:v>
                </c:pt>
                <c:pt idx="607">
                  <c:v>1184.4392899001186</c:v>
                </c:pt>
                <c:pt idx="608">
                  <c:v>1184.1772160660262</c:v>
                </c:pt>
                <c:pt idx="609">
                  <c:v>1183.9129837529861</c:v>
                </c:pt>
                <c:pt idx="610">
                  <c:v>1183.6465933217125</c:v>
                </c:pt>
                <c:pt idx="611">
                  <c:v>1183.3780451361886</c:v>
                </c:pt>
                <c:pt idx="612">
                  <c:v>1183.1073395635926</c:v>
                </c:pt>
                <c:pt idx="613">
                  <c:v>1182.8344769744199</c:v>
                </c:pt>
                <c:pt idx="614">
                  <c:v>1182.5594577423894</c:v>
                </c:pt>
                <c:pt idx="615">
                  <c:v>1182.2822822444894</c:v>
                </c:pt>
                <c:pt idx="616">
                  <c:v>1182.0029508609923</c:v>
                </c:pt>
                <c:pt idx="617">
                  <c:v>1181.7214639754043</c:v>
                </c:pt>
                <c:pt idx="618">
                  <c:v>1181.4378219745295</c:v>
                </c:pt>
                <c:pt idx="619">
                  <c:v>1181.1520252484279</c:v>
                </c:pt>
                <c:pt idx="620">
                  <c:v>1180.864074190431</c:v>
                </c:pt>
                <c:pt idx="621">
                  <c:v>1180.5739691971535</c:v>
                </c:pt>
                <c:pt idx="622">
                  <c:v>1180.2817106684763</c:v>
                </c:pt>
                <c:pt idx="623">
                  <c:v>1179.9872990075876</c:v>
                </c:pt>
                <c:pt idx="624">
                  <c:v>1179.69073462089</c:v>
                </c:pt>
                <c:pt idx="625">
                  <c:v>1179.3920179181516</c:v>
                </c:pt>
                <c:pt idx="626">
                  <c:v>1179.0911493123649</c:v>
                </c:pt>
                <c:pt idx="627">
                  <c:v>1178.7881292198599</c:v>
                </c:pt>
                <c:pt idx="628">
                  <c:v>1178.4829580602163</c:v>
                </c:pt>
                <c:pt idx="629">
                  <c:v>1178.1756362563169</c:v>
                </c:pt>
                <c:pt idx="630">
                  <c:v>1177.8661642343689</c:v>
                </c:pt>
                <c:pt idx="631">
                  <c:v>1177.5545424238189</c:v>
                </c:pt>
                <c:pt idx="632">
                  <c:v>1177.2407712574618</c:v>
                </c:pt>
                <c:pt idx="633">
                  <c:v>1176.9248511713795</c:v>
                </c:pt>
                <c:pt idx="634">
                  <c:v>1176.6067826049564</c:v>
                </c:pt>
                <c:pt idx="635">
                  <c:v>1176.2865660008449</c:v>
                </c:pt>
                <c:pt idx="636">
                  <c:v>1175.9642018051286</c:v>
                </c:pt>
                <c:pt idx="637">
                  <c:v>1175.6396904670526</c:v>
                </c:pt>
                <c:pt idx="638">
                  <c:v>1175.3130324392816</c:v>
                </c:pt>
                <c:pt idx="639">
                  <c:v>1174.9842281777151</c:v>
                </c:pt>
                <c:pt idx="640">
                  <c:v>1174.6532781416313</c:v>
                </c:pt>
                <c:pt idx="641">
                  <c:v>1174.320182793623</c:v>
                </c:pt>
                <c:pt idx="642">
                  <c:v>1173.9849425996049</c:v>
                </c:pt>
                <c:pt idx="643">
                  <c:v>1173.6475580287888</c:v>
                </c:pt>
                <c:pt idx="644">
                  <c:v>1173.3080295537529</c:v>
                </c:pt>
                <c:pt idx="645">
                  <c:v>1172.9663576503694</c:v>
                </c:pt>
                <c:pt idx="646">
                  <c:v>1172.6225427978886</c:v>
                </c:pt>
                <c:pt idx="647">
                  <c:v>1172.2765854788759</c:v>
                </c:pt>
                <c:pt idx="648">
                  <c:v>1171.9284861791939</c:v>
                </c:pt>
                <c:pt idx="649">
                  <c:v>1171.5782453881434</c:v>
                </c:pt>
                <c:pt idx="650">
                  <c:v>1171.2258635982735</c:v>
                </c:pt>
                <c:pt idx="651">
                  <c:v>1170.8713413055293</c:v>
                </c:pt>
                <c:pt idx="652">
                  <c:v>1170.5146790092142</c:v>
                </c:pt>
                <c:pt idx="653">
                  <c:v>1170.155877211949</c:v>
                </c:pt>
                <c:pt idx="654">
                  <c:v>1169.7949364197452</c:v>
                </c:pt>
                <c:pt idx="655">
                  <c:v>1169.4318571419249</c:v>
                </c:pt>
                <c:pt idx="656">
                  <c:v>1169.0666398912381</c:v>
                </c:pt>
                <c:pt idx="657">
                  <c:v>1168.6992851837422</c:v>
                </c:pt>
                <c:pt idx="658">
                  <c:v>1168.3297935389014</c:v>
                </c:pt>
                <c:pt idx="659">
                  <c:v>1167.9581654794931</c:v>
                </c:pt>
                <c:pt idx="660">
                  <c:v>1167.5844015317318</c:v>
                </c:pt>
                <c:pt idx="661">
                  <c:v>1167.2085022251586</c:v>
                </c:pt>
                <c:pt idx="662">
                  <c:v>1166.8304680927265</c:v>
                </c:pt>
                <c:pt idx="663">
                  <c:v>1166.4502996707502</c:v>
                </c:pt>
                <c:pt idx="664">
                  <c:v>1166.0679974989519</c:v>
                </c:pt>
                <c:pt idx="665">
                  <c:v>1165.6835621203916</c:v>
                </c:pt>
                <c:pt idx="666">
                  <c:v>1165.2969940815444</c:v>
                </c:pt>
                <c:pt idx="667">
                  <c:v>1164.9082939323112</c:v>
                </c:pt>
                <c:pt idx="668">
                  <c:v>1164.5174622259435</c:v>
                </c:pt>
                <c:pt idx="669">
                  <c:v>1164.1244995190934</c:v>
                </c:pt>
                <c:pt idx="670">
                  <c:v>1163.7294063718523</c:v>
                </c:pt>
                <c:pt idx="671">
                  <c:v>1163.3321833476757</c:v>
                </c:pt>
                <c:pt idx="672">
                  <c:v>1162.9328310134438</c:v>
                </c:pt>
                <c:pt idx="673">
                  <c:v>1162.5313499394656</c:v>
                </c:pt>
                <c:pt idx="674">
                  <c:v>1162.1277406994243</c:v>
                </c:pt>
                <c:pt idx="675">
                  <c:v>1161.7220038704634</c:v>
                </c:pt>
                <c:pt idx="676">
                  <c:v>1161.3141400331078</c:v>
                </c:pt>
                <c:pt idx="677">
                  <c:v>1160.9041497713063</c:v>
                </c:pt>
                <c:pt idx="678">
                  <c:v>1160.4920336724849</c:v>
                </c:pt>
                <c:pt idx="679">
                  <c:v>1160.07779232745</c:v>
                </c:pt>
                <c:pt idx="680">
                  <c:v>1159.661426330433</c:v>
                </c:pt>
                <c:pt idx="681">
                  <c:v>1159.2429362791597</c:v>
                </c:pt>
                <c:pt idx="682">
                  <c:v>1158.8223227747449</c:v>
                </c:pt>
                <c:pt idx="683">
                  <c:v>1158.3995864217522</c:v>
                </c:pt>
                <c:pt idx="684">
                  <c:v>1157.9747278282259</c:v>
                </c:pt>
                <c:pt idx="685">
                  <c:v>1157.5477476055974</c:v>
                </c:pt>
                <c:pt idx="686">
                  <c:v>1157.1186463688141</c:v>
                </c:pt>
                <c:pt idx="687">
                  <c:v>1156.6874247362389</c:v>
                </c:pt>
                <c:pt idx="688">
                  <c:v>1156.2540833297214</c:v>
                </c:pt>
                <c:pt idx="689">
                  <c:v>1155.8186227745284</c:v>
                </c:pt>
                <c:pt idx="690">
                  <c:v>1155.3810436994579</c:v>
                </c:pt>
                <c:pt idx="691">
                  <c:v>1154.9413467367131</c:v>
                </c:pt>
                <c:pt idx="692">
                  <c:v>1154.4995325220143</c:v>
                </c:pt>
                <c:pt idx="693">
                  <c:v>1154.0556016945559</c:v>
                </c:pt>
                <c:pt idx="694">
                  <c:v>1153.6095548969861</c:v>
                </c:pt>
                <c:pt idx="695">
                  <c:v>1153.1613927754711</c:v>
                </c:pt>
                <c:pt idx="696">
                  <c:v>1152.7111159796323</c:v>
                </c:pt>
                <c:pt idx="697">
                  <c:v>1152.2587251625735</c:v>
                </c:pt>
                <c:pt idx="698">
                  <c:v>1151.8042209809389</c:v>
                </c:pt>
                <c:pt idx="699">
                  <c:v>1151.3476040948267</c:v>
                </c:pt>
                <c:pt idx="700">
                  <c:v>1150.8888751678801</c:v>
                </c:pt>
                <c:pt idx="701">
                  <c:v>1150.428034867208</c:v>
                </c:pt>
                <c:pt idx="702">
                  <c:v>1149.9650838634345</c:v>
                </c:pt>
                <c:pt idx="703">
                  <c:v>1149.5000228306988</c:v>
                </c:pt>
                <c:pt idx="704">
                  <c:v>1149.0328524466838</c:v>
                </c:pt>
                <c:pt idx="705">
                  <c:v>1148.5635733925476</c:v>
                </c:pt>
                <c:pt idx="706">
                  <c:v>1148.0921863530054</c:v>
                </c:pt>
                <c:pt idx="707">
                  <c:v>1147.6186920162868</c:v>
                </c:pt>
                <c:pt idx="708">
                  <c:v>1147.1430910741506</c:v>
                </c:pt>
                <c:pt idx="709">
                  <c:v>1146.6653842218866</c:v>
                </c:pt>
                <c:pt idx="710">
                  <c:v>1146.1855721583183</c:v>
                </c:pt>
                <c:pt idx="711">
                  <c:v>1145.7036555858556</c:v>
                </c:pt>
                <c:pt idx="712">
                  <c:v>1145.2196352103938</c:v>
                </c:pt>
                <c:pt idx="713">
                  <c:v>1144.7335117414102</c:v>
                </c:pt>
                <c:pt idx="714">
                  <c:v>1144.2452858919451</c:v>
                </c:pt>
                <c:pt idx="715">
                  <c:v>1143.7549583785687</c:v>
                </c:pt>
                <c:pt idx="716">
                  <c:v>1143.262529921436</c:v>
                </c:pt>
                <c:pt idx="717">
                  <c:v>1142.7680012442713</c:v>
                </c:pt>
                <c:pt idx="718">
                  <c:v>1142.2713730743355</c:v>
                </c:pt>
                <c:pt idx="719">
                  <c:v>1141.7726461424841</c:v>
                </c:pt>
                <c:pt idx="720">
                  <c:v>1141.2718211831757</c:v>
                </c:pt>
                <c:pt idx="721">
                  <c:v>1140.7688989344199</c:v>
                </c:pt>
                <c:pt idx="722">
                  <c:v>1140.2638801378059</c:v>
                </c:pt>
                <c:pt idx="723">
                  <c:v>1139.7567655385462</c:v>
                </c:pt>
                <c:pt idx="724">
                  <c:v>1139.2475558854055</c:v>
                </c:pt>
                <c:pt idx="725">
                  <c:v>1138.7362519307867</c:v>
                </c:pt>
                <c:pt idx="726">
                  <c:v>1138.2228544306647</c:v>
                </c:pt>
                <c:pt idx="727">
                  <c:v>1137.7073641446536</c:v>
                </c:pt>
                <c:pt idx="728">
                  <c:v>1137.1897818359237</c:v>
                </c:pt>
                <c:pt idx="729">
                  <c:v>1136.6701082713209</c:v>
                </c:pt>
                <c:pt idx="730">
                  <c:v>1136.1483442212993</c:v>
                </c:pt>
                <c:pt idx="731">
                  <c:v>1135.6244904598911</c:v>
                </c:pt>
                <c:pt idx="732">
                  <c:v>1135.0985477647985</c:v>
                </c:pt>
                <c:pt idx="733">
                  <c:v>1134.5705169173632</c:v>
                </c:pt>
                <c:pt idx="734">
                  <c:v>1134.04039870252</c:v>
                </c:pt>
                <c:pt idx="735">
                  <c:v>1133.5081939088816</c:v>
                </c:pt>
                <c:pt idx="736">
                  <c:v>1132.9739033286824</c:v>
                </c:pt>
                <c:pt idx="737">
                  <c:v>1132.4375277578376</c:v>
                </c:pt>
                <c:pt idx="738">
                  <c:v>1131.8990679958829</c:v>
                </c:pt>
                <c:pt idx="739">
                  <c:v>1131.3585248460197</c:v>
                </c:pt>
                <c:pt idx="740">
                  <c:v>1130.8158991151395</c:v>
                </c:pt>
                <c:pt idx="741">
                  <c:v>1130.2711916137596</c:v>
                </c:pt>
                <c:pt idx="742">
                  <c:v>1129.7244031561052</c:v>
                </c:pt>
                <c:pt idx="743">
                  <c:v>1129.1755345600573</c:v>
                </c:pt>
                <c:pt idx="744">
                  <c:v>1128.6245866471813</c:v>
                </c:pt>
                <c:pt idx="745">
                  <c:v>1128.071560242747</c:v>
                </c:pt>
                <c:pt idx="746">
                  <c:v>1127.5164561756771</c:v>
                </c:pt>
                <c:pt idx="747">
                  <c:v>1126.9592752786216</c:v>
                </c:pt>
                <c:pt idx="748">
                  <c:v>1126.4000183879048</c:v>
                </c:pt>
                <c:pt idx="749">
                  <c:v>1125.8386863435867</c:v>
                </c:pt>
                <c:pt idx="750">
                  <c:v>1125.2752799894056</c:v>
                </c:pt>
                <c:pt idx="751">
                  <c:v>1124.7098001728223</c:v>
                </c:pt>
                <c:pt idx="752">
                  <c:v>1124.1422477450124</c:v>
                </c:pt>
                <c:pt idx="753">
                  <c:v>1123.5726235609013</c:v>
                </c:pt>
                <c:pt idx="754">
                  <c:v>1123.0009284791183</c:v>
                </c:pt>
                <c:pt idx="755">
                  <c:v>1122.4271633620131</c:v>
                </c:pt>
                <c:pt idx="756">
                  <c:v>1121.8513290756953</c:v>
                </c:pt>
                <c:pt idx="757">
                  <c:v>1121.2734264900155</c:v>
                </c:pt>
                <c:pt idx="758">
                  <c:v>1120.6934564785627</c:v>
                </c:pt>
                <c:pt idx="759">
                  <c:v>1120.1114199186634</c:v>
                </c:pt>
                <c:pt idx="760">
                  <c:v>1119.5273176914511</c:v>
                </c:pt>
                <c:pt idx="761">
                  <c:v>1118.9411506817553</c:v>
                </c:pt>
                <c:pt idx="762">
                  <c:v>1118.3529197782368</c:v>
                </c:pt>
                <c:pt idx="763">
                  <c:v>1117.7626258732619</c:v>
                </c:pt>
                <c:pt idx="764">
                  <c:v>1117.1702698630374</c:v>
                </c:pt>
                <c:pt idx="765">
                  <c:v>1116.5758526474967</c:v>
                </c:pt>
                <c:pt idx="766">
                  <c:v>1115.9793751304035</c:v>
                </c:pt>
                <c:pt idx="767">
                  <c:v>1115.3808382192735</c:v>
                </c:pt>
                <c:pt idx="768">
                  <c:v>1114.7802428254947</c:v>
                </c:pt>
                <c:pt idx="769">
                  <c:v>1114.1775898641301</c:v>
                </c:pt>
                <c:pt idx="770">
                  <c:v>1113.5728802541717</c:v>
                </c:pt>
                <c:pt idx="771">
                  <c:v>1112.9661149183944</c:v>
                </c:pt>
                <c:pt idx="772">
                  <c:v>1112.35729478333</c:v>
                </c:pt>
                <c:pt idx="773">
                  <c:v>1111.7464207793828</c:v>
                </c:pt>
                <c:pt idx="774">
                  <c:v>1111.1334938407806</c:v>
                </c:pt>
                <c:pt idx="775">
                  <c:v>1110.518514905601</c:v>
                </c:pt>
                <c:pt idx="776">
                  <c:v>1109.9014849157388</c:v>
                </c:pt>
                <c:pt idx="777">
                  <c:v>1109.2824048168948</c:v>
                </c:pt>
                <c:pt idx="778">
                  <c:v>1108.6612755586982</c:v>
                </c:pt>
                <c:pt idx="779">
                  <c:v>1108.0380980945918</c:v>
                </c:pt>
                <c:pt idx="780">
                  <c:v>1107.4128733818768</c:v>
                </c:pt>
                <c:pt idx="781">
                  <c:v>1106.7856023817428</c:v>
                </c:pt>
                <c:pt idx="782">
                  <c:v>1106.1562860592101</c:v>
                </c:pt>
                <c:pt idx="783">
                  <c:v>1105.5249253831964</c:v>
                </c:pt>
                <c:pt idx="784">
                  <c:v>1104.8915213265323</c:v>
                </c:pt>
                <c:pt idx="785">
                  <c:v>1104.2560748658743</c:v>
                </c:pt>
                <c:pt idx="786">
                  <c:v>1103.6185869818262</c:v>
                </c:pt>
                <c:pt idx="787">
                  <c:v>1102.9790586588567</c:v>
                </c:pt>
                <c:pt idx="788">
                  <c:v>1102.3374908853534</c:v>
                </c:pt>
                <c:pt idx="789">
                  <c:v>1101.6938846536152</c:v>
                </c:pt>
                <c:pt idx="790">
                  <c:v>1101.0482409598605</c:v>
                </c:pt>
                <c:pt idx="791">
                  <c:v>1100.40056080422</c:v>
                </c:pt>
                <c:pt idx="792">
                  <c:v>1099.750845190739</c:v>
                </c:pt>
                <c:pt idx="793">
                  <c:v>1099.099095127418</c:v>
                </c:pt>
                <c:pt idx="794">
                  <c:v>1098.445311626175</c:v>
                </c:pt>
                <c:pt idx="795">
                  <c:v>1097.7894957029191</c:v>
                </c:pt>
                <c:pt idx="796">
                  <c:v>1097.1316483774458</c:v>
                </c:pt>
                <c:pt idx="797">
                  <c:v>1096.4717706735307</c:v>
                </c:pt>
                <c:pt idx="798">
                  <c:v>1095.8098636189529</c:v>
                </c:pt>
                <c:pt idx="799">
                  <c:v>1095.145928245385</c:v>
                </c:pt>
                <c:pt idx="800">
                  <c:v>1094.4799655885508</c:v>
                </c:pt>
                <c:pt idx="801">
                  <c:v>1093.8119766880782</c:v>
                </c:pt>
                <c:pt idx="802">
                  <c:v>1093.1419625876292</c:v>
                </c:pt>
                <c:pt idx="803">
                  <c:v>1092.4699243348364</c:v>
                </c:pt>
                <c:pt idx="804">
                  <c:v>1091.7958629813409</c:v>
                </c:pt>
                <c:pt idx="805">
                  <c:v>1091.1197795828004</c:v>
                </c:pt>
                <c:pt idx="806">
                  <c:v>1090.4416751988431</c:v>
                </c:pt>
                <c:pt idx="807">
                  <c:v>1089.7615508931444</c:v>
                </c:pt>
                <c:pt idx="808">
                  <c:v>1089.079407733394</c:v>
                </c:pt>
                <c:pt idx="809">
                  <c:v>1088.3952467913277</c:v>
                </c:pt>
                <c:pt idx="810">
                  <c:v>1087.7090691426672</c:v>
                </c:pt>
                <c:pt idx="811">
                  <c:v>1087.0208758672447</c:v>
                </c:pt>
                <c:pt idx="812">
                  <c:v>1086.3306680488531</c:v>
                </c:pt>
                <c:pt idx="813">
                  <c:v>1085.6384467753953</c:v>
                </c:pt>
                <c:pt idx="814">
                  <c:v>1084.9442131388503</c:v>
                </c:pt>
                <c:pt idx="815">
                  <c:v>1084.2479682351818</c:v>
                </c:pt>
                <c:pt idx="816">
                  <c:v>1083.5497131645345</c:v>
                </c:pt>
                <c:pt idx="817">
                  <c:v>1082.8494490310661</c:v>
                </c:pt>
                <c:pt idx="818">
                  <c:v>1082.1471769429825</c:v>
                </c:pt>
                <c:pt idx="819">
                  <c:v>1081.4428980126654</c:v>
                </c:pt>
                <c:pt idx="820">
                  <c:v>1080.7366133565301</c:v>
                </c:pt>
                <c:pt idx="821">
                  <c:v>1080.0283240951665</c:v>
                </c:pt>
                <c:pt idx="822">
                  <c:v>1079.3180313531882</c:v>
                </c:pt>
                <c:pt idx="823">
                  <c:v>1078.6057362594058</c:v>
                </c:pt>
                <c:pt idx="824">
                  <c:v>1077.8914399466573</c:v>
                </c:pt>
                <c:pt idx="825">
                  <c:v>1077.1751435520371</c:v>
                </c:pt>
                <c:pt idx="826">
                  <c:v>1076.4568482166303</c:v>
                </c:pt>
                <c:pt idx="827">
                  <c:v>1075.7365550858069</c:v>
                </c:pt>
                <c:pt idx="828">
                  <c:v>1075.014265309017</c:v>
                </c:pt>
                <c:pt idx="829">
                  <c:v>1074.2899800398457</c:v>
                </c:pt>
                <c:pt idx="830">
                  <c:v>1073.5637004361215</c:v>
                </c:pt>
                <c:pt idx="831">
                  <c:v>1072.8354276597313</c:v>
                </c:pt>
                <c:pt idx="832">
                  <c:v>1072.105162876845</c:v>
                </c:pt>
                <c:pt idx="833">
                  <c:v>1071.3729072577869</c:v>
                </c:pt>
                <c:pt idx="834">
                  <c:v>1070.6386619770021</c:v>
                </c:pt>
                <c:pt idx="835">
                  <c:v>994.64347192124376</c:v>
                </c:pt>
                <c:pt idx="836">
                  <c:v>923.59389709630716</c:v>
                </c:pt>
                <c:pt idx="837">
                  <c:v>857.16808673777746</c:v>
                </c:pt>
                <c:pt idx="838">
                  <c:v>795.06513548635428</c:v>
                </c:pt>
                <c:pt idx="839">
                  <c:v>737.00372030270989</c:v>
                </c:pt>
                <c:pt idx="840">
                  <c:v>682.72082608920323</c:v>
                </c:pt>
                <c:pt idx="841">
                  <c:v>631.9705542455921</c:v>
                </c:pt>
                <c:pt idx="842">
                  <c:v>584.81602649980391</c:v>
                </c:pt>
                <c:pt idx="843">
                  <c:v>541.8828943437037</c:v>
                </c:pt>
                <c:pt idx="844">
                  <c:v>501.98297946995478</c:v>
                </c:pt>
                <c:pt idx="845">
                  <c:v>464.90608135777029</c:v>
                </c:pt>
                <c:pt idx="846">
                  <c:v>430.45636429814635</c:v>
                </c:pt>
                <c:pt idx="847">
                  <c:v>398.45138427168575</c:v>
                </c:pt>
                <c:pt idx="848">
                  <c:v>368.72118121560158</c:v>
                </c:pt>
                <c:pt idx="849">
                  <c:v>341.10743230075354</c:v>
                </c:pt>
                <c:pt idx="850">
                  <c:v>315.4626621301299</c:v>
                </c:pt>
                <c:pt idx="851">
                  <c:v>291.64950604126966</c:v>
                </c:pt>
                <c:pt idx="852">
                  <c:v>269.54002294795021</c:v>
                </c:pt>
                <c:pt idx="853">
                  <c:v>249.01505439219352</c:v>
                </c:pt>
                <c:pt idx="854">
                  <c:v>229.96362669734364</c:v>
                </c:pt>
                <c:pt idx="855">
                  <c:v>212.28239331756669</c:v>
                </c:pt>
                <c:pt idx="856">
                  <c:v>195.8751146695393</c:v>
                </c:pt>
                <c:pt idx="857">
                  <c:v>180.65217290906185</c:v>
                </c:pt>
                <c:pt idx="858">
                  <c:v>166.53011927956129</c:v>
                </c:pt>
                <c:pt idx="859">
                  <c:v>153.43125181148557</c:v>
                </c:pt>
                <c:pt idx="860">
                  <c:v>141.28322129188064</c:v>
                </c:pt>
                <c:pt idx="861">
                  <c:v>130.01866355226156</c:v>
                </c:pt>
                <c:pt idx="862">
                  <c:v>119.57485624033171</c:v>
                </c:pt>
                <c:pt idx="863">
                  <c:v>109.89339834701157</c:v>
                </c:pt>
                <c:pt idx="864">
                  <c:v>100.91991085411274</c:v>
                </c:pt>
                <c:pt idx="865">
                  <c:v>92.603756948889654</c:v>
                </c:pt>
                <c:pt idx="866">
                  <c:v>84.897780318001807</c:v>
                </c:pt>
                <c:pt idx="867">
                  <c:v>77.758060082582588</c:v>
                </c:pt>
                <c:pt idx="868">
                  <c:v>71.143680964165213</c:v>
                </c:pt>
                <c:pt idx="869">
                  <c:v>65.016517272082865</c:v>
                </c:pt>
                <c:pt idx="870">
                  <c:v>59.341029267259742</c:v>
                </c:pt>
                <c:pt idx="871">
                  <c:v>54.084070370488561</c:v>
                </c:pt>
                <c:pt idx="872">
                  <c:v>49.214703522410048</c:v>
                </c:pt>
                <c:pt idx="873">
                  <c:v>44.704024730745388</c:v>
                </c:pt>
                <c:pt idx="874">
                  <c:v>40.524991397716398</c:v>
                </c:pt>
                <c:pt idx="875">
                  <c:v>36.65225230608803</c:v>
                </c:pt>
                <c:pt idx="876">
                  <c:v>33.061974981583845</c:v>
                </c:pt>
                <c:pt idx="877">
                  <c:v>29.731664231661366</c:v>
                </c:pt>
                <c:pt idx="878">
                  <c:v>26.639962410196386</c:v>
                </c:pt>
                <c:pt idx="879">
                  <c:v>23.766416262165116</c:v>
                </c:pt>
                <c:pt idx="880">
                  <c:v>21.091184802435375</c:v>
                </c:pt>
                <c:pt idx="881">
                  <c:v>18.594642711367488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9936"/>
        <c:axId val="431697584"/>
      </c:scatterChart>
      <c:valAx>
        <c:axId val="43169993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7584"/>
        <c:crosses val="autoZero"/>
        <c:crossBetween val="midCat"/>
      </c:valAx>
      <c:valAx>
        <c:axId val="4316975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99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4.283154380037151E-3</c:v>
                </c:pt>
                <c:pt idx="2">
                  <c:v>5.898477572125283E-3</c:v>
                </c:pt>
                <c:pt idx="3">
                  <c:v>7.3848473279711684E-3</c:v>
                </c:pt>
                <c:pt idx="4">
                  <c:v>8.8164558856786163E-3</c:v>
                </c:pt>
                <c:pt idx="5">
                  <c:v>1.0220102667046611E-2</c:v>
                </c:pt>
                <c:pt idx="6">
                  <c:v>1.1608235221551452E-2</c:v>
                </c:pt>
                <c:pt idx="7">
                  <c:v>1.2987334224686344E-2</c:v>
                </c:pt>
                <c:pt idx="8">
                  <c:v>1.436098468346618E-2</c:v>
                </c:pt>
                <c:pt idx="9">
                  <c:v>1.5731240115346833E-2</c:v>
                </c:pt>
                <c:pt idx="10">
                  <c:v>1.7099302001395367E-2</c:v>
                </c:pt>
                <c:pt idx="11">
                  <c:v>1.8465882962483235E-2</c:v>
                </c:pt>
                <c:pt idx="12">
                  <c:v>1.9831409652741692E-2</c:v>
                </c:pt>
                <c:pt idx="13">
                  <c:v>2.119613932559461E-2</c:v>
                </c:pt>
                <c:pt idx="14">
                  <c:v>2.2560228021926788E-2</c:v>
                </c:pt>
                <c:pt idx="15">
                  <c:v>2.3923770937945479E-2</c:v>
                </c:pt>
                <c:pt idx="16">
                  <c:v>2.5286826520816499E-2</c:v>
                </c:pt>
                <c:pt idx="17">
                  <c:v>2.6649430937443482E-2</c:v>
                </c:pt>
                <c:pt idx="18">
                  <c:v>2.8011606802447027E-2</c:v>
                </c:pt>
                <c:pt idx="19">
                  <c:v>2.937336846278291E-2</c:v>
                </c:pt>
                <c:pt idx="20">
                  <c:v>3.0734725207725942E-2</c:v>
                </c:pt>
                <c:pt idx="21">
                  <c:v>3.2095683224279817E-2</c:v>
                </c:pt>
                <c:pt idx="22">
                  <c:v>3.3456246791518526E-2</c:v>
                </c:pt>
                <c:pt idx="23">
                  <c:v>3.4816419011918662E-2</c:v>
                </c:pt>
                <c:pt idx="24">
                  <c:v>3.6176202260269803E-2</c:v>
                </c:pt>
                <c:pt idx="25">
                  <c:v>3.7535598459880748E-2</c:v>
                </c:pt>
                <c:pt idx="26">
                  <c:v>3.889460925292177E-2</c:v>
                </c:pt>
                <c:pt idx="27">
                  <c:v>4.0253236105719202E-2</c:v>
                </c:pt>
                <c:pt idx="28">
                  <c:v>4.1611480373991226E-2</c:v>
                </c:pt>
                <c:pt idx="29">
                  <c:v>4.2969343343356406E-2</c:v>
                </c:pt>
                <c:pt idx="30">
                  <c:v>4.432682625454544E-2</c:v>
                </c:pt>
                <c:pt idx="31">
                  <c:v>4.5683930319127951E-2</c:v>
                </c:pt>
                <c:pt idx="32">
                  <c:v>4.7040656729346368E-2</c:v>
                </c:pt>
                <c:pt idx="33">
                  <c:v>4.839700666427886E-2</c:v>
                </c:pt>
                <c:pt idx="34">
                  <c:v>4.975298129371284E-2</c:v>
                </c:pt>
                <c:pt idx="35">
                  <c:v>5.110858178058509E-2</c:v>
                </c:pt>
                <c:pt idx="36">
                  <c:v>5.2463809282524504E-2</c:v>
                </c:pt>
                <c:pt idx="37">
                  <c:v>5.3818664952830914E-2</c:v>
                </c:pt>
                <c:pt idx="38">
                  <c:v>5.5173149941098835E-2</c:v>
                </c:pt>
                <c:pt idx="39">
                  <c:v>5.6527265393617361E-2</c:v>
                </c:pt>
                <c:pt idx="40">
                  <c:v>5.7881012453628727E-2</c:v>
                </c:pt>
                <c:pt idx="41">
                  <c:v>5.9234392261497196E-2</c:v>
                </c:pt>
                <c:pt idx="42">
                  <c:v>6.0587405954820858E-2</c:v>
                </c:pt>
                <c:pt idx="43">
                  <c:v>6.194005466850757E-2</c:v>
                </c:pt>
                <c:pt idx="44">
                  <c:v>6.3292339534827588E-2</c:v>
                </c:pt>
                <c:pt idx="45">
                  <c:v>6.4644261683451443E-2</c:v>
                </c:pt>
                <c:pt idx="46">
                  <c:v>6.5995822241478527E-2</c:v>
                </c:pt>
                <c:pt idx="47">
                  <c:v>6.734702233345953E-2</c:v>
                </c:pt>
                <c:pt idx="48">
                  <c:v>6.8697863081414956E-2</c:v>
                </c:pt>
                <c:pt idx="49">
                  <c:v>7.0048345604850959E-2</c:v>
                </c:pt>
                <c:pt idx="50">
                  <c:v>7.1398471020773735E-2</c:v>
                </c:pt>
                <c:pt idx="51">
                  <c:v>7.2748240443702733E-2</c:v>
                </c:pt>
                <c:pt idx="52">
                  <c:v>7.4097654985683215E-2</c:v>
                </c:pt>
                <c:pt idx="53">
                  <c:v>7.5446715756298091E-2</c:v>
                </c:pt>
                <c:pt idx="54">
                  <c:v>7.6795423862679707E-2</c:v>
                </c:pt>
                <c:pt idx="55">
                  <c:v>7.8143780409521385E-2</c:v>
                </c:pt>
                <c:pt idx="56">
                  <c:v>7.949178649908846E-2</c:v>
                </c:pt>
                <c:pt idx="57">
                  <c:v>8.083944323122956E-2</c:v>
                </c:pt>
                <c:pt idx="58">
                  <c:v>8.2186751703387587E-2</c:v>
                </c:pt>
                <c:pt idx="59">
                  <c:v>8.3533713010610702E-2</c:v>
                </c:pt>
                <c:pt idx="60">
                  <c:v>8.4880328245563186E-2</c:v>
                </c:pt>
                <c:pt idx="61">
                  <c:v>8.6226598498536228E-2</c:v>
                </c:pt>
                <c:pt idx="62">
                  <c:v>8.7572524857458769E-2</c:v>
                </c:pt>
                <c:pt idx="63">
                  <c:v>8.8918108407908009E-2</c:v>
                </c:pt>
                <c:pt idx="64">
                  <c:v>9.0263350233120349E-2</c:v>
                </c:pt>
                <c:pt idx="65">
                  <c:v>9.160825141400164E-2</c:v>
                </c:pt>
                <c:pt idx="66">
                  <c:v>9.2952813029137965E-2</c:v>
                </c:pt>
                <c:pt idx="67">
                  <c:v>9.4297036154806016E-2</c:v>
                </c:pt>
                <c:pt idx="68">
                  <c:v>9.5640921864983575E-2</c:v>
                </c:pt>
                <c:pt idx="69">
                  <c:v>9.6984471231359975E-2</c:v>
                </c:pt>
                <c:pt idx="70">
                  <c:v>9.8327685323346251E-2</c:v>
                </c:pt>
                <c:pt idx="71">
                  <c:v>9.9670565208085662E-2</c:v>
                </c:pt>
                <c:pt idx="72">
                  <c:v>0.10101311195046378</c:v>
                </c:pt>
                <c:pt idx="73">
                  <c:v>0.1023553266131188</c:v>
                </c:pt>
                <c:pt idx="74">
                  <c:v>0.10369721025645166</c:v>
                </c:pt>
                <c:pt idx="75">
                  <c:v>0.10503876393863612</c:v>
                </c:pt>
                <c:pt idx="76">
                  <c:v>0.10637998871562876</c:v>
                </c:pt>
                <c:pt idx="77">
                  <c:v>0.10772088564117924</c:v>
                </c:pt>
                <c:pt idx="78">
                  <c:v>0.10906145576683997</c:v>
                </c:pt>
                <c:pt idx="79">
                  <c:v>0.11040170014197641</c:v>
                </c:pt>
                <c:pt idx="80">
                  <c:v>0.11174161981377655</c:v>
                </c:pt>
                <c:pt idx="81">
                  <c:v>0.11308121582726099</c:v>
                </c:pt>
                <c:pt idx="82">
                  <c:v>0.11442048922529273</c:v>
                </c:pt>
                <c:pt idx="83">
                  <c:v>0.11575944104858689</c:v>
                </c:pt>
                <c:pt idx="84">
                  <c:v>0.11709807233572025</c:v>
                </c:pt>
                <c:pt idx="85">
                  <c:v>0.11843638412314129</c:v>
                </c:pt>
                <c:pt idx="86">
                  <c:v>0.11977437744517949</c:v>
                </c:pt>
                <c:pt idx="87">
                  <c:v>0.12111205333405504</c:v>
                </c:pt>
                <c:pt idx="88">
                  <c:v>0.12244941281988828</c:v>
                </c:pt>
                <c:pt idx="89">
                  <c:v>0.12378645693070939</c:v>
                </c:pt>
                <c:pt idx="90">
                  <c:v>0.12512318669246761</c:v>
                </c:pt>
                <c:pt idx="91">
                  <c:v>0.12645960312904087</c:v>
                </c:pt>
                <c:pt idx="92">
                  <c:v>0.1277957072622449</c:v>
                </c:pt>
                <c:pt idx="93">
                  <c:v>0.12913150011184291</c:v>
                </c:pt>
                <c:pt idx="94">
                  <c:v>0.13046698269555448</c:v>
                </c:pt>
                <c:pt idx="95">
                  <c:v>0.13180215602906514</c:v>
                </c:pt>
                <c:pt idx="96">
                  <c:v>0.13313702112603545</c:v>
                </c:pt>
                <c:pt idx="97">
                  <c:v>0.13447157899811008</c:v>
                </c:pt>
                <c:pt idx="98">
                  <c:v>0.13580583065492705</c:v>
                </c:pt>
                <c:pt idx="99">
                  <c:v>0.13713977710412675</c:v>
                </c:pt>
                <c:pt idx="100">
                  <c:v>0.13847341935136112</c:v>
                </c:pt>
                <c:pt idx="101">
                  <c:v>0.13980675840030246</c:v>
                </c:pt>
                <c:pt idx="102">
                  <c:v>0.14113979525265252</c:v>
                </c:pt>
                <c:pt idx="103">
                  <c:v>0.14247253090815143</c:v>
                </c:pt>
                <c:pt idx="104">
                  <c:v>0.14380496636458659</c:v>
                </c:pt>
                <c:pt idx="105">
                  <c:v>0.14513710261780144</c:v>
                </c:pt>
                <c:pt idx="106">
                  <c:v>0.14646894066170438</c:v>
                </c:pt>
                <c:pt idx="107">
                  <c:v>0.14780048148827749</c:v>
                </c:pt>
                <c:pt idx="108">
                  <c:v>0.14913172608758535</c:v>
                </c:pt>
                <c:pt idx="109">
                  <c:v>0.15046267544778361</c:v>
                </c:pt>
                <c:pt idx="110">
                  <c:v>0.1517933305551277</c:v>
                </c:pt>
                <c:pt idx="111">
                  <c:v>0.15312369239398158</c:v>
                </c:pt>
                <c:pt idx="112">
                  <c:v>0.15445376194682617</c:v>
                </c:pt>
                <c:pt idx="113">
                  <c:v>0.15578354019426804</c:v>
                </c:pt>
                <c:pt idx="114">
                  <c:v>0.15711302811504779</c:v>
                </c:pt>
                <c:pt idx="115">
                  <c:v>0.15844222668604868</c:v>
                </c:pt>
                <c:pt idx="116">
                  <c:v>0.15977113688230493</c:v>
                </c:pt>
                <c:pt idx="117">
                  <c:v>0.16109975967701029</c:v>
                </c:pt>
                <c:pt idx="118">
                  <c:v>0.16242809604152625</c:v>
                </c:pt>
                <c:pt idx="119">
                  <c:v>0.16375614694539059</c:v>
                </c:pt>
                <c:pt idx="120">
                  <c:v>0.16508391335632547</c:v>
                </c:pt>
                <c:pt idx="121">
                  <c:v>0.16641139624024581</c:v>
                </c:pt>
                <c:pt idx="122">
                  <c:v>0.16773859656126755</c:v>
                </c:pt>
                <c:pt idx="123">
                  <c:v>0.16906551528171582</c:v>
                </c:pt>
                <c:pt idx="124">
                  <c:v>0.17039215336213309</c:v>
                </c:pt>
                <c:pt idx="125">
                  <c:v>0.17171851176128736</c:v>
                </c:pt>
                <c:pt idx="126">
                  <c:v>0.17304459143618023</c:v>
                </c:pt>
                <c:pt idx="127">
                  <c:v>0.17437039334205495</c:v>
                </c:pt>
                <c:pt idx="128">
                  <c:v>0.17569591843240445</c:v>
                </c:pt>
                <c:pt idx="129">
                  <c:v>0.17702116765897946</c:v>
                </c:pt>
                <c:pt idx="130">
                  <c:v>0.1783461419717963</c:v>
                </c:pt>
                <c:pt idx="131">
                  <c:v>0.17967084231914493</c:v>
                </c:pt>
                <c:pt idx="132">
                  <c:v>0.18099526964759688</c:v>
                </c:pt>
                <c:pt idx="133">
                  <c:v>0.18231942490201306</c:v>
                </c:pt>
                <c:pt idx="134">
                  <c:v>0.18364330902555157</c:v>
                </c:pt>
                <c:pt idx="135">
                  <c:v>0.18496692295967565</c:v>
                </c:pt>
                <c:pt idx="136">
                  <c:v>0.18629026764416126</c:v>
                </c:pt>
                <c:pt idx="137">
                  <c:v>0.18761334401710497</c:v>
                </c:pt>
                <c:pt idx="138">
                  <c:v>0.18893615301493169</c:v>
                </c:pt>
                <c:pt idx="139">
                  <c:v>0.19025869557240221</c:v>
                </c:pt>
                <c:pt idx="140">
                  <c:v>0.19158097262262105</c:v>
                </c:pt>
                <c:pt idx="141">
                  <c:v>0.19290298509704387</c:v>
                </c:pt>
                <c:pt idx="142">
                  <c:v>0.19422473392548523</c:v>
                </c:pt>
                <c:pt idx="143">
                  <c:v>0.19554622003612607</c:v>
                </c:pt>
                <c:pt idx="144">
                  <c:v>0.19686744435552128</c:v>
                </c:pt>
                <c:pt idx="145">
                  <c:v>0.19818840780860716</c:v>
                </c:pt>
                <c:pt idx="146">
                  <c:v>0.19950911131870896</c:v>
                </c:pt>
                <c:pt idx="147">
                  <c:v>0.20082955580754822</c:v>
                </c:pt>
                <c:pt idx="148">
                  <c:v>0.20214974219525025</c:v>
                </c:pt>
                <c:pt idx="149">
                  <c:v>0.20346967140035155</c:v>
                </c:pt>
                <c:pt idx="150">
                  <c:v>0.20478934433980706</c:v>
                </c:pt>
                <c:pt idx="151">
                  <c:v>0.20610876192899757</c:v>
                </c:pt>
                <c:pt idx="152">
                  <c:v>0.20742792508173699</c:v>
                </c:pt>
                <c:pt idx="153">
                  <c:v>0.20874683471027966</c:v>
                </c:pt>
                <c:pt idx="154">
                  <c:v>0.21006549172532751</c:v>
                </c:pt>
                <c:pt idx="155">
                  <c:v>0.2113838970360373</c:v>
                </c:pt>
                <c:pt idx="156">
                  <c:v>0.21270205155002786</c:v>
                </c:pt>
                <c:pt idx="157">
                  <c:v>0.21401995617338715</c:v>
                </c:pt>
                <c:pt idx="158">
                  <c:v>0.21533761181067954</c:v>
                </c:pt>
                <c:pt idx="159">
                  <c:v>0.21665501936495268</c:v>
                </c:pt>
                <c:pt idx="160">
                  <c:v>0.21797217973774485</c:v>
                </c:pt>
                <c:pt idx="161">
                  <c:v>0.21928909382909176</c:v>
                </c:pt>
                <c:pt idx="162">
                  <c:v>0.22060576253753372</c:v>
                </c:pt>
                <c:pt idx="163">
                  <c:v>0.22192218676012254</c:v>
                </c:pt>
                <c:pt idx="164">
                  <c:v>0.22323836739242864</c:v>
                </c:pt>
                <c:pt idx="165">
                  <c:v>0.22455430532854781</c:v>
                </c:pt>
                <c:pt idx="166">
                  <c:v>0.22587000146110825</c:v>
                </c:pt>
                <c:pt idx="167">
                  <c:v>0.2271854566812774</c:v>
                </c:pt>
                <c:pt idx="168">
                  <c:v>0.22850067187876882</c:v>
                </c:pt>
                <c:pt idx="169">
                  <c:v>0.22981564794184905</c:v>
                </c:pt>
                <c:pt idx="170">
                  <c:v>0.23113038575734438</c:v>
                </c:pt>
                <c:pt idx="171">
                  <c:v>0.2324448862106476</c:v>
                </c:pt>
                <c:pt idx="172">
                  <c:v>0.23375915018572485</c:v>
                </c:pt>
                <c:pt idx="173">
                  <c:v>0.2350731785651223</c:v>
                </c:pt>
                <c:pt idx="174">
                  <c:v>0.2363869722299729</c:v>
                </c:pt>
                <c:pt idx="175">
                  <c:v>0.23770053206000299</c:v>
                </c:pt>
                <c:pt idx="176">
                  <c:v>0.23901385893353905</c:v>
                </c:pt>
                <c:pt idx="177">
                  <c:v>0.2403269537275142</c:v>
                </c:pt>
                <c:pt idx="178">
                  <c:v>0.241639817317475</c:v>
                </c:pt>
                <c:pt idx="179">
                  <c:v>0.24295245057758783</c:v>
                </c:pt>
                <c:pt idx="180">
                  <c:v>0.24426485438064563</c:v>
                </c:pt>
                <c:pt idx="181">
                  <c:v>0.24557702959807434</c:v>
                </c:pt>
                <c:pt idx="182">
                  <c:v>0.24688897709993943</c:v>
                </c:pt>
                <c:pt idx="183">
                  <c:v>0.24820069775495238</c:v>
                </c:pt>
                <c:pt idx="184">
                  <c:v>0.24951219243047718</c:v>
                </c:pt>
                <c:pt idx="185">
                  <c:v>0.25082346199253674</c:v>
                </c:pt>
                <c:pt idx="186">
                  <c:v>0.25213450730581938</c:v>
                </c:pt>
                <c:pt idx="187">
                  <c:v>0.25344532923368501</c:v>
                </c:pt>
                <c:pt idx="188">
                  <c:v>0.25475592863817187</c:v>
                </c:pt>
                <c:pt idx="189">
                  <c:v>0.2560663063800025</c:v>
                </c:pt>
                <c:pt idx="190">
                  <c:v>0.25737646331859032</c:v>
                </c:pt>
                <c:pt idx="191">
                  <c:v>0.25868640031204587</c:v>
                </c:pt>
                <c:pt idx="192">
                  <c:v>0.25999611821718305</c:v>
                </c:pt>
                <c:pt idx="193">
                  <c:v>0.26130561788952539</c:v>
                </c:pt>
                <c:pt idx="194">
                  <c:v>0.26261490018331235</c:v>
                </c:pt>
                <c:pt idx="195">
                  <c:v>0.26392396595150547</c:v>
                </c:pt>
                <c:pt idx="196">
                  <c:v>0.26523281604579452</c:v>
                </c:pt>
                <c:pt idx="197">
                  <c:v>0.26654145131660384</c:v>
                </c:pt>
                <c:pt idx="198">
                  <c:v>0.26784987261309834</c:v>
                </c:pt>
                <c:pt idx="199">
                  <c:v>0.26915808078318965</c:v>
                </c:pt>
                <c:pt idx="200">
                  <c:v>0.27046607667354233</c:v>
                </c:pt>
                <c:pt idx="201">
                  <c:v>0.27177386112957985</c:v>
                </c:pt>
                <c:pt idx="202">
                  <c:v>0.27308143499549065</c:v>
                </c:pt>
                <c:pt idx="203">
                  <c:v>0.27438879911423425</c:v>
                </c:pt>
                <c:pt idx="204">
                  <c:v>0.27569595432754723</c:v>
                </c:pt>
                <c:pt idx="205">
                  <c:v>0.2770029014759493</c:v>
                </c:pt>
                <c:pt idx="206">
                  <c:v>0.27830964139874909</c:v>
                </c:pt>
                <c:pt idx="207">
                  <c:v>0.27961617493405044</c:v>
                </c:pt>
                <c:pt idx="208">
                  <c:v>0.28092250291875803</c:v>
                </c:pt>
                <c:pt idx="209">
                  <c:v>0.28222862618858346</c:v>
                </c:pt>
                <c:pt idx="210">
                  <c:v>0.28353454557805113</c:v>
                </c:pt>
                <c:pt idx="211">
                  <c:v>0.28484026192050405</c:v>
                </c:pt>
                <c:pt idx="212">
                  <c:v>0.28614577604810981</c:v>
                </c:pt>
                <c:pt idx="213">
                  <c:v>0.28745108879186632</c:v>
                </c:pt>
                <c:pt idx="214">
                  <c:v>0.28875620098160776</c:v>
                </c:pt>
                <c:pt idx="215">
                  <c:v>0.29006111344601021</c:v>
                </c:pt>
                <c:pt idx="216">
                  <c:v>0.29136582701259756</c:v>
                </c:pt>
                <c:pt idx="217">
                  <c:v>0.29267034250774726</c:v>
                </c:pt>
                <c:pt idx="218">
                  <c:v>0.29397466075669598</c:v>
                </c:pt>
                <c:pt idx="219">
                  <c:v>0.29527878258354551</c:v>
                </c:pt>
                <c:pt idx="220">
                  <c:v>0.29658270881126819</c:v>
                </c:pt>
                <c:pt idx="221">
                  <c:v>0.2978864402617129</c:v>
                </c:pt>
                <c:pt idx="222">
                  <c:v>0.29918997775561057</c:v>
                </c:pt>
                <c:pt idx="223">
                  <c:v>0.30049332211257984</c:v>
                </c:pt>
                <c:pt idx="224">
                  <c:v>0.30179647415113259</c:v>
                </c:pt>
                <c:pt idx="225">
                  <c:v>0.30309943468867984</c:v>
                </c:pt>
                <c:pt idx="226">
                  <c:v>0.3044022045415371</c:v>
                </c:pt>
                <c:pt idx="227">
                  <c:v>0.30570478452493</c:v>
                </c:pt>
                <c:pt idx="228">
                  <c:v>0.30700717545299988</c:v>
                </c:pt>
                <c:pt idx="229">
                  <c:v>0.30830937813880938</c:v>
                </c:pt>
                <c:pt idx="230">
                  <c:v>0.30961139339434779</c:v>
                </c:pt>
                <c:pt idx="231">
                  <c:v>0.31091322203053678</c:v>
                </c:pt>
                <c:pt idx="232">
                  <c:v>0.31221486485723571</c:v>
                </c:pt>
                <c:pt idx="233">
                  <c:v>0.31351632268324714</c:v>
                </c:pt>
                <c:pt idx="234">
                  <c:v>0.31481759631632245</c:v>
                </c:pt>
                <c:pt idx="235">
                  <c:v>0.316118686563167</c:v>
                </c:pt>
                <c:pt idx="236">
                  <c:v>0.31741959422944577</c:v>
                </c:pt>
                <c:pt idx="237">
                  <c:v>0.31872032011978868</c:v>
                </c:pt>
                <c:pt idx="238">
                  <c:v>0.32002086503779592</c:v>
                </c:pt>
                <c:pt idx="239">
                  <c:v>0.32132122978604344</c:v>
                </c:pt>
                <c:pt idx="240">
                  <c:v>0.32262141516608822</c:v>
                </c:pt>
                <c:pt idx="241">
                  <c:v>0.32392142197847362</c:v>
                </c:pt>
                <c:pt idx="242">
                  <c:v>0.32522125102273469</c:v>
                </c:pt>
                <c:pt idx="243">
                  <c:v>0.32652090309740356</c:v>
                </c:pt>
                <c:pt idx="244">
                  <c:v>0.32782037900001454</c:v>
                </c:pt>
                <c:pt idx="245">
                  <c:v>0.32911967952710958</c:v>
                </c:pt>
                <c:pt idx="246">
                  <c:v>0.3304188054742434</c:v>
                </c:pt>
                <c:pt idx="247">
                  <c:v>0.33171775763598887</c:v>
                </c:pt>
                <c:pt idx="248">
                  <c:v>0.33301653680594206</c:v>
                </c:pt>
                <c:pt idx="249">
                  <c:v>0.3343151437767275</c:v>
                </c:pt>
                <c:pt idx="250">
                  <c:v>0.33561357934000347</c:v>
                </c:pt>
                <c:pt idx="251">
                  <c:v>0.33691184428646703</c:v>
                </c:pt>
                <c:pt idx="252">
                  <c:v>0.33820993940585936</c:v>
                </c:pt>
                <c:pt idx="253">
                  <c:v>0.33950786548697071</c:v>
                </c:pt>
                <c:pt idx="254">
                  <c:v>0.34080562331764569</c:v>
                </c:pt>
                <c:pt idx="255">
                  <c:v>0.34210321368478819</c:v>
                </c:pt>
                <c:pt idx="256">
                  <c:v>0.34340063737436671</c:v>
                </c:pt>
                <c:pt idx="257">
                  <c:v>0.3446978951714193</c:v>
                </c:pt>
                <c:pt idx="258">
                  <c:v>0.34599498786005872</c:v>
                </c:pt>
                <c:pt idx="259">
                  <c:v>0.34729191622347733</c:v>
                </c:pt>
                <c:pt idx="260">
                  <c:v>0.3485886810439523</c:v>
                </c:pt>
                <c:pt idx="261">
                  <c:v>0.34988528310285055</c:v>
                </c:pt>
                <c:pt idx="262">
                  <c:v>0.35118172318063384</c:v>
                </c:pt>
                <c:pt idx="263">
                  <c:v>0.35247800205686369</c:v>
                </c:pt>
                <c:pt idx="264">
                  <c:v>0.35377412051020635</c:v>
                </c:pt>
                <c:pt idx="265">
                  <c:v>0.35507007931843787</c:v>
                </c:pt>
                <c:pt idx="266">
                  <c:v>0.35636587925844898</c:v>
                </c:pt>
                <c:pt idx="267">
                  <c:v>0.35766152110624994</c:v>
                </c:pt>
                <c:pt idx="268">
                  <c:v>0.35895700563697569</c:v>
                </c:pt>
                <c:pt idx="269">
                  <c:v>0.36025233362489056</c:v>
                </c:pt>
                <c:pt idx="270">
                  <c:v>0.36154750584339329</c:v>
                </c:pt>
                <c:pt idx="271">
                  <c:v>0.36284252306502179</c:v>
                </c:pt>
                <c:pt idx="272">
                  <c:v>0.36413738606145818</c:v>
                </c:pt>
                <c:pt idx="273">
                  <c:v>0.36543209560353351</c:v>
                </c:pt>
                <c:pt idx="274">
                  <c:v>0.36672665246123276</c:v>
                </c:pt>
                <c:pt idx="275">
                  <c:v>0.36802105740369939</c:v>
                </c:pt>
                <c:pt idx="276">
                  <c:v>0.36931531119924044</c:v>
                </c:pt>
                <c:pt idx="277">
                  <c:v>0.3706094146153312</c:v>
                </c:pt>
                <c:pt idx="278">
                  <c:v>0.37190336841862009</c:v>
                </c:pt>
                <c:pt idx="279">
                  <c:v>0.37319717337493324</c:v>
                </c:pt>
                <c:pt idx="280">
                  <c:v>0.37449083024927959</c:v>
                </c:pt>
                <c:pt idx="281">
                  <c:v>0.37578433980585529</c:v>
                </c:pt>
                <c:pt idx="282">
                  <c:v>0.37707770280804864</c:v>
                </c:pt>
                <c:pt idx="283">
                  <c:v>0.37837092001844486</c:v>
                </c:pt>
                <c:pt idx="284">
                  <c:v>0.37966399219883057</c:v>
                </c:pt>
                <c:pt idx="285">
                  <c:v>0.38095692011019877</c:v>
                </c:pt>
                <c:pt idx="286">
                  <c:v>0.38224970451275336</c:v>
                </c:pt>
                <c:pt idx="287">
                  <c:v>0.38354234616591387</c:v>
                </c:pt>
                <c:pt idx="288">
                  <c:v>0.38483484582832012</c:v>
                </c:pt>
                <c:pt idx="289">
                  <c:v>0.38612720425783692</c:v>
                </c:pt>
                <c:pt idx="290">
                  <c:v>0.38741942221155862</c:v>
                </c:pt>
                <c:pt idx="291">
                  <c:v>0.38871150044581376</c:v>
                </c:pt>
                <c:pt idx="292">
                  <c:v>0.3900034397161698</c:v>
                </c:pt>
                <c:pt idx="293">
                  <c:v>0.39129524077743755</c:v>
                </c:pt>
                <c:pt idx="294">
                  <c:v>0.39258690438367599</c:v>
                </c:pt>
                <c:pt idx="295">
                  <c:v>0.39387843128819661</c:v>
                </c:pt>
                <c:pt idx="296">
                  <c:v>0.39516982224356811</c:v>
                </c:pt>
                <c:pt idx="297">
                  <c:v>0.396461078001621</c:v>
                </c:pt>
                <c:pt idx="298">
                  <c:v>0.39775219931345207</c:v>
                </c:pt>
                <c:pt idx="299">
                  <c:v>0.39904318692942892</c:v>
                </c:pt>
                <c:pt idx="300">
                  <c:v>0.40033404159919456</c:v>
                </c:pt>
                <c:pt idx="301">
                  <c:v>0.40162476407167186</c:v>
                </c:pt>
                <c:pt idx="302">
                  <c:v>0.40291535509506815</c:v>
                </c:pt>
                <c:pt idx="303">
                  <c:v>0.4042058154168795</c:v>
                </c:pt>
                <c:pt idx="304">
                  <c:v>0.40549614578389548</c:v>
                </c:pt>
                <c:pt idx="305">
                  <c:v>0.40678634694220345</c:v>
                </c:pt>
                <c:pt idx="306">
                  <c:v>0.4080764196371931</c:v>
                </c:pt>
                <c:pt idx="307">
                  <c:v>0.4093663646135608</c:v>
                </c:pt>
                <c:pt idx="308">
                  <c:v>0.41065618261531417</c:v>
                </c:pt>
                <c:pt idx="309">
                  <c:v>0.4119458743857764</c:v>
                </c:pt>
                <c:pt idx="310">
                  <c:v>0.41323544066759077</c:v>
                </c:pt>
                <c:pt idx="311">
                  <c:v>0.41452488220272504</c:v>
                </c:pt>
                <c:pt idx="312">
                  <c:v>0.41581419973247574</c:v>
                </c:pt>
                <c:pt idx="313">
                  <c:v>0.41710339399747265</c:v>
                </c:pt>
                <c:pt idx="314">
                  <c:v>0.41839246573768318</c:v>
                </c:pt>
                <c:pt idx="315">
                  <c:v>0.41968141569241674</c:v>
                </c:pt>
                <c:pt idx="316">
                  <c:v>0.42097024460032906</c:v>
                </c:pt>
                <c:pt idx="317">
                  <c:v>0.42225895319942652</c:v>
                </c:pt>
                <c:pt idx="318">
                  <c:v>0.42354754222707058</c:v>
                </c:pt>
                <c:pt idx="319">
                  <c:v>0.42483601241998209</c:v>
                </c:pt>
                <c:pt idx="320">
                  <c:v>0.42612436451424546</c:v>
                </c:pt>
                <c:pt idx="321">
                  <c:v>0.42741259924531316</c:v>
                </c:pt>
                <c:pt idx="322">
                  <c:v>0.42870071734800996</c:v>
                </c:pt>
                <c:pt idx="323">
                  <c:v>0.42998871955653717</c:v>
                </c:pt>
                <c:pt idx="324">
                  <c:v>0.43127660660447692</c:v>
                </c:pt>
                <c:pt idx="325">
                  <c:v>0.43256437922479657</c:v>
                </c:pt>
                <c:pt idx="326">
                  <c:v>0.43385203814985274</c:v>
                </c:pt>
                <c:pt idx="327">
                  <c:v>0.43513958411139581</c:v>
                </c:pt>
                <c:pt idx="328">
                  <c:v>0.43642701784057397</c:v>
                </c:pt>
                <c:pt idx="329">
                  <c:v>0.43771434006793764</c:v>
                </c:pt>
                <c:pt idx="330">
                  <c:v>0.43900155152344339</c:v>
                </c:pt>
                <c:pt idx="331">
                  <c:v>0.44028865293645858</c:v>
                </c:pt>
                <c:pt idx="332">
                  <c:v>0.44157564503576519</c:v>
                </c:pt>
                <c:pt idx="333">
                  <c:v>0.44286252854956426</c:v>
                </c:pt>
                <c:pt idx="334">
                  <c:v>0.44414930420547993</c:v>
                </c:pt>
                <c:pt idx="335">
                  <c:v>0.44543597273056373</c:v>
                </c:pt>
                <c:pt idx="336">
                  <c:v>0.4467225348512987</c:v>
                </c:pt>
                <c:pt idx="337">
                  <c:v>0.44800899129360361</c:v>
                </c:pt>
                <c:pt idx="338">
                  <c:v>0.449295342782837</c:v>
                </c:pt>
                <c:pt idx="339">
                  <c:v>0.45058159004380144</c:v>
                </c:pt>
                <c:pt idx="340">
                  <c:v>0.45186773380074763</c:v>
                </c:pt>
                <c:pt idx="341">
                  <c:v>0.45315377477737856</c:v>
                </c:pt>
                <c:pt idx="342">
                  <c:v>0.4544397136968536</c:v>
                </c:pt>
                <c:pt idx="343">
                  <c:v>0.4557255512817926</c:v>
                </c:pt>
                <c:pt idx="344">
                  <c:v>0.45701128825428006</c:v>
                </c:pt>
                <c:pt idx="345">
                  <c:v>0.45829692533586919</c:v>
                </c:pt>
                <c:pt idx="346">
                  <c:v>0.45958246324758595</c:v>
                </c:pt>
                <c:pt idx="347">
                  <c:v>0.46086790270993327</c:v>
                </c:pt>
                <c:pt idx="348">
                  <c:v>0.46215324444289502</c:v>
                </c:pt>
                <c:pt idx="349">
                  <c:v>0.4634384891659401</c:v>
                </c:pt>
                <c:pt idx="350">
                  <c:v>0.46472363759802654</c:v>
                </c:pt>
                <c:pt idx="351">
                  <c:v>0.46600869045760546</c:v>
                </c:pt>
                <c:pt idx="352">
                  <c:v>0.46729364846262522</c:v>
                </c:pt>
                <c:pt idx="353">
                  <c:v>0.46857851233053543</c:v>
                </c:pt>
                <c:pt idx="354">
                  <c:v>0.46986328277829098</c:v>
                </c:pt>
                <c:pt idx="355">
                  <c:v>0.47114796052235597</c:v>
                </c:pt>
                <c:pt idx="356">
                  <c:v>0.4724325462787079</c:v>
                </c:pt>
                <c:pt idx="357">
                  <c:v>0.47371704076284155</c:v>
                </c:pt>
                <c:pt idx="358">
                  <c:v>0.47500144468977307</c:v>
                </c:pt>
                <c:pt idx="359">
                  <c:v>0.47628575877404389</c:v>
                </c:pt>
                <c:pt idx="360">
                  <c:v>0.4775699837297247</c:v>
                </c:pt>
                <c:pt idx="361">
                  <c:v>0.47885412027041957</c:v>
                </c:pt>
                <c:pt idx="362">
                  <c:v>0.48013816910926982</c:v>
                </c:pt>
                <c:pt idx="363">
                  <c:v>0.48142213095895797</c:v>
                </c:pt>
                <c:pt idx="364">
                  <c:v>0.48270600653171175</c:v>
                </c:pt>
                <c:pt idx="365">
                  <c:v>0.48398979653930807</c:v>
                </c:pt>
                <c:pt idx="366">
                  <c:v>0.48527350169307687</c:v>
                </c:pt>
                <c:pt idx="367">
                  <c:v>0.48655712270390516</c:v>
                </c:pt>
                <c:pt idx="368">
                  <c:v>0.48784066028224099</c:v>
                </c:pt>
                <c:pt idx="369">
                  <c:v>0.48912411513809723</c:v>
                </c:pt>
                <c:pt idx="370">
                  <c:v>0.49040748798105566</c:v>
                </c:pt>
                <c:pt idx="371">
                  <c:v>0.49169077952027068</c:v>
                </c:pt>
                <c:pt idx="372">
                  <c:v>0.49297399046447349</c:v>
                </c:pt>
                <c:pt idx="373">
                  <c:v>0.49425712152197576</c:v>
                </c:pt>
                <c:pt idx="374">
                  <c:v>0.49554017340067363</c:v>
                </c:pt>
                <c:pt idx="375">
                  <c:v>0.49682314680805162</c:v>
                </c:pt>
                <c:pt idx="376">
                  <c:v>0.49810604245118645</c:v>
                </c:pt>
                <c:pt idx="377">
                  <c:v>0.49938886103675095</c:v>
                </c:pt>
                <c:pt idx="378">
                  <c:v>0.50067160327101801</c:v>
                </c:pt>
                <c:pt idx="379">
                  <c:v>0.50195426985986424</c:v>
                </c:pt>
                <c:pt idx="380">
                  <c:v>0.50323686150877411</c:v>
                </c:pt>
                <c:pt idx="381">
                  <c:v>0.5045193789228436</c:v>
                </c:pt>
                <c:pt idx="382">
                  <c:v>0.5058018228067841</c:v>
                </c:pt>
                <c:pt idx="383">
                  <c:v>0.5070841938649262</c:v>
                </c:pt>
                <c:pt idx="384">
                  <c:v>0.50836649280122381</c:v>
                </c:pt>
                <c:pt idx="385">
                  <c:v>0.50964872031925768</c:v>
                </c:pt>
                <c:pt idx="386">
                  <c:v>0.51093087712223928</c:v>
                </c:pt>
                <c:pt idx="387">
                  <c:v>0.51221296391301474</c:v>
                </c:pt>
                <c:pt idx="388">
                  <c:v>0.51349498139406857</c:v>
                </c:pt>
                <c:pt idx="389">
                  <c:v>0.51477693026752758</c:v>
                </c:pt>
                <c:pt idx="390">
                  <c:v>0.51605881123516451</c:v>
                </c:pt>
                <c:pt idx="391">
                  <c:v>0.51734062499840205</c:v>
                </c:pt>
                <c:pt idx="392">
                  <c:v>0.51862237225831653</c:v>
                </c:pt>
                <c:pt idx="393">
                  <c:v>0.51990405371564163</c:v>
                </c:pt>
                <c:pt idx="394">
                  <c:v>0.52118567007077232</c:v>
                </c:pt>
                <c:pt idx="395">
                  <c:v>0.52246722202376861</c:v>
                </c:pt>
                <c:pt idx="396">
                  <c:v>0.52374871027435921</c:v>
                </c:pt>
                <c:pt idx="397">
                  <c:v>0.52503013552194533</c:v>
                </c:pt>
                <c:pt idx="398">
                  <c:v>0.52631149846560465</c:v>
                </c:pt>
                <c:pt idx="399">
                  <c:v>0.5275927998040949</c:v>
                </c:pt>
                <c:pt idx="400">
                  <c:v>0.52887404023585771</c:v>
                </c:pt>
                <c:pt idx="401">
                  <c:v>0.53015522045902219</c:v>
                </c:pt>
                <c:pt idx="402">
                  <c:v>0.53143634117140892</c:v>
                </c:pt>
                <c:pt idx="403">
                  <c:v>0.5327174030705335</c:v>
                </c:pt>
                <c:pt idx="404">
                  <c:v>0.53399840685361044</c:v>
                </c:pt>
                <c:pt idx="405">
                  <c:v>0.53527935321755671</c:v>
                </c:pt>
                <c:pt idx="406">
                  <c:v>0.53656024285899584</c:v>
                </c:pt>
                <c:pt idx="407">
                  <c:v>0.53784107647426116</c:v>
                </c:pt>
                <c:pt idx="408">
                  <c:v>0.53912185475939989</c:v>
                </c:pt>
                <c:pt idx="409">
                  <c:v>0.5404025784101768</c:v>
                </c:pt>
                <c:pt idx="410">
                  <c:v>0.5416832481220778</c:v>
                </c:pt>
                <c:pt idx="411">
                  <c:v>0.54296386459031365</c:v>
                </c:pt>
                <c:pt idx="412">
                  <c:v>0.5442444285098238</c:v>
                </c:pt>
                <c:pt idx="413">
                  <c:v>0.54552494057528</c:v>
                </c:pt>
                <c:pt idx="414">
                  <c:v>0.54680540148109025</c:v>
                </c:pt>
                <c:pt idx="415">
                  <c:v>0.54808581192140193</c:v>
                </c:pt>
                <c:pt idx="416">
                  <c:v>0.54936617259010623</c:v>
                </c:pt>
                <c:pt idx="417">
                  <c:v>0.55064648418084117</c:v>
                </c:pt>
                <c:pt idx="418">
                  <c:v>0.55192674738699565</c:v>
                </c:pt>
                <c:pt idx="419">
                  <c:v>0.55320696290171312</c:v>
                </c:pt>
                <c:pt idx="420">
                  <c:v>0.55448713141789518</c:v>
                </c:pt>
                <c:pt idx="421">
                  <c:v>0.55576725362820523</c:v>
                </c:pt>
                <c:pt idx="422">
                  <c:v>0.55704733022507225</c:v>
                </c:pt>
                <c:pt idx="423">
                  <c:v>0.55832736190069443</c:v>
                </c:pt>
                <c:pt idx="424">
                  <c:v>0.5596073493470427</c:v>
                </c:pt>
                <c:pt idx="425">
                  <c:v>0.56088729325586462</c:v>
                </c:pt>
                <c:pt idx="426">
                  <c:v>0.56216719431868778</c:v>
                </c:pt>
                <c:pt idx="427">
                  <c:v>0.56344705322682376</c:v>
                </c:pt>
                <c:pt idx="428">
                  <c:v>0.56472687067137162</c:v>
                </c:pt>
                <c:pt idx="429">
                  <c:v>0.56600664734322148</c:v>
                </c:pt>
                <c:pt idx="430">
                  <c:v>0.5672863839330583</c:v>
                </c:pt>
                <c:pt idx="431">
                  <c:v>0.56856608113136542</c:v>
                </c:pt>
                <c:pt idx="432">
                  <c:v>0.56984573962842833</c:v>
                </c:pt>
                <c:pt idx="433">
                  <c:v>0.57112536011433812</c:v>
                </c:pt>
                <c:pt idx="434">
                  <c:v>0.57240494327899538</c:v>
                </c:pt>
                <c:pt idx="435">
                  <c:v>0.57368448981211362</c:v>
                </c:pt>
                <c:pt idx="436">
                  <c:v>0.57496400040322282</c:v>
                </c:pt>
                <c:pt idx="437">
                  <c:v>0.57624347574167345</c:v>
                </c:pt>
                <c:pt idx="438">
                  <c:v>0.57752291651663967</c:v>
                </c:pt>
                <c:pt idx="439">
                  <c:v>0.57880232341712323</c:v>
                </c:pt>
                <c:pt idx="440">
                  <c:v>0.5800816971319569</c:v>
                </c:pt>
                <c:pt idx="441">
                  <c:v>0.58136103834980835</c:v>
                </c:pt>
                <c:pt idx="442">
                  <c:v>0.58264034775918339</c:v>
                </c:pt>
                <c:pt idx="443">
                  <c:v>0.58391962604842995</c:v>
                </c:pt>
                <c:pt idx="444">
                  <c:v>0.58519887390574143</c:v>
                </c:pt>
                <c:pt idx="445">
                  <c:v>0.58647809201916057</c:v>
                </c:pt>
                <c:pt idx="446">
                  <c:v>0.58775728107658265</c:v>
                </c:pt>
                <c:pt idx="447">
                  <c:v>0.58903644176575964</c:v>
                </c:pt>
                <c:pt idx="448">
                  <c:v>0.5903155747743033</c:v>
                </c:pt>
                <c:pt idx="449">
                  <c:v>0.59159468078968913</c:v>
                </c:pt>
                <c:pt idx="450">
                  <c:v>0.59287376049925977</c:v>
                </c:pt>
                <c:pt idx="451">
                  <c:v>0.59415281459022862</c:v>
                </c:pt>
                <c:pt idx="452">
                  <c:v>0.59543184374968361</c:v>
                </c:pt>
                <c:pt idx="453">
                  <c:v>0.59671084866459057</c:v>
                </c:pt>
                <c:pt idx="454">
                  <c:v>0.59798983002179684</c:v>
                </c:pt>
                <c:pt idx="455">
                  <c:v>0.59926878850803511</c:v>
                </c:pt>
                <c:pt idx="456">
                  <c:v>0.6005477248099268</c:v>
                </c:pt>
                <c:pt idx="457">
                  <c:v>0.60182663961398553</c:v>
                </c:pt>
                <c:pt idx="458">
                  <c:v>0.60310553360662111</c:v>
                </c:pt>
                <c:pt idx="459">
                  <c:v>0.60438440747414268</c:v>
                </c:pt>
                <c:pt idx="460">
                  <c:v>0.60566326190276254</c:v>
                </c:pt>
                <c:pt idx="461">
                  <c:v>0.60694209757859974</c:v>
                </c:pt>
                <c:pt idx="462">
                  <c:v>0.60822091518768362</c:v>
                </c:pt>
                <c:pt idx="463">
                  <c:v>0.60949971541595727</c:v>
                </c:pt>
                <c:pt idx="464">
                  <c:v>0.61077849894928127</c:v>
                </c:pt>
                <c:pt idx="465">
                  <c:v>0.61205726647343728</c:v>
                </c:pt>
                <c:pt idx="466">
                  <c:v>0.61333601867413134</c:v>
                </c:pt>
                <c:pt idx="467">
                  <c:v>0.61461475623699791</c:v>
                </c:pt>
                <c:pt idx="468">
                  <c:v>0.61589347984760312</c:v>
                </c:pt>
                <c:pt idx="469">
                  <c:v>0.61717219019144831</c:v>
                </c:pt>
                <c:pt idx="470">
                  <c:v>0.61845088795397374</c:v>
                </c:pt>
                <c:pt idx="471">
                  <c:v>0.61972957382056215</c:v>
                </c:pt>
                <c:pt idx="472">
                  <c:v>0.62100824847654235</c:v>
                </c:pt>
                <c:pt idx="473">
                  <c:v>0.62228691260719271</c:v>
                </c:pt>
                <c:pt idx="474">
                  <c:v>0.62356556689774478</c:v>
                </c:pt>
                <c:pt idx="475">
                  <c:v>0.6248442120333868</c:v>
                </c:pt>
                <c:pt idx="476">
                  <c:v>0.62612284869926738</c:v>
                </c:pt>
                <c:pt idx="477">
                  <c:v>0.62740147758049902</c:v>
                </c:pt>
                <c:pt idx="478">
                  <c:v>0.62868009936216163</c:v>
                </c:pt>
                <c:pt idx="479">
                  <c:v>0.62995871472930609</c:v>
                </c:pt>
                <c:pt idx="480">
                  <c:v>0.6312373243669579</c:v>
                </c:pt>
                <c:pt idx="481">
                  <c:v>0.63251592896012065</c:v>
                </c:pt>
                <c:pt idx="482">
                  <c:v>0.63379452919377977</c:v>
                </c:pt>
                <c:pt idx="483">
                  <c:v>0.63507312575290586</c:v>
                </c:pt>
                <c:pt idx="484">
                  <c:v>0.63635171932245838</c:v>
                </c:pt>
                <c:pt idx="485">
                  <c:v>0.63763031058738928</c:v>
                </c:pt>
                <c:pt idx="486">
                  <c:v>0.63890890023264635</c:v>
                </c:pt>
                <c:pt idx="487">
                  <c:v>0.64018748894317701</c:v>
                </c:pt>
                <c:pt idx="488">
                  <c:v>0.6414660774039318</c:v>
                </c:pt>
                <c:pt idx="489">
                  <c:v>0.64274466629986782</c:v>
                </c:pt>
                <c:pt idx="490">
                  <c:v>0.64402325631595247</c:v>
                </c:pt>
                <c:pt idx="491">
                  <c:v>0.64530184813716707</c:v>
                </c:pt>
                <c:pt idx="492">
                  <c:v>0.64658044244851021</c:v>
                </c:pt>
                <c:pt idx="493">
                  <c:v>0.64785903993500138</c:v>
                </c:pt>
                <c:pt idx="494">
                  <c:v>0.64913764128168461</c:v>
                </c:pt>
                <c:pt idx="495">
                  <c:v>0.650416247173632</c:v>
                </c:pt>
                <c:pt idx="496">
                  <c:v>0.65169485829594742</c:v>
                </c:pt>
                <c:pt idx="497">
                  <c:v>0.6529734753337697</c:v>
                </c:pt>
                <c:pt idx="498">
                  <c:v>0.65425209897227676</c:v>
                </c:pt>
                <c:pt idx="499">
                  <c:v>0.65553072989668859</c:v>
                </c:pt>
                <c:pt idx="500">
                  <c:v>0.65680936879227125</c:v>
                </c:pt>
                <c:pt idx="501">
                  <c:v>0.65808801634434022</c:v>
                </c:pt>
                <c:pt idx="502">
                  <c:v>0.65936667323826403</c:v>
                </c:pt>
                <c:pt idx="503">
                  <c:v>0.66064534015946808</c:v>
                </c:pt>
                <c:pt idx="504">
                  <c:v>0.66192401779343768</c:v>
                </c:pt>
                <c:pt idx="505">
                  <c:v>0.66320270682572202</c:v>
                </c:pt>
                <c:pt idx="506">
                  <c:v>0.66448140794193777</c:v>
                </c:pt>
                <c:pt idx="507">
                  <c:v>0.66576012182777233</c:v>
                </c:pt>
                <c:pt idx="508">
                  <c:v>0.66703884916898781</c:v>
                </c:pt>
                <c:pt idx="509">
                  <c:v>0.66831759065142438</c:v>
                </c:pt>
                <c:pt idx="510">
                  <c:v>0.66959634696100379</c:v>
                </c:pt>
                <c:pt idx="511">
                  <c:v>0.67087511878373307</c:v>
                </c:pt>
                <c:pt idx="512">
                  <c:v>0.67215390680570819</c:v>
                </c:pt>
                <c:pt idx="513">
                  <c:v>0.67343271171311747</c:v>
                </c:pt>
                <c:pt idx="514">
                  <c:v>0.67471153419224517</c:v>
                </c:pt>
                <c:pt idx="515">
                  <c:v>0.67599037492947534</c:v>
                </c:pt>
                <c:pt idx="516">
                  <c:v>0.67726923461129496</c:v>
                </c:pt>
                <c:pt idx="517">
                  <c:v>0.67854811392429804</c:v>
                </c:pt>
                <c:pt idx="518">
                  <c:v>0.67982701355518871</c:v>
                </c:pt>
                <c:pt idx="519">
                  <c:v>0.68110593419078524</c:v>
                </c:pt>
                <c:pt idx="520">
                  <c:v>0.68238487651802338</c:v>
                </c:pt>
                <c:pt idx="521">
                  <c:v>0.68366384122395996</c:v>
                </c:pt>
                <c:pt idx="522">
                  <c:v>0.68494282899577663</c:v>
                </c:pt>
                <c:pt idx="523">
                  <c:v>0.6862218405207835</c:v>
                </c:pt>
                <c:pt idx="524">
                  <c:v>0.68750087648642244</c:v>
                </c:pt>
                <c:pt idx="525">
                  <c:v>0.6887799375802709</c:v>
                </c:pt>
                <c:pt idx="526">
                  <c:v>0.69005902449004564</c:v>
                </c:pt>
                <c:pt idx="527">
                  <c:v>0.69133813790360599</c:v>
                </c:pt>
                <c:pt idx="528">
                  <c:v>0.69261727850895771</c:v>
                </c:pt>
                <c:pt idx="529">
                  <c:v>0.69389644699425668</c:v>
                </c:pt>
                <c:pt idx="530">
                  <c:v>0.69517564404781229</c:v>
                </c:pt>
                <c:pt idx="531">
                  <c:v>0.69645487035809106</c:v>
                </c:pt>
                <c:pt idx="532">
                  <c:v>0.69773412661372047</c:v>
                </c:pt>
                <c:pt idx="533">
                  <c:v>0.69901341350349244</c:v>
                </c:pt>
                <c:pt idx="534">
                  <c:v>0.70029273171636697</c:v>
                </c:pt>
                <c:pt idx="535">
                  <c:v>0.70157208194147569</c:v>
                </c:pt>
                <c:pt idx="536">
                  <c:v>0.70285146486812566</c:v>
                </c:pt>
                <c:pt idx="537">
                  <c:v>0.70413088118580291</c:v>
                </c:pt>
                <c:pt idx="538">
                  <c:v>0.7054103315841761</c:v>
                </c:pt>
                <c:pt idx="539">
                  <c:v>0.70668981675309994</c:v>
                </c:pt>
                <c:pt idx="540">
                  <c:v>0.70796933738261925</c:v>
                </c:pt>
                <c:pt idx="541">
                  <c:v>0.70924889416297221</c:v>
                </c:pt>
                <c:pt idx="542">
                  <c:v>0.71052848778459432</c:v>
                </c:pt>
                <c:pt idx="543">
                  <c:v>0.71180811893812179</c:v>
                </c:pt>
                <c:pt idx="544">
                  <c:v>0.71308778831439534</c:v>
                </c:pt>
                <c:pt idx="545">
                  <c:v>0.71436749660446375</c:v>
                </c:pt>
                <c:pt idx="546">
                  <c:v>0.71564724449958761</c:v>
                </c:pt>
                <c:pt idx="547">
                  <c:v>0.71692703269124292</c:v>
                </c:pt>
                <c:pt idx="548">
                  <c:v>0.71820686187112481</c:v>
                </c:pt>
                <c:pt idx="549">
                  <c:v>0.71948673273115127</c:v>
                </c:pt>
                <c:pt idx="550">
                  <c:v>0.72076664596346662</c:v>
                </c:pt>
                <c:pt idx="551">
                  <c:v>0.72204660226044526</c:v>
                </c:pt>
                <c:pt idx="552">
                  <c:v>0.72332660231469548</c:v>
                </c:pt>
                <c:pt idx="553">
                  <c:v>0.72460664681906295</c:v>
                </c:pt>
                <c:pt idx="554">
                  <c:v>0.72588673646663449</c:v>
                </c:pt>
                <c:pt idx="555">
                  <c:v>0.72716687195074181</c:v>
                </c:pt>
                <c:pt idx="556">
                  <c:v>0.72844705396496512</c:v>
                </c:pt>
                <c:pt idx="557">
                  <c:v>0.72972728320313685</c:v>
                </c:pt>
                <c:pt idx="558">
                  <c:v>0.73100756035934533</c:v>
                </c:pt>
                <c:pt idx="559">
                  <c:v>0.7322878861279386</c:v>
                </c:pt>
                <c:pt idx="560">
                  <c:v>0.73356826120352792</c:v>
                </c:pt>
                <c:pt idx="561">
                  <c:v>0.73484868628099165</c:v>
                </c:pt>
                <c:pt idx="562">
                  <c:v>0.73612916205547896</c:v>
                </c:pt>
                <c:pt idx="563">
                  <c:v>0.73740968922241323</c:v>
                </c:pt>
                <c:pt idx="564">
                  <c:v>0.7386902684774963</c:v>
                </c:pt>
                <c:pt idx="565">
                  <c:v>0.73997090051671188</c:v>
                </c:pt>
                <c:pt idx="566">
                  <c:v>0.74125158603632924</c:v>
                </c:pt>
                <c:pt idx="567">
                  <c:v>0.74253232573290695</c:v>
                </c:pt>
                <c:pt idx="568">
                  <c:v>0.74381312030329694</c:v>
                </c:pt>
                <c:pt idx="569">
                  <c:v>0.74509397044464776</c:v>
                </c:pt>
                <c:pt idx="570">
                  <c:v>0.74637487685440873</c:v>
                </c:pt>
                <c:pt idx="571">
                  <c:v>0.74765584023033338</c:v>
                </c:pt>
                <c:pt idx="572">
                  <c:v>0.74893686127048342</c:v>
                </c:pt>
                <c:pt idx="573">
                  <c:v>0.75021794067323255</c:v>
                </c:pt>
                <c:pt idx="574">
                  <c:v>0.75149907913726988</c:v>
                </c:pt>
                <c:pt idx="575">
                  <c:v>0.75278027736160413</c:v>
                </c:pt>
                <c:pt idx="576">
                  <c:v>0.75406153604556703</c:v>
                </c:pt>
                <c:pt idx="577">
                  <c:v>0.75534285588881744</c:v>
                </c:pt>
                <c:pt idx="578">
                  <c:v>0.75662423759134478</c:v>
                </c:pt>
                <c:pt idx="579">
                  <c:v>0.75790568185347307</c:v>
                </c:pt>
                <c:pt idx="580">
                  <c:v>0.75918718937586471</c:v>
                </c:pt>
                <c:pt idx="581">
                  <c:v>0.76046876085952431</c:v>
                </c:pt>
                <c:pt idx="582">
                  <c:v>0.76175039700580216</c:v>
                </c:pt>
                <c:pt idx="583">
                  <c:v>0.76303209851639842</c:v>
                </c:pt>
                <c:pt idx="584">
                  <c:v>0.76431386609336671</c:v>
                </c:pt>
                <c:pt idx="585">
                  <c:v>0.76559570043911818</c:v>
                </c:pt>
                <c:pt idx="586">
                  <c:v>0.76687760225642509</c:v>
                </c:pt>
                <c:pt idx="587">
                  <c:v>0.76815957224842468</c:v>
                </c:pt>
                <c:pt idx="588">
                  <c:v>0.76944161111862308</c:v>
                </c:pt>
                <c:pt idx="589">
                  <c:v>0.77072371957089925</c:v>
                </c:pt>
                <c:pt idx="590">
                  <c:v>0.77200589830950839</c:v>
                </c:pt>
                <c:pt idx="591">
                  <c:v>0.77328814803908641</c:v>
                </c:pt>
                <c:pt idx="592">
                  <c:v>0.77457046946465324</c:v>
                </c:pt>
                <c:pt idx="593">
                  <c:v>0.77585286329161707</c:v>
                </c:pt>
                <c:pt idx="594">
                  <c:v>0.77713533022577808</c:v>
                </c:pt>
                <c:pt idx="595">
                  <c:v>0.77841787097333226</c:v>
                </c:pt>
                <c:pt idx="596">
                  <c:v>0.77970048624087529</c:v>
                </c:pt>
                <c:pt idx="597">
                  <c:v>0.78098317673540651</c:v>
                </c:pt>
                <c:pt idx="598">
                  <c:v>0.78226594316433284</c:v>
                </c:pt>
                <c:pt idx="599">
                  <c:v>0.78354878623547253</c:v>
                </c:pt>
                <c:pt idx="600">
                  <c:v>0.78483170665705926</c:v>
                </c:pt>
                <c:pt idx="601">
                  <c:v>0.78611470513774584</c:v>
                </c:pt>
                <c:pt idx="602">
                  <c:v>0.78739778238660829</c:v>
                </c:pt>
                <c:pt idx="603">
                  <c:v>0.78868093911314974</c:v>
                </c:pt>
                <c:pt idx="604">
                  <c:v>0.78996417602730429</c:v>
                </c:pt>
                <c:pt idx="605">
                  <c:v>0.79124749383944093</c:v>
                </c:pt>
                <c:pt idx="606">
                  <c:v>0.79253089326036752</c:v>
                </c:pt>
                <c:pt idx="607">
                  <c:v>0.79381437500133478</c:v>
                </c:pt>
                <c:pt idx="608">
                  <c:v>0.79509793977404031</c:v>
                </c:pt>
                <c:pt idx="609">
                  <c:v>0.79638158829063233</c:v>
                </c:pt>
                <c:pt idx="610">
                  <c:v>0.79766532126371392</c:v>
                </c:pt>
                <c:pt idx="611">
                  <c:v>0.79894913940634671</c:v>
                </c:pt>
                <c:pt idx="612">
                  <c:v>0.80023304343205515</c:v>
                </c:pt>
                <c:pt idx="613">
                  <c:v>0.80151703405483021</c:v>
                </c:pt>
                <c:pt idx="614">
                  <c:v>0.80280111198913362</c:v>
                </c:pt>
                <c:pt idx="615">
                  <c:v>0.80408527794990181</c:v>
                </c:pt>
                <c:pt idx="616">
                  <c:v>0.80536953265254974</c:v>
                </c:pt>
                <c:pt idx="617">
                  <c:v>0.80665387681297529</c:v>
                </c:pt>
                <c:pt idx="618">
                  <c:v>0.80793831114756287</c:v>
                </c:pt>
                <c:pt idx="619">
                  <c:v>0.8092228363731877</c:v>
                </c:pt>
                <c:pt idx="620">
                  <c:v>0.81050745320721984</c:v>
                </c:pt>
                <c:pt idx="621">
                  <c:v>0.81179216236752816</c:v>
                </c:pt>
                <c:pt idx="622">
                  <c:v>0.81307696457248446</c:v>
                </c:pt>
                <c:pt idx="623">
                  <c:v>0.81436186054096749</c:v>
                </c:pt>
                <c:pt idx="624">
                  <c:v>0.815646850992367</c:v>
                </c:pt>
                <c:pt idx="625">
                  <c:v>0.81693193664658792</c:v>
                </c:pt>
                <c:pt idx="626">
                  <c:v>0.8182171182240543</c:v>
                </c:pt>
                <c:pt idx="627">
                  <c:v>0.81950239644571343</c:v>
                </c:pt>
                <c:pt idx="628">
                  <c:v>0.82078777203304021</c:v>
                </c:pt>
                <c:pt idx="629">
                  <c:v>0.82207324570804086</c:v>
                </c:pt>
                <c:pt idx="630">
                  <c:v>0.82335881819325718</c:v>
                </c:pt>
                <c:pt idx="631">
                  <c:v>0.82464449021177089</c:v>
                </c:pt>
                <c:pt idx="632">
                  <c:v>0.82593026248720747</c:v>
                </c:pt>
                <c:pt idx="633">
                  <c:v>0.82721613574374042</c:v>
                </c:pt>
                <c:pt idx="634">
                  <c:v>0.82850211070609547</c:v>
                </c:pt>
                <c:pt idx="635">
                  <c:v>0.82978818809955468</c:v>
                </c:pt>
                <c:pt idx="636">
                  <c:v>0.83107436864996043</c:v>
                </c:pt>
                <c:pt idx="637">
                  <c:v>0.83236065308371998</c:v>
                </c:pt>
                <c:pt idx="638">
                  <c:v>0.83364704212780938</c:v>
                </c:pt>
                <c:pt idx="639">
                  <c:v>0.83493353650977775</c:v>
                </c:pt>
                <c:pt idx="640">
                  <c:v>0.83622013695775144</c:v>
                </c:pt>
                <c:pt idx="641">
                  <c:v>0.83750684420043819</c:v>
                </c:pt>
                <c:pt idx="642">
                  <c:v>0.83879365896713143</c:v>
                </c:pt>
                <c:pt idx="643">
                  <c:v>0.84008058198771463</c:v>
                </c:pt>
                <c:pt idx="644">
                  <c:v>0.84136761399266524</c:v>
                </c:pt>
                <c:pt idx="645">
                  <c:v>0.84265475571305926</c:v>
                </c:pt>
                <c:pt idx="646">
                  <c:v>0.84394200788057516</c:v>
                </c:pt>
                <c:pt idx="647">
                  <c:v>0.84522937122749842</c:v>
                </c:pt>
                <c:pt idx="648">
                  <c:v>0.84651684648672576</c:v>
                </c:pt>
                <c:pt idx="649">
                  <c:v>0.84780443439176922</c:v>
                </c:pt>
                <c:pt idx="650">
                  <c:v>0.84909213567676067</c:v>
                </c:pt>
                <c:pt idx="651">
                  <c:v>0.85037995107645614</c:v>
                </c:pt>
                <c:pt idx="652">
                  <c:v>0.85166788132623983</c:v>
                </c:pt>
                <c:pt idx="653">
                  <c:v>0.85295592716212876</c:v>
                </c:pt>
                <c:pt idx="654">
                  <c:v>0.854244089320777</c:v>
                </c:pt>
                <c:pt idx="655">
                  <c:v>0.85553236853947989</c:v>
                </c:pt>
                <c:pt idx="656">
                  <c:v>0.85682076555617848</c:v>
                </c:pt>
                <c:pt idx="657">
                  <c:v>0.85810928110946405</c:v>
                </c:pt>
                <c:pt idx="658">
                  <c:v>0.85939791593858217</c:v>
                </c:pt>
                <c:pt idx="659">
                  <c:v>0.8606866707834373</c:v>
                </c:pt>
                <c:pt idx="660">
                  <c:v>0.86197554638459706</c:v>
                </c:pt>
                <c:pt idx="661">
                  <c:v>0.86326454348329684</c:v>
                </c:pt>
                <c:pt idx="662">
                  <c:v>0.86455366282144386</c:v>
                </c:pt>
                <c:pt idx="663">
                  <c:v>0.86584290514162188</c:v>
                </c:pt>
                <c:pt idx="664">
                  <c:v>0.86713227118709557</c:v>
                </c:pt>
                <c:pt idx="665">
                  <c:v>0.86842176170181484</c:v>
                </c:pt>
                <c:pt idx="666">
                  <c:v>0.8697113774304196</c:v>
                </c:pt>
                <c:pt idx="667">
                  <c:v>0.87100111911824363</c:v>
                </c:pt>
                <c:pt idx="668">
                  <c:v>0.87229098751131973</c:v>
                </c:pt>
                <c:pt idx="669">
                  <c:v>0.8735809833563839</c:v>
                </c:pt>
                <c:pt idx="670">
                  <c:v>0.87487110740087959</c:v>
                </c:pt>
                <c:pt idx="671">
                  <c:v>0.87616136039296266</c:v>
                </c:pt>
                <c:pt idx="672">
                  <c:v>0.87745174308150575</c:v>
                </c:pt>
                <c:pt idx="673">
                  <c:v>0.87874225621610258</c:v>
                </c:pt>
                <c:pt idx="674">
                  <c:v>0.88003290054707273</c:v>
                </c:pt>
                <c:pt idx="675">
                  <c:v>0.88132367682546608</c:v>
                </c:pt>
                <c:pt idx="676">
                  <c:v>0.88261458580306751</c:v>
                </c:pt>
                <c:pt idx="677">
                  <c:v>0.88390562823240137</c:v>
                </c:pt>
                <c:pt idx="678">
                  <c:v>0.88519680486673613</c:v>
                </c:pt>
                <c:pt idx="679">
                  <c:v>0.88648811646008874</c:v>
                </c:pt>
                <c:pt idx="680">
                  <c:v>0.88777956376722966</c:v>
                </c:pt>
                <c:pt idx="681">
                  <c:v>0.8890711475436871</c:v>
                </c:pt>
                <c:pt idx="682">
                  <c:v>0.89036286854575186</c:v>
                </c:pt>
                <c:pt idx="683">
                  <c:v>0.89165472753048192</c:v>
                </c:pt>
                <c:pt idx="684">
                  <c:v>0.89294672525570706</c:v>
                </c:pt>
                <c:pt idx="685">
                  <c:v>0.89423886248003359</c:v>
                </c:pt>
                <c:pt idx="686">
                  <c:v>0.89553113996284917</c:v>
                </c:pt>
                <c:pt idx="687">
                  <c:v>0.89682355846432704</c:v>
                </c:pt>
                <c:pt idx="688">
                  <c:v>0.89811611874543129</c:v>
                </c:pt>
                <c:pt idx="689">
                  <c:v>0.89940882156792124</c:v>
                </c:pt>
                <c:pt idx="690">
                  <c:v>0.90070166769435622</c:v>
                </c:pt>
                <c:pt idx="691">
                  <c:v>0.9019946578881004</c:v>
                </c:pt>
                <c:pt idx="692">
                  <c:v>0.9032877929133275</c:v>
                </c:pt>
                <c:pt idx="693">
                  <c:v>0.90458107353502548</c:v>
                </c:pt>
                <c:pt idx="694">
                  <c:v>0.90587450051900142</c:v>
                </c:pt>
                <c:pt idx="695">
                  <c:v>0.90716807463188631</c:v>
                </c:pt>
                <c:pt idx="696">
                  <c:v>0.90846179664113991</c:v>
                </c:pt>
                <c:pt idx="697">
                  <c:v>0.90975566731505553</c:v>
                </c:pt>
                <c:pt idx="698">
                  <c:v>0.9110496874227646</c:v>
                </c:pt>
                <c:pt idx="699">
                  <c:v>0.91234385773424209</c:v>
                </c:pt>
                <c:pt idx="700">
                  <c:v>0.91363817902031075</c:v>
                </c:pt>
                <c:pt idx="701">
                  <c:v>0.91493265205264651</c:v>
                </c:pt>
                <c:pt idx="702">
                  <c:v>0.91622727760378297</c:v>
                </c:pt>
                <c:pt idx="703">
                  <c:v>0.9175220564471166</c:v>
                </c:pt>
                <c:pt idx="704">
                  <c:v>0.91881698935691136</c:v>
                </c:pt>
                <c:pt idx="705">
                  <c:v>0.92011207710830401</c:v>
                </c:pt>
                <c:pt idx="706">
                  <c:v>0.92140732047730867</c:v>
                </c:pt>
                <c:pt idx="707">
                  <c:v>0.92270272024082201</c:v>
                </c:pt>
                <c:pt idx="708">
                  <c:v>0.92399827717662819</c:v>
                </c:pt>
                <c:pt idx="709">
                  <c:v>0.9252939920634039</c:v>
                </c:pt>
                <c:pt idx="710">
                  <c:v>0.9265898656807231</c:v>
                </c:pt>
                <c:pt idx="711">
                  <c:v>0.92788589880906236</c:v>
                </c:pt>
                <c:pt idx="712">
                  <c:v>0.92918209222980575</c:v>
                </c:pt>
                <c:pt idx="713">
                  <c:v>0.93047844672524982</c:v>
                </c:pt>
                <c:pt idx="714">
                  <c:v>0.93177496307860874</c:v>
                </c:pt>
                <c:pt idx="715">
                  <c:v>0.93307164207401938</c:v>
                </c:pt>
                <c:pt idx="716">
                  <c:v>0.9343684844965463</c:v>
                </c:pt>
                <c:pt idx="717">
                  <c:v>0.93566549113218711</c:v>
                </c:pt>
                <c:pt idx="718">
                  <c:v>0.93696266276787732</c:v>
                </c:pt>
                <c:pt idx="719">
                  <c:v>0.93826000019149558</c:v>
                </c:pt>
                <c:pt idx="720">
                  <c:v>0.93955750419186879</c:v>
                </c:pt>
                <c:pt idx="721">
                  <c:v>0.94085517555877729</c:v>
                </c:pt>
                <c:pt idx="722">
                  <c:v>0.94215301508296012</c:v>
                </c:pt>
                <c:pt idx="723">
                  <c:v>0.94345102355612009</c:v>
                </c:pt>
                <c:pt idx="724">
                  <c:v>0.94474920177092914</c:v>
                </c:pt>
                <c:pt idx="725">
                  <c:v>0.9460475505210334</c:v>
                </c:pt>
                <c:pt idx="726">
                  <c:v>0.94734607060105847</c:v>
                </c:pt>
                <c:pt idx="727">
                  <c:v>0.94864476280661481</c:v>
                </c:pt>
                <c:pt idx="728">
                  <c:v>0.94994362793430298</c:v>
                </c:pt>
                <c:pt idx="729">
                  <c:v>0.95124266678171876</c:v>
                </c:pt>
                <c:pt idx="730">
                  <c:v>0.95254188014745855</c:v>
                </c:pt>
                <c:pt idx="731">
                  <c:v>0.95384126883112486</c:v>
                </c:pt>
                <c:pt idx="732">
                  <c:v>0.95514083363333158</c:v>
                </c:pt>
                <c:pt idx="733">
                  <c:v>0.95644057535570903</c:v>
                </c:pt>
                <c:pt idx="734">
                  <c:v>0.95774049480090984</c:v>
                </c:pt>
                <c:pt idx="735">
                  <c:v>0.95904059277261389</c:v>
                </c:pt>
                <c:pt idx="736">
                  <c:v>0.96034087007553415</c:v>
                </c:pt>
                <c:pt idx="737">
                  <c:v>0.96164132751542164</c:v>
                </c:pt>
                <c:pt idx="738">
                  <c:v>0.96294196589907122</c:v>
                </c:pt>
                <c:pt idx="739">
                  <c:v>0.964242786034327</c:v>
                </c:pt>
                <c:pt idx="740">
                  <c:v>0.96554378873008762</c:v>
                </c:pt>
                <c:pt idx="741">
                  <c:v>0.96684497479631204</c:v>
                </c:pt>
                <c:pt idx="742">
                  <c:v>0.96814634504402475</c:v>
                </c:pt>
                <c:pt idx="743">
                  <c:v>0.96944790028532157</c:v>
                </c:pt>
                <c:pt idx="744">
                  <c:v>0.97074964133337505</c:v>
                </c:pt>
                <c:pt idx="745">
                  <c:v>0.97205156900243994</c:v>
                </c:pt>
                <c:pt idx="746">
                  <c:v>0.97335368410785916</c:v>
                </c:pt>
                <c:pt idx="747">
                  <c:v>0.97465598746606896</c:v>
                </c:pt>
                <c:pt idx="748">
                  <c:v>0.97595847989460482</c:v>
                </c:pt>
                <c:pt idx="749">
                  <c:v>0.9772611622121069</c:v>
                </c:pt>
                <c:pt idx="750">
                  <c:v>0.97856403523832591</c:v>
                </c:pt>
                <c:pt idx="751">
                  <c:v>0.97986709979412867</c:v>
                </c:pt>
                <c:pt idx="752">
                  <c:v>0.98117035670150377</c:v>
                </c:pt>
                <c:pt idx="753">
                  <c:v>0.98247380678356733</c:v>
                </c:pt>
                <c:pt idx="754">
                  <c:v>0.98377745086456869</c:v>
                </c:pt>
                <c:pt idx="755">
                  <c:v>0.9850812897698964</c:v>
                </c:pt>
                <c:pt idx="756">
                  <c:v>0.9863853243260835</c:v>
                </c:pt>
                <c:pt idx="757">
                  <c:v>0.98768955536081393</c:v>
                </c:pt>
                <c:pt idx="758">
                  <c:v>0.98899398370292779</c:v>
                </c:pt>
                <c:pt idx="759">
                  <c:v>0.9902986101824276</c:v>
                </c:pt>
                <c:pt idx="760">
                  <c:v>0.9916034356304837</c:v>
                </c:pt>
                <c:pt idx="761">
                  <c:v>0.99290846087944062</c:v>
                </c:pt>
                <c:pt idx="762">
                  <c:v>0.99421368676282262</c:v>
                </c:pt>
                <c:pt idx="763">
                  <c:v>0.99551911411533978</c:v>
                </c:pt>
                <c:pt idx="764">
                  <c:v>0.99682474377289376</c:v>
                </c:pt>
                <c:pt idx="765">
                  <c:v>0.99813057657258397</c:v>
                </c:pt>
                <c:pt idx="766">
                  <c:v>0.99943661335271339</c:v>
                </c:pt>
                <c:pt idx="767">
                  <c:v>1.0007428549527946</c:v>
                </c:pt>
                <c:pt idx="768">
                  <c:v>1.0020493022135555</c:v>
                </c:pt>
                <c:pt idx="769">
                  <c:v>1.0033559559769463</c:v>
                </c:pt>
                <c:pt idx="770">
                  <c:v>1.0046628170861442</c:v>
                </c:pt>
                <c:pt idx="771">
                  <c:v>1.0059698863855606</c:v>
                </c:pt>
                <c:pt idx="772">
                  <c:v>1.0072771647208467</c:v>
                </c:pt>
                <c:pt idx="773">
                  <c:v>1.0085846529388998</c:v>
                </c:pt>
                <c:pt idx="774">
                  <c:v>1.0098923518878691</c:v>
                </c:pt>
                <c:pt idx="775">
                  <c:v>1.0112002624171621</c:v>
                </c:pt>
                <c:pt idx="776">
                  <c:v>1.012508385377451</c:v>
                </c:pt>
                <c:pt idx="777">
                  <c:v>1.0138167216206788</c:v>
                </c:pt>
                <c:pt idx="778">
                  <c:v>1.015125272000065</c:v>
                </c:pt>
                <c:pt idx="779">
                  <c:v>1.0164340373701124</c:v>
                </c:pt>
                <c:pt idx="780">
                  <c:v>1.0177430185866134</c:v>
                </c:pt>
                <c:pt idx="781">
                  <c:v>1.019052216506656</c:v>
                </c:pt>
                <c:pt idx="782">
                  <c:v>1.0203616319886304</c:v>
                </c:pt>
                <c:pt idx="783">
                  <c:v>1.0216712658922351</c:v>
                </c:pt>
                <c:pt idx="784">
                  <c:v>1.0229811190784832</c:v>
                </c:pt>
                <c:pt idx="785">
                  <c:v>1.0242911924097093</c:v>
                </c:pt>
                <c:pt idx="786">
                  <c:v>1.0256014867495753</c:v>
                </c:pt>
                <c:pt idx="787">
                  <c:v>1.0269120029630772</c:v>
                </c:pt>
                <c:pt idx="788">
                  <c:v>1.0282227419165513</c:v>
                </c:pt>
                <c:pt idx="789">
                  <c:v>1.0295337044776809</c:v>
                </c:pt>
                <c:pt idx="790">
                  <c:v>1.0308448915155028</c:v>
                </c:pt>
                <c:pt idx="791">
                  <c:v>1.0321563039004138</c:v>
                </c:pt>
                <c:pt idx="792">
                  <c:v>1.0334679425041771</c:v>
                </c:pt>
                <c:pt idx="793">
                  <c:v>1.0347798081999289</c:v>
                </c:pt>
                <c:pt idx="794">
                  <c:v>1.0360919018621852</c:v>
                </c:pt>
                <c:pt idx="795">
                  <c:v>1.0374042243668484</c:v>
                </c:pt>
                <c:pt idx="796">
                  <c:v>1.0387167765912138</c:v>
                </c:pt>
                <c:pt idx="797">
                  <c:v>1.0400295594139761</c:v>
                </c:pt>
                <c:pt idx="798">
                  <c:v>1.0413425737152366</c:v>
                </c:pt>
                <c:pt idx="799">
                  <c:v>1.0426558203765097</c:v>
                </c:pt>
                <c:pt idx="800">
                  <c:v>1.0439693002807293</c:v>
                </c:pt>
                <c:pt idx="801">
                  <c:v>1.0452830143122562</c:v>
                </c:pt>
                <c:pt idx="802">
                  <c:v>1.0465969633568846</c:v>
                </c:pt>
                <c:pt idx="803">
                  <c:v>1.0479111483018486</c:v>
                </c:pt>
                <c:pt idx="804">
                  <c:v>1.0492255700358295</c:v>
                </c:pt>
                <c:pt idx="805">
                  <c:v>1.0505402294489627</c:v>
                </c:pt>
                <c:pt idx="806">
                  <c:v>1.0518551274328445</c:v>
                </c:pt>
                <c:pt idx="807">
                  <c:v>1.0531702648805386</c:v>
                </c:pt>
                <c:pt idx="808">
                  <c:v>1.0544856426865834</c:v>
                </c:pt>
                <c:pt idx="809">
                  <c:v>1.0558012617469996</c:v>
                </c:pt>
                <c:pt idx="810">
                  <c:v>1.0571171229592962</c:v>
                </c:pt>
                <c:pt idx="811">
                  <c:v>1.0584332272224779</c:v>
                </c:pt>
                <c:pt idx="812">
                  <c:v>1.0597495754370527</c:v>
                </c:pt>
                <c:pt idx="813">
                  <c:v>1.061066168505038</c:v>
                </c:pt>
                <c:pt idx="814">
                  <c:v>1.0623830073299685</c:v>
                </c:pt>
                <c:pt idx="815">
                  <c:v>1.0637000928169031</c:v>
                </c:pt>
                <c:pt idx="816">
                  <c:v>1.0650174258724321</c:v>
                </c:pt>
                <c:pt idx="817">
                  <c:v>1.066335007404684</c:v>
                </c:pt>
                <c:pt idx="818">
                  <c:v>1.0676528383233337</c:v>
                </c:pt>
                <c:pt idx="819">
                  <c:v>1.0689709195396089</c:v>
                </c:pt>
                <c:pt idx="820">
                  <c:v>1.0702892519662974</c:v>
                </c:pt>
                <c:pt idx="821">
                  <c:v>1.071607836517755</c:v>
                </c:pt>
                <c:pt idx="822">
                  <c:v>1.0729266741099124</c:v>
                </c:pt>
                <c:pt idx="823">
                  <c:v>1.0742457656602826</c:v>
                </c:pt>
                <c:pt idx="824">
                  <c:v>1.0755651120879688</c:v>
                </c:pt>
                <c:pt idx="825">
                  <c:v>1.0768847143136708</c:v>
                </c:pt>
                <c:pt idx="826">
                  <c:v>1.0782045732596939</c:v>
                </c:pt>
                <c:pt idx="827">
                  <c:v>1.0795246898499546</c:v>
                </c:pt>
                <c:pt idx="828">
                  <c:v>1.0808450650099901</c:v>
                </c:pt>
                <c:pt idx="829">
                  <c:v>1.0821656996669642</c:v>
                </c:pt>
                <c:pt idx="830">
                  <c:v>1.0834865947496757</c:v>
                </c:pt>
                <c:pt idx="831">
                  <c:v>1.0848077511885661</c:v>
                </c:pt>
                <c:pt idx="832">
                  <c:v>1.0861291699157267</c:v>
                </c:pt>
                <c:pt idx="833">
                  <c:v>1.0874508518649069</c:v>
                </c:pt>
                <c:pt idx="834">
                  <c:v>1.0887727979715214</c:v>
                </c:pt>
                <c:pt idx="835">
                  <c:v>1.0894722593669306</c:v>
                </c:pt>
                <c:pt idx="836">
                  <c:v>1.0901717207623398</c:v>
                </c:pt>
                <c:pt idx="837">
                  <c:v>1.090871182157749</c:v>
                </c:pt>
                <c:pt idx="838">
                  <c:v>1.0915706435531582</c:v>
                </c:pt>
                <c:pt idx="839">
                  <c:v>1.0922701049485675</c:v>
                </c:pt>
                <c:pt idx="840">
                  <c:v>1.0929695663439767</c:v>
                </c:pt>
                <c:pt idx="841">
                  <c:v>1.0936690277393859</c:v>
                </c:pt>
                <c:pt idx="842">
                  <c:v>1.0943684891347951</c:v>
                </c:pt>
                <c:pt idx="843">
                  <c:v>1.0950679505302043</c:v>
                </c:pt>
                <c:pt idx="844">
                  <c:v>1.0957674119256136</c:v>
                </c:pt>
                <c:pt idx="845">
                  <c:v>1.0964668733210228</c:v>
                </c:pt>
                <c:pt idx="846">
                  <c:v>1.097166334716432</c:v>
                </c:pt>
                <c:pt idx="847">
                  <c:v>1.0978657961118412</c:v>
                </c:pt>
                <c:pt idx="848">
                  <c:v>1.0985652575072504</c:v>
                </c:pt>
                <c:pt idx="849">
                  <c:v>1.0992647189026596</c:v>
                </c:pt>
                <c:pt idx="850">
                  <c:v>1.0999641802980689</c:v>
                </c:pt>
                <c:pt idx="851">
                  <c:v>1.1006636416934781</c:v>
                </c:pt>
                <c:pt idx="852">
                  <c:v>1.1013631030888873</c:v>
                </c:pt>
                <c:pt idx="853">
                  <c:v>1.1020625644842965</c:v>
                </c:pt>
                <c:pt idx="854">
                  <c:v>1.1027620258797057</c:v>
                </c:pt>
                <c:pt idx="855">
                  <c:v>1.1034614872751149</c:v>
                </c:pt>
                <c:pt idx="856">
                  <c:v>1.1041609486705242</c:v>
                </c:pt>
                <c:pt idx="857">
                  <c:v>1.1048604100659334</c:v>
                </c:pt>
                <c:pt idx="858">
                  <c:v>1.1055598714613426</c:v>
                </c:pt>
                <c:pt idx="859">
                  <c:v>1.1062593328567518</c:v>
                </c:pt>
                <c:pt idx="860">
                  <c:v>1.106958794252161</c:v>
                </c:pt>
                <c:pt idx="861">
                  <c:v>1.1076582556475703</c:v>
                </c:pt>
                <c:pt idx="862">
                  <c:v>1.1083577170429795</c:v>
                </c:pt>
                <c:pt idx="863">
                  <c:v>1.1090571784383887</c:v>
                </c:pt>
                <c:pt idx="864">
                  <c:v>1.1097566398337979</c:v>
                </c:pt>
                <c:pt idx="865">
                  <c:v>1.1104561012292071</c:v>
                </c:pt>
                <c:pt idx="866">
                  <c:v>1.1111555626246163</c:v>
                </c:pt>
                <c:pt idx="867">
                  <c:v>1.1118550240200256</c:v>
                </c:pt>
                <c:pt idx="868">
                  <c:v>1.1125544854154348</c:v>
                </c:pt>
                <c:pt idx="869">
                  <c:v>1.113253946810844</c:v>
                </c:pt>
                <c:pt idx="870">
                  <c:v>1.1139534082062532</c:v>
                </c:pt>
                <c:pt idx="871">
                  <c:v>1.1146528696016624</c:v>
                </c:pt>
                <c:pt idx="872">
                  <c:v>1.1153523309970717</c:v>
                </c:pt>
                <c:pt idx="873">
                  <c:v>1.1160517923924809</c:v>
                </c:pt>
                <c:pt idx="874">
                  <c:v>1.1167512537878901</c:v>
                </c:pt>
                <c:pt idx="875">
                  <c:v>1.1174507151832993</c:v>
                </c:pt>
                <c:pt idx="876">
                  <c:v>1.1181501765787085</c:v>
                </c:pt>
                <c:pt idx="877">
                  <c:v>1.1188496379741177</c:v>
                </c:pt>
                <c:pt idx="878">
                  <c:v>1.119549099369527</c:v>
                </c:pt>
                <c:pt idx="879">
                  <c:v>1.1202485607649362</c:v>
                </c:pt>
                <c:pt idx="880">
                  <c:v>1.1209480221603454</c:v>
                </c:pt>
                <c:pt idx="881">
                  <c:v>1.1216474835557546</c:v>
                </c:pt>
                <c:pt idx="882">
                  <c:v>1.1223469449511638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118.80885167812012</c:v>
                </c:pt>
                <c:pt idx="2">
                  <c:v>160.06954400816377</c:v>
                </c:pt>
                <c:pt idx="3">
                  <c:v>182.78506463448417</c:v>
                </c:pt>
                <c:pt idx="4">
                  <c:v>195.83672565954086</c:v>
                </c:pt>
                <c:pt idx="5">
                  <c:v>203.55425220058805</c:v>
                </c:pt>
                <c:pt idx="6">
                  <c:v>208.21477675320091</c:v>
                </c:pt>
                <c:pt idx="7">
                  <c:v>211.08733506155156</c:v>
                </c:pt>
                <c:pt idx="8">
                  <c:v>212.90120517731782</c:v>
                </c:pt>
                <c:pt idx="9">
                  <c:v>214.08307439790732</c:v>
                </c:pt>
                <c:pt idx="10">
                  <c:v>214.88542922588397</c:v>
                </c:pt>
                <c:pt idx="11">
                  <c:v>215.45882027443247</c:v>
                </c:pt>
                <c:pt idx="12">
                  <c:v>215.89351425477602</c:v>
                </c:pt>
                <c:pt idx="13">
                  <c:v>216.24386571257318</c:v>
                </c:pt>
                <c:pt idx="14">
                  <c:v>216.54272088357379</c:v>
                </c:pt>
                <c:pt idx="15">
                  <c:v>216.8099902110701</c:v>
                </c:pt>
                <c:pt idx="16">
                  <c:v>217.05777689046809</c:v>
                </c:pt>
                <c:pt idx="17">
                  <c:v>217.29345767052419</c:v>
                </c:pt>
                <c:pt idx="18">
                  <c:v>217.52153992561904</c:v>
                </c:pt>
                <c:pt idx="19">
                  <c:v>217.74478447796713</c:v>
                </c:pt>
                <c:pt idx="20">
                  <c:v>217.96488636668946</c:v>
                </c:pt>
                <c:pt idx="21">
                  <c:v>218.18288867716979</c:v>
                </c:pt>
                <c:pt idx="22">
                  <c:v>218.39943473388851</c:v>
                </c:pt>
                <c:pt idx="23">
                  <c:v>218.6149221621562</c:v>
                </c:pt>
                <c:pt idx="24">
                  <c:v>218.8295972279756</c:v>
                </c:pt>
                <c:pt idx="25">
                  <c:v>219.04361274085684</c:v>
                </c:pt>
                <c:pt idx="26">
                  <c:v>219.25706367597735</c:v>
                </c:pt>
                <c:pt idx="27">
                  <c:v>219.47000913796518</c:v>
                </c:pt>
                <c:pt idx="28">
                  <c:v>219.68248593457486</c:v>
                </c:pt>
                <c:pt idx="29">
                  <c:v>219.89451698339963</c:v>
                </c:pt>
                <c:pt idx="30">
                  <c:v>220.10611653055076</c:v>
                </c:pt>
                <c:pt idx="31">
                  <c:v>220.31729339668414</c:v>
                </c:pt>
                <c:pt idx="32">
                  <c:v>220.52805300136649</c:v>
                </c:pt>
                <c:pt idx="33">
                  <c:v>220.73839862703974</c:v>
                </c:pt>
                <c:pt idx="34">
                  <c:v>220.94833221121698</c:v>
                </c:pt>
                <c:pt idx="35">
                  <c:v>221.15785484303046</c:v>
                </c:pt>
                <c:pt idx="36">
                  <c:v>221.3669670755711</c:v>
                </c:pt>
                <c:pt idx="37">
                  <c:v>221.57566912277537</c:v>
                </c:pt>
                <c:pt idx="38">
                  <c:v>221.78396098368847</c:v>
                </c:pt>
                <c:pt idx="39">
                  <c:v>221.99184252096774</c:v>
                </c:pt>
                <c:pt idx="40">
                  <c:v>222.19931351076048</c:v>
                </c:pt>
                <c:pt idx="41">
                  <c:v>222.40637367445322</c:v>
                </c:pt>
                <c:pt idx="42">
                  <c:v>222.61302269866033</c:v>
                </c:pt>
                <c:pt idx="43">
                  <c:v>222.81926024818767</c:v>
                </c:pt>
                <c:pt idx="44">
                  <c:v>223.02508597425037</c:v>
                </c:pt>
                <c:pt idx="45">
                  <c:v>223.23049951962685</c:v>
                </c:pt>
                <c:pt idx="46">
                  <c:v>223.43550052209335</c:v>
                </c:pt>
                <c:pt idx="47">
                  <c:v>223.64008861656509</c:v>
                </c:pt>
                <c:pt idx="48">
                  <c:v>223.84426343658171</c:v>
                </c:pt>
                <c:pt idx="49">
                  <c:v>224.04802461507361</c:v>
                </c:pt>
                <c:pt idx="50">
                  <c:v>224.25137178502663</c:v>
                </c:pt>
                <c:pt idx="51">
                  <c:v>224.45430457975979</c:v>
                </c:pt>
                <c:pt idx="52">
                  <c:v>224.65682263336603</c:v>
                </c:pt>
                <c:pt idx="53">
                  <c:v>224.85892558065069</c:v>
                </c:pt>
                <c:pt idx="54">
                  <c:v>225.06061305728971</c:v>
                </c:pt>
                <c:pt idx="55">
                  <c:v>225.26188470002771</c:v>
                </c:pt>
                <c:pt idx="56">
                  <c:v>225.46274014656541</c:v>
                </c:pt>
                <c:pt idx="57">
                  <c:v>225.6631790356634</c:v>
                </c:pt>
                <c:pt idx="58">
                  <c:v>225.86320100711148</c:v>
                </c:pt>
                <c:pt idx="59">
                  <c:v>226.06280570176864</c:v>
                </c:pt>
                <c:pt idx="60">
                  <c:v>226.26199276158962</c:v>
                </c:pt>
                <c:pt idx="61">
                  <c:v>226.4607618295565</c:v>
                </c:pt>
                <c:pt idx="62">
                  <c:v>226.65911254981677</c:v>
                </c:pt>
                <c:pt idx="63">
                  <c:v>226.8570445674342</c:v>
                </c:pt>
                <c:pt idx="64">
                  <c:v>227.05455752874278</c:v>
                </c:pt>
                <c:pt idx="65">
                  <c:v>227.25165108101908</c:v>
                </c:pt>
                <c:pt idx="66">
                  <c:v>227.44832487266405</c:v>
                </c:pt>
                <c:pt idx="67">
                  <c:v>227.64457855312659</c:v>
                </c:pt>
                <c:pt idx="68">
                  <c:v>227.84041177290956</c:v>
                </c:pt>
                <c:pt idx="69">
                  <c:v>228.03582418366963</c:v>
                </c:pt>
                <c:pt idx="70">
                  <c:v>228.23081543801192</c:v>
                </c:pt>
                <c:pt idx="71">
                  <c:v>228.42538518970252</c:v>
                </c:pt>
                <c:pt idx="72">
                  <c:v>228.61953309349721</c:v>
                </c:pt>
                <c:pt idx="73">
                  <c:v>228.81325880524196</c:v>
                </c:pt>
                <c:pt idx="74">
                  <c:v>229.00656198186178</c:v>
                </c:pt>
                <c:pt idx="75">
                  <c:v>229.1994422813504</c:v>
                </c:pt>
                <c:pt idx="76">
                  <c:v>229.39189936266905</c:v>
                </c:pt>
                <c:pt idx="77">
                  <c:v>229.58393288594323</c:v>
                </c:pt>
                <c:pt idx="78">
                  <c:v>229.77554251219726</c:v>
                </c:pt>
                <c:pt idx="79">
                  <c:v>229.96672790368572</c:v>
                </c:pt>
                <c:pt idx="80">
                  <c:v>230.15748872359683</c:v>
                </c:pt>
                <c:pt idx="81">
                  <c:v>230.34782463617915</c:v>
                </c:pt>
                <c:pt idx="82">
                  <c:v>230.53773530670688</c:v>
                </c:pt>
                <c:pt idx="83">
                  <c:v>230.72722040160716</c:v>
                </c:pt>
                <c:pt idx="84">
                  <c:v>230.91627958814829</c:v>
                </c:pt>
                <c:pt idx="85">
                  <c:v>231.104912534801</c:v>
                </c:pt>
                <c:pt idx="86">
                  <c:v>231.29311891099508</c:v>
                </c:pt>
                <c:pt idx="87">
                  <c:v>231.48089838726617</c:v>
                </c:pt>
                <c:pt idx="88">
                  <c:v>231.6682506350412</c:v>
                </c:pt>
                <c:pt idx="89">
                  <c:v>231.85517532693254</c:v>
                </c:pt>
                <c:pt idx="90">
                  <c:v>232.04167213644678</c:v>
                </c:pt>
                <c:pt idx="91">
                  <c:v>232.22774073824567</c:v>
                </c:pt>
                <c:pt idx="92">
                  <c:v>232.4133808078827</c:v>
                </c:pt>
                <c:pt idx="93">
                  <c:v>232.59859202204018</c:v>
                </c:pt>
                <c:pt idx="94">
                  <c:v>232.78337405835606</c:v>
                </c:pt>
                <c:pt idx="95">
                  <c:v>232.96772659547855</c:v>
                </c:pt>
                <c:pt idx="96">
                  <c:v>233.15164931314411</c:v>
                </c:pt>
                <c:pt idx="97">
                  <c:v>233.33514189202648</c:v>
                </c:pt>
                <c:pt idx="98">
                  <c:v>233.51820401386578</c:v>
                </c:pt>
                <c:pt idx="99">
                  <c:v>233.70083536135061</c:v>
                </c:pt>
                <c:pt idx="100">
                  <c:v>233.88303561825208</c:v>
                </c:pt>
                <c:pt idx="101">
                  <c:v>234.06480446929206</c:v>
                </c:pt>
                <c:pt idx="102">
                  <c:v>234.24614160023191</c:v>
                </c:pt>
                <c:pt idx="103">
                  <c:v>234.42704669778325</c:v>
                </c:pt>
                <c:pt idx="104">
                  <c:v>234.60751944975343</c:v>
                </c:pt>
                <c:pt idx="105">
                  <c:v>234.78755954485055</c:v>
                </c:pt>
                <c:pt idx="106">
                  <c:v>234.96716667284807</c:v>
                </c:pt>
                <c:pt idx="107">
                  <c:v>235.14634052445254</c:v>
                </c:pt>
                <c:pt idx="108">
                  <c:v>235.3250807914377</c:v>
                </c:pt>
                <c:pt idx="109">
                  <c:v>235.5033871665436</c:v>
                </c:pt>
                <c:pt idx="110">
                  <c:v>235.68125934345332</c:v>
                </c:pt>
                <c:pt idx="111">
                  <c:v>235.85869701689327</c:v>
                </c:pt>
                <c:pt idx="112">
                  <c:v>236.03569988255674</c:v>
                </c:pt>
                <c:pt idx="113">
                  <c:v>236.21226763713778</c:v>
                </c:pt>
                <c:pt idx="114">
                  <c:v>236.38839997829891</c:v>
                </c:pt>
                <c:pt idx="115">
                  <c:v>236.56409660468842</c:v>
                </c:pt>
                <c:pt idx="116">
                  <c:v>236.73935721593313</c:v>
                </c:pt>
                <c:pt idx="117">
                  <c:v>236.91418151266012</c:v>
                </c:pt>
                <c:pt idx="118">
                  <c:v>237.08856919641167</c:v>
                </c:pt>
                <c:pt idx="119">
                  <c:v>237.26251996978283</c:v>
                </c:pt>
                <c:pt idx="120">
                  <c:v>237.43603353631971</c:v>
                </c:pt>
                <c:pt idx="121">
                  <c:v>237.60910960049105</c:v>
                </c:pt>
                <c:pt idx="122">
                  <c:v>237.78174786780181</c:v>
                </c:pt>
                <c:pt idx="123">
                  <c:v>237.95394804468791</c:v>
                </c:pt>
                <c:pt idx="124">
                  <c:v>238.12570983856676</c:v>
                </c:pt>
                <c:pt idx="125">
                  <c:v>238.29703295780229</c:v>
                </c:pt>
                <c:pt idx="126">
                  <c:v>238.46791711175956</c:v>
                </c:pt>
                <c:pt idx="127">
                  <c:v>238.63836201075208</c:v>
                </c:pt>
                <c:pt idx="128">
                  <c:v>238.80836736599349</c:v>
                </c:pt>
                <c:pt idx="129">
                  <c:v>238.97793288976231</c:v>
                </c:pt>
                <c:pt idx="130">
                  <c:v>239.14705829522222</c:v>
                </c:pt>
                <c:pt idx="131">
                  <c:v>239.3157432965051</c:v>
                </c:pt>
                <c:pt idx="132">
                  <c:v>239.48398760869014</c:v>
                </c:pt>
                <c:pt idx="133">
                  <c:v>239.65179094787288</c:v>
                </c:pt>
                <c:pt idx="134">
                  <c:v>239.81915303098361</c:v>
                </c:pt>
                <c:pt idx="135">
                  <c:v>239.98607357602958</c:v>
                </c:pt>
                <c:pt idx="136">
                  <c:v>240.15255230187628</c:v>
                </c:pt>
                <c:pt idx="137">
                  <c:v>240.31858892835089</c:v>
                </c:pt>
                <c:pt idx="138">
                  <c:v>240.4841831762603</c:v>
                </c:pt>
                <c:pt idx="139">
                  <c:v>240.64933476731125</c:v>
                </c:pt>
                <c:pt idx="140">
                  <c:v>240.81404342421189</c:v>
                </c:pt>
                <c:pt idx="141">
                  <c:v>240.97830887053777</c:v>
                </c:pt>
                <c:pt idx="142">
                  <c:v>241.14213083085292</c:v>
                </c:pt>
                <c:pt idx="143">
                  <c:v>241.30550903063008</c:v>
                </c:pt>
                <c:pt idx="144">
                  <c:v>241.46844319632311</c:v>
                </c:pt>
                <c:pt idx="145">
                  <c:v>241.63093305525365</c:v>
                </c:pt>
                <c:pt idx="146">
                  <c:v>241.79297833574282</c:v>
                </c:pt>
                <c:pt idx="147">
                  <c:v>241.95457876699524</c:v>
                </c:pt>
                <c:pt idx="148">
                  <c:v>242.11573407915705</c:v>
                </c:pt>
                <c:pt idx="149">
                  <c:v>242.27644400331334</c:v>
                </c:pt>
                <c:pt idx="150">
                  <c:v>242.43670827148298</c:v>
                </c:pt>
                <c:pt idx="151">
                  <c:v>242.59652661659632</c:v>
                </c:pt>
                <c:pt idx="152">
                  <c:v>242.75589877247921</c:v>
                </c:pt>
                <c:pt idx="153">
                  <c:v>242.91482447393327</c:v>
                </c:pt>
                <c:pt idx="154">
                  <c:v>243.07330345667654</c:v>
                </c:pt>
                <c:pt idx="155">
                  <c:v>243.23133545730218</c:v>
                </c:pt>
                <c:pt idx="156">
                  <c:v>243.38892021335855</c:v>
                </c:pt>
                <c:pt idx="157">
                  <c:v>243.54605746327206</c:v>
                </c:pt>
                <c:pt idx="158">
                  <c:v>243.70274694645869</c:v>
                </c:pt>
                <c:pt idx="159">
                  <c:v>243.85898840316133</c:v>
                </c:pt>
                <c:pt idx="160">
                  <c:v>244.01478157459783</c:v>
                </c:pt>
                <c:pt idx="161">
                  <c:v>244.17012620287915</c:v>
                </c:pt>
                <c:pt idx="162">
                  <c:v>244.32502203102911</c:v>
                </c:pt>
                <c:pt idx="163">
                  <c:v>244.47946880294407</c:v>
                </c:pt>
                <c:pt idx="164">
                  <c:v>244.63346626347655</c:v>
                </c:pt>
                <c:pt idx="165">
                  <c:v>244.78701415835212</c:v>
                </c:pt>
                <c:pt idx="166">
                  <c:v>244.94011223424229</c:v>
                </c:pt>
                <c:pt idx="167">
                  <c:v>245.09276023865758</c:v>
                </c:pt>
                <c:pt idx="168">
                  <c:v>245.24495792005342</c:v>
                </c:pt>
                <c:pt idx="169">
                  <c:v>245.39670502779589</c:v>
                </c:pt>
                <c:pt idx="170">
                  <c:v>245.5480013121142</c:v>
                </c:pt>
                <c:pt idx="171">
                  <c:v>245.69884652416525</c:v>
                </c:pt>
                <c:pt idx="172">
                  <c:v>245.84924041598137</c:v>
                </c:pt>
                <c:pt idx="173">
                  <c:v>245.99918274049267</c:v>
                </c:pt>
                <c:pt idx="174">
                  <c:v>246.14867325152969</c:v>
                </c:pt>
                <c:pt idx="175">
                  <c:v>246.29771170380181</c:v>
                </c:pt>
                <c:pt idx="176">
                  <c:v>246.44629785294876</c:v>
                </c:pt>
                <c:pt idx="177">
                  <c:v>246.59443145545654</c:v>
                </c:pt>
                <c:pt idx="178">
                  <c:v>246.74211226872913</c:v>
                </c:pt>
                <c:pt idx="179">
                  <c:v>246.88934005099941</c:v>
                </c:pt>
                <c:pt idx="180">
                  <c:v>247.03611456147641</c:v>
                </c:pt>
                <c:pt idx="181">
                  <c:v>247.18243556018876</c:v>
                </c:pt>
                <c:pt idx="182">
                  <c:v>247.3283028080543</c:v>
                </c:pt>
                <c:pt idx="183">
                  <c:v>247.47371606690564</c:v>
                </c:pt>
                <c:pt idx="184">
                  <c:v>247.61867509943454</c:v>
                </c:pt>
                <c:pt idx="185">
                  <c:v>247.76317966918967</c:v>
                </c:pt>
                <c:pt idx="186">
                  <c:v>247.9072295406487</c:v>
                </c:pt>
                <c:pt idx="187">
                  <c:v>248.05082447910451</c:v>
                </c:pt>
                <c:pt idx="188">
                  <c:v>248.19396425079236</c:v>
                </c:pt>
                <c:pt idx="189">
                  <c:v>248.33664862277681</c:v>
                </c:pt>
                <c:pt idx="190">
                  <c:v>248.4788773630157</c:v>
                </c:pt>
                <c:pt idx="191">
                  <c:v>248.62065024029371</c:v>
                </c:pt>
                <c:pt idx="192">
                  <c:v>248.76196702436565</c:v>
                </c:pt>
                <c:pt idx="193">
                  <c:v>248.90282748574228</c:v>
                </c:pt>
                <c:pt idx="194">
                  <c:v>249.04323139586776</c:v>
                </c:pt>
                <c:pt idx="195">
                  <c:v>249.18317852705039</c:v>
                </c:pt>
                <c:pt idx="196">
                  <c:v>249.32266865244281</c:v>
                </c:pt>
                <c:pt idx="197">
                  <c:v>249.4617015460955</c:v>
                </c:pt>
                <c:pt idx="198">
                  <c:v>249.60027698286819</c:v>
                </c:pt>
                <c:pt idx="199">
                  <c:v>249.73839473852382</c:v>
                </c:pt>
                <c:pt idx="200">
                  <c:v>249.87605458967056</c:v>
                </c:pt>
                <c:pt idx="201">
                  <c:v>250.01325631381795</c:v>
                </c:pt>
                <c:pt idx="202">
                  <c:v>250.14999968926122</c:v>
                </c:pt>
                <c:pt idx="203">
                  <c:v>250.28628449521204</c:v>
                </c:pt>
                <c:pt idx="204">
                  <c:v>250.42211051170668</c:v>
                </c:pt>
                <c:pt idx="205">
                  <c:v>250.55747751967868</c:v>
                </c:pt>
                <c:pt idx="206">
                  <c:v>250.69238530083126</c:v>
                </c:pt>
                <c:pt idx="207">
                  <c:v>250.82683363784327</c:v>
                </c:pt>
                <c:pt idx="208">
                  <c:v>250.9608223141156</c:v>
                </c:pt>
                <c:pt idx="209">
                  <c:v>251.09435111399884</c:v>
                </c:pt>
                <c:pt idx="210">
                  <c:v>251.22741982263307</c:v>
                </c:pt>
                <c:pt idx="211">
                  <c:v>251.36002822603106</c:v>
                </c:pt>
                <c:pt idx="212">
                  <c:v>251.49217611108952</c:v>
                </c:pt>
                <c:pt idx="213">
                  <c:v>251.62386326546982</c:v>
                </c:pt>
                <c:pt idx="214">
                  <c:v>251.75508947775339</c:v>
                </c:pt>
                <c:pt idx="215">
                  <c:v>251.88585453730144</c:v>
                </c:pt>
                <c:pt idx="216">
                  <c:v>252.01615823438195</c:v>
                </c:pt>
                <c:pt idx="217">
                  <c:v>252.14600036006479</c:v>
                </c:pt>
                <c:pt idx="218">
                  <c:v>252.27538070626306</c:v>
                </c:pt>
                <c:pt idx="219">
                  <c:v>252.40429906577887</c:v>
                </c:pt>
                <c:pt idx="220">
                  <c:v>252.53275523214072</c:v>
                </c:pt>
                <c:pt idx="221">
                  <c:v>252.66074899983118</c:v>
                </c:pt>
                <c:pt idx="222">
                  <c:v>252.78828016412271</c:v>
                </c:pt>
                <c:pt idx="223">
                  <c:v>252.91534852113034</c:v>
                </c:pt>
                <c:pt idx="224">
                  <c:v>253.04195386776959</c:v>
                </c:pt>
                <c:pt idx="225">
                  <c:v>253.16809600182643</c:v>
                </c:pt>
                <c:pt idx="226">
                  <c:v>253.29377472194193</c:v>
                </c:pt>
                <c:pt idx="227">
                  <c:v>253.41898982752102</c:v>
                </c:pt>
                <c:pt idx="228">
                  <c:v>253.54374111884013</c:v>
                </c:pt>
                <c:pt idx="229">
                  <c:v>253.66802839701626</c:v>
                </c:pt>
                <c:pt idx="230">
                  <c:v>253.79185146396742</c:v>
                </c:pt>
                <c:pt idx="231">
                  <c:v>253.91521012246398</c:v>
                </c:pt>
                <c:pt idx="232">
                  <c:v>254.03810417606331</c:v>
                </c:pt>
                <c:pt idx="233">
                  <c:v>254.16053342919469</c:v>
                </c:pt>
                <c:pt idx="234">
                  <c:v>254.28249768707968</c:v>
                </c:pt>
                <c:pt idx="235">
                  <c:v>254.40399675578013</c:v>
                </c:pt>
                <c:pt idx="236">
                  <c:v>254.52503044217383</c:v>
                </c:pt>
                <c:pt idx="237">
                  <c:v>254.645598553947</c:v>
                </c:pt>
                <c:pt idx="238">
                  <c:v>254.76570089964667</c:v>
                </c:pt>
                <c:pt idx="239">
                  <c:v>254.88533728857448</c:v>
                </c:pt>
                <c:pt idx="240">
                  <c:v>255.00450753092088</c:v>
                </c:pt>
                <c:pt idx="241">
                  <c:v>255.12321143763964</c:v>
                </c:pt>
                <c:pt idx="242">
                  <c:v>255.24144882052036</c:v>
                </c:pt>
                <c:pt idx="243">
                  <c:v>255.35921949219028</c:v>
                </c:pt>
                <c:pt idx="244">
                  <c:v>255.47652326605896</c:v>
                </c:pt>
                <c:pt idx="245">
                  <c:v>255.5933599563559</c:v>
                </c:pt>
                <c:pt idx="246">
                  <c:v>255.7097293781388</c:v>
                </c:pt>
                <c:pt idx="247">
                  <c:v>255.82563134724489</c:v>
                </c:pt>
                <c:pt idx="248">
                  <c:v>255.94106568037665</c:v>
                </c:pt>
                <c:pt idx="249">
                  <c:v>256.05603219498795</c:v>
                </c:pt>
                <c:pt idx="250">
                  <c:v>256.17053070937538</c:v>
                </c:pt>
                <c:pt idx="251">
                  <c:v>256.28456104263944</c:v>
                </c:pt>
                <c:pt idx="252">
                  <c:v>256.39812301466918</c:v>
                </c:pt>
                <c:pt idx="253">
                  <c:v>256.51121644618019</c:v>
                </c:pt>
                <c:pt idx="254">
                  <c:v>256.62384115869969</c:v>
                </c:pt>
                <c:pt idx="255">
                  <c:v>256.7359969745325</c:v>
                </c:pt>
                <c:pt idx="256">
                  <c:v>256.84768371682122</c:v>
                </c:pt>
                <c:pt idx="257">
                  <c:v>256.95890120945876</c:v>
                </c:pt>
                <c:pt idx="258">
                  <c:v>257.06964927720645</c:v>
                </c:pt>
                <c:pt idx="259">
                  <c:v>257.17992774556222</c:v>
                </c:pt>
                <c:pt idx="260">
                  <c:v>257.28973644086449</c:v>
                </c:pt>
                <c:pt idx="261">
                  <c:v>257.39907519025661</c:v>
                </c:pt>
                <c:pt idx="262">
                  <c:v>257.50794382164139</c:v>
                </c:pt>
                <c:pt idx="263">
                  <c:v>257.6163421637566</c:v>
                </c:pt>
                <c:pt idx="264">
                  <c:v>257.7242700460917</c:v>
                </c:pt>
                <c:pt idx="265">
                  <c:v>257.8317272989903</c:v>
                </c:pt>
                <c:pt idx="266">
                  <c:v>257.93871375356611</c:v>
                </c:pt>
                <c:pt idx="267">
                  <c:v>258.04522924169333</c:v>
                </c:pt>
                <c:pt idx="268">
                  <c:v>258.15127359607584</c:v>
                </c:pt>
                <c:pt idx="269">
                  <c:v>258.25684665021959</c:v>
                </c:pt>
                <c:pt idx="270">
                  <c:v>258.36194823839571</c:v>
                </c:pt>
                <c:pt idx="271">
                  <c:v>258.46657819565314</c:v>
                </c:pt>
                <c:pt idx="272">
                  <c:v>258.57073635789408</c:v>
                </c:pt>
                <c:pt idx="273">
                  <c:v>258.67442256171961</c:v>
                </c:pt>
                <c:pt idx="274">
                  <c:v>258.77763664460105</c:v>
                </c:pt>
                <c:pt idx="275">
                  <c:v>258.88037844473479</c:v>
                </c:pt>
                <c:pt idx="276">
                  <c:v>258.98264780117313</c:v>
                </c:pt>
                <c:pt idx="277">
                  <c:v>259.08444455366435</c:v>
                </c:pt>
                <c:pt idx="278">
                  <c:v>259.185768542831</c:v>
                </c:pt>
                <c:pt idx="279">
                  <c:v>259.28661960998528</c:v>
                </c:pt>
                <c:pt idx="280">
                  <c:v>259.38699759733447</c:v>
                </c:pt>
                <c:pt idx="281">
                  <c:v>259.48690234777075</c:v>
                </c:pt>
                <c:pt idx="282">
                  <c:v>259.58633370501281</c:v>
                </c:pt>
                <c:pt idx="283">
                  <c:v>259.68529151357188</c:v>
                </c:pt>
                <c:pt idx="284">
                  <c:v>259.78377561871218</c:v>
                </c:pt>
                <c:pt idx="285">
                  <c:v>259.88178586646859</c:v>
                </c:pt>
                <c:pt idx="286">
                  <c:v>259.97932210369714</c:v>
                </c:pt>
                <c:pt idx="287">
                  <c:v>260.07638417799546</c:v>
                </c:pt>
                <c:pt idx="288">
                  <c:v>260.17297193775937</c:v>
                </c:pt>
                <c:pt idx="289">
                  <c:v>260.26908523213797</c:v>
                </c:pt>
                <c:pt idx="290">
                  <c:v>260.36472391107543</c:v>
                </c:pt>
                <c:pt idx="291">
                  <c:v>260.45988782530139</c:v>
                </c:pt>
                <c:pt idx="292">
                  <c:v>260.55457682628912</c:v>
                </c:pt>
                <c:pt idx="293">
                  <c:v>260.64879076629848</c:v>
                </c:pt>
                <c:pt idx="294">
                  <c:v>260.74252949835613</c:v>
                </c:pt>
                <c:pt idx="295">
                  <c:v>260.835792876293</c:v>
                </c:pt>
                <c:pt idx="296">
                  <c:v>260.92858075465529</c:v>
                </c:pt>
                <c:pt idx="297">
                  <c:v>261.02089298881941</c:v>
                </c:pt>
                <c:pt idx="298">
                  <c:v>261.11272943488973</c:v>
                </c:pt>
                <c:pt idx="299">
                  <c:v>261.20408994974497</c:v>
                </c:pt>
                <c:pt idx="300">
                  <c:v>261.29497439105512</c:v>
                </c:pt>
                <c:pt idx="301">
                  <c:v>261.38538261723284</c:v>
                </c:pt>
                <c:pt idx="302">
                  <c:v>261.47531448748543</c:v>
                </c:pt>
                <c:pt idx="303">
                  <c:v>261.56476986175568</c:v>
                </c:pt>
                <c:pt idx="304">
                  <c:v>261.65374860075332</c:v>
                </c:pt>
                <c:pt idx="305">
                  <c:v>261.74225056597686</c:v>
                </c:pt>
                <c:pt idx="306">
                  <c:v>261.83027561969504</c:v>
                </c:pt>
                <c:pt idx="307">
                  <c:v>261.91782362489488</c:v>
                </c:pt>
                <c:pt idx="308">
                  <c:v>262.0048944453751</c:v>
                </c:pt>
                <c:pt idx="309">
                  <c:v>262.0914879456605</c:v>
                </c:pt>
                <c:pt idx="310">
                  <c:v>262.17760399105009</c:v>
                </c:pt>
                <c:pt idx="311">
                  <c:v>262.26324244763072</c:v>
                </c:pt>
                <c:pt idx="312">
                  <c:v>262.34840318220864</c:v>
                </c:pt>
                <c:pt idx="313">
                  <c:v>262.43308606236968</c:v>
                </c:pt>
                <c:pt idx="314">
                  <c:v>262.51729095646806</c:v>
                </c:pt>
                <c:pt idx="315">
                  <c:v>262.6010177335632</c:v>
                </c:pt>
                <c:pt idx="316">
                  <c:v>262.68426626354875</c:v>
                </c:pt>
                <c:pt idx="317">
                  <c:v>262.76703641703614</c:v>
                </c:pt>
                <c:pt idx="318">
                  <c:v>262.84932806538637</c:v>
                </c:pt>
                <c:pt idx="319">
                  <c:v>262.93114108074417</c:v>
                </c:pt>
                <c:pt idx="320">
                  <c:v>263.0124753359778</c:v>
                </c:pt>
                <c:pt idx="321">
                  <c:v>263.09333070472621</c:v>
                </c:pt>
                <c:pt idx="322">
                  <c:v>263.173707061377</c:v>
                </c:pt>
                <c:pt idx="323">
                  <c:v>263.25360428108371</c:v>
                </c:pt>
                <c:pt idx="324">
                  <c:v>263.33302223974698</c:v>
                </c:pt>
                <c:pt idx="325">
                  <c:v>263.41196081400847</c:v>
                </c:pt>
                <c:pt idx="326">
                  <c:v>263.49041988126999</c:v>
                </c:pt>
                <c:pt idx="327">
                  <c:v>263.56839931969472</c:v>
                </c:pt>
                <c:pt idx="328">
                  <c:v>263.64589900815878</c:v>
                </c:pt>
                <c:pt idx="329">
                  <c:v>263.72291882634011</c:v>
                </c:pt>
                <c:pt idx="330">
                  <c:v>263.79945865462946</c:v>
                </c:pt>
                <c:pt idx="331">
                  <c:v>263.87551837419215</c:v>
                </c:pt>
                <c:pt idx="332">
                  <c:v>263.95109786690722</c:v>
                </c:pt>
                <c:pt idx="333">
                  <c:v>264.02619701543358</c:v>
                </c:pt>
                <c:pt idx="334">
                  <c:v>264.1008157031572</c:v>
                </c:pt>
                <c:pt idx="335">
                  <c:v>264.17495381423089</c:v>
                </c:pt>
                <c:pt idx="336">
                  <c:v>264.24861123352969</c:v>
                </c:pt>
                <c:pt idx="337">
                  <c:v>264.3217878466744</c:v>
                </c:pt>
                <c:pt idx="338">
                  <c:v>264.39448354005737</c:v>
                </c:pt>
                <c:pt idx="339">
                  <c:v>264.46669820081149</c:v>
                </c:pt>
                <c:pt idx="340">
                  <c:v>264.53843171677607</c:v>
                </c:pt>
                <c:pt idx="341">
                  <c:v>264.60968397655563</c:v>
                </c:pt>
                <c:pt idx="342">
                  <c:v>264.68045486951451</c:v>
                </c:pt>
                <c:pt idx="343">
                  <c:v>264.75074428574044</c:v>
                </c:pt>
                <c:pt idx="344">
                  <c:v>264.82055211606718</c:v>
                </c:pt>
                <c:pt idx="345">
                  <c:v>264.88987825205965</c:v>
                </c:pt>
                <c:pt idx="346">
                  <c:v>264.95872258604379</c:v>
                </c:pt>
                <c:pt idx="347">
                  <c:v>265.02708501107918</c:v>
                </c:pt>
                <c:pt idx="348">
                  <c:v>265.09496542093956</c:v>
                </c:pt>
                <c:pt idx="349">
                  <c:v>265.16236371018834</c:v>
                </c:pt>
                <c:pt idx="350">
                  <c:v>265.2292797740742</c:v>
                </c:pt>
                <c:pt idx="351">
                  <c:v>265.29571350860067</c:v>
                </c:pt>
                <c:pt idx="352">
                  <c:v>265.36166481053516</c:v>
                </c:pt>
                <c:pt idx="353">
                  <c:v>265.42713357735664</c:v>
                </c:pt>
                <c:pt idx="354">
                  <c:v>265.49211970728089</c:v>
                </c:pt>
                <c:pt idx="355">
                  <c:v>265.55662309927533</c:v>
                </c:pt>
                <c:pt idx="356">
                  <c:v>265.62064365301541</c:v>
                </c:pt>
                <c:pt idx="357">
                  <c:v>265.68418126893897</c:v>
                </c:pt>
                <c:pt idx="358">
                  <c:v>265.74723584820816</c:v>
                </c:pt>
                <c:pt idx="359">
                  <c:v>265.80980729272682</c:v>
                </c:pt>
                <c:pt idx="360">
                  <c:v>265.87189550511761</c:v>
                </c:pt>
                <c:pt idx="361">
                  <c:v>265.93350038874456</c:v>
                </c:pt>
                <c:pt idx="362">
                  <c:v>265.99462184769425</c:v>
                </c:pt>
                <c:pt idx="363">
                  <c:v>266.05525978681538</c:v>
                </c:pt>
                <c:pt idx="364">
                  <c:v>266.11541411164779</c:v>
                </c:pt>
                <c:pt idx="365">
                  <c:v>266.17508472850659</c:v>
                </c:pt>
                <c:pt idx="366">
                  <c:v>266.23427154439531</c:v>
                </c:pt>
                <c:pt idx="367">
                  <c:v>266.29297446707631</c:v>
                </c:pt>
                <c:pt idx="368">
                  <c:v>266.35119340503314</c:v>
                </c:pt>
                <c:pt idx="369">
                  <c:v>266.40892826747137</c:v>
                </c:pt>
                <c:pt idx="370">
                  <c:v>266.46617896434998</c:v>
                </c:pt>
                <c:pt idx="371">
                  <c:v>266.52294540632329</c:v>
                </c:pt>
                <c:pt idx="372">
                  <c:v>266.57922750480265</c:v>
                </c:pt>
                <c:pt idx="373">
                  <c:v>266.63502517190699</c:v>
                </c:pt>
                <c:pt idx="374">
                  <c:v>266.69033832050093</c:v>
                </c:pt>
                <c:pt idx="375">
                  <c:v>266.7451668641674</c:v>
                </c:pt>
                <c:pt idx="376">
                  <c:v>266.79951071721206</c:v>
                </c:pt>
                <c:pt idx="377">
                  <c:v>266.85336979466871</c:v>
                </c:pt>
                <c:pt idx="378">
                  <c:v>266.90674401229984</c:v>
                </c:pt>
                <c:pt idx="379">
                  <c:v>266.95963328659826</c:v>
                </c:pt>
                <c:pt idx="380">
                  <c:v>267.01203753478154</c:v>
                </c:pt>
                <c:pt idx="381">
                  <c:v>267.06395667476767</c:v>
                </c:pt>
                <c:pt idx="382">
                  <c:v>267.11539062524446</c:v>
                </c:pt>
                <c:pt idx="383">
                  <c:v>267.16633930558157</c:v>
                </c:pt>
                <c:pt idx="384">
                  <c:v>267.21680263590235</c:v>
                </c:pt>
                <c:pt idx="385">
                  <c:v>267.26678053702511</c:v>
                </c:pt>
                <c:pt idx="386">
                  <c:v>267.3162729305111</c:v>
                </c:pt>
                <c:pt idx="387">
                  <c:v>267.3652797386469</c:v>
                </c:pt>
                <c:pt idx="388">
                  <c:v>267.41380088442605</c:v>
                </c:pt>
                <c:pt idx="389">
                  <c:v>267.46183629157787</c:v>
                </c:pt>
                <c:pt idx="390">
                  <c:v>267.50938588455602</c:v>
                </c:pt>
                <c:pt idx="391">
                  <c:v>267.55644958850456</c:v>
                </c:pt>
                <c:pt idx="392">
                  <c:v>267.60302732932882</c:v>
                </c:pt>
                <c:pt idx="393">
                  <c:v>267.64911903362855</c:v>
                </c:pt>
                <c:pt idx="394">
                  <c:v>267.69472462872824</c:v>
                </c:pt>
                <c:pt idx="395">
                  <c:v>267.73984404268077</c:v>
                </c:pt>
                <c:pt idx="396">
                  <c:v>267.78447720425612</c:v>
                </c:pt>
                <c:pt idx="397">
                  <c:v>267.82862404293201</c:v>
                </c:pt>
                <c:pt idx="398">
                  <c:v>267.87228448893342</c:v>
                </c:pt>
                <c:pt idx="399">
                  <c:v>267.91545847316416</c:v>
                </c:pt>
                <c:pt idx="400">
                  <c:v>267.95814592727129</c:v>
                </c:pt>
                <c:pt idx="401">
                  <c:v>268.00034678362056</c:v>
                </c:pt>
                <c:pt idx="402">
                  <c:v>268.04206097528868</c:v>
                </c:pt>
                <c:pt idx="403">
                  <c:v>268.08328843605983</c:v>
                </c:pt>
                <c:pt idx="404">
                  <c:v>268.12402910046791</c:v>
                </c:pt>
                <c:pt idx="405">
                  <c:v>268.16428290371726</c:v>
                </c:pt>
                <c:pt idx="406">
                  <c:v>268.20404978177459</c:v>
                </c:pt>
                <c:pt idx="407">
                  <c:v>268.24332967129709</c:v>
                </c:pt>
                <c:pt idx="408">
                  <c:v>268.28212250965294</c:v>
                </c:pt>
                <c:pt idx="409">
                  <c:v>268.32042823494396</c:v>
                </c:pt>
                <c:pt idx="410">
                  <c:v>268.35824678597106</c:v>
                </c:pt>
                <c:pt idx="411">
                  <c:v>268.39557810227234</c:v>
                </c:pt>
                <c:pt idx="412">
                  <c:v>268.43242212407262</c:v>
                </c:pt>
                <c:pt idx="413">
                  <c:v>268.46877879232869</c:v>
                </c:pt>
                <c:pt idx="414">
                  <c:v>268.5046480487033</c:v>
                </c:pt>
                <c:pt idx="415">
                  <c:v>268.54002983559235</c:v>
                </c:pt>
                <c:pt idx="416">
                  <c:v>268.57492409607841</c:v>
                </c:pt>
                <c:pt idx="417">
                  <c:v>268.60933077396635</c:v>
                </c:pt>
                <c:pt idx="418">
                  <c:v>268.64324981379127</c:v>
                </c:pt>
                <c:pt idx="419">
                  <c:v>268.67668116077351</c:v>
                </c:pt>
                <c:pt idx="420">
                  <c:v>268.7096247608759</c:v>
                </c:pt>
                <c:pt idx="421">
                  <c:v>268.74208056075184</c:v>
                </c:pt>
                <c:pt idx="422">
                  <c:v>268.77404850775849</c:v>
                </c:pt>
                <c:pt idx="423">
                  <c:v>268.80552855000587</c:v>
                </c:pt>
                <c:pt idx="424">
                  <c:v>268.83652063627363</c:v>
                </c:pt>
                <c:pt idx="425">
                  <c:v>268.86702471607515</c:v>
                </c:pt>
                <c:pt idx="426">
                  <c:v>268.89704073963435</c:v>
                </c:pt>
                <c:pt idx="427">
                  <c:v>268.92656865787069</c:v>
                </c:pt>
                <c:pt idx="428">
                  <c:v>268.95560842242583</c:v>
                </c:pt>
                <c:pt idx="429">
                  <c:v>268.98415998566458</c:v>
                </c:pt>
                <c:pt idx="430">
                  <c:v>269.0122233006395</c:v>
                </c:pt>
                <c:pt idx="431">
                  <c:v>269.0397983211127</c:v>
                </c:pt>
                <c:pt idx="432">
                  <c:v>269.06688500158759</c:v>
                </c:pt>
                <c:pt idx="433">
                  <c:v>269.09348329725515</c:v>
                </c:pt>
                <c:pt idx="434">
                  <c:v>269.11959316400549</c:v>
                </c:pt>
                <c:pt idx="435">
                  <c:v>269.14521455844869</c:v>
                </c:pt>
                <c:pt idx="436">
                  <c:v>269.17034743792362</c:v>
                </c:pt>
                <c:pt idx="437">
                  <c:v>269.19499176044638</c:v>
                </c:pt>
                <c:pt idx="438">
                  <c:v>269.21914748477127</c:v>
                </c:pt>
                <c:pt idx="439">
                  <c:v>269.2428145703268</c:v>
                </c:pt>
                <c:pt idx="440">
                  <c:v>269.26599297729013</c:v>
                </c:pt>
                <c:pt idx="441">
                  <c:v>269.28868266651739</c:v>
                </c:pt>
                <c:pt idx="442">
                  <c:v>269.31088359957482</c:v>
                </c:pt>
                <c:pt idx="443">
                  <c:v>269.33259573875927</c:v>
                </c:pt>
                <c:pt idx="444">
                  <c:v>269.35381904705025</c:v>
                </c:pt>
                <c:pt idx="445">
                  <c:v>269.3745534881578</c:v>
                </c:pt>
                <c:pt idx="446">
                  <c:v>269.39479902647577</c:v>
                </c:pt>
                <c:pt idx="447">
                  <c:v>269.41455562711883</c:v>
                </c:pt>
                <c:pt idx="448">
                  <c:v>269.43382325591386</c:v>
                </c:pt>
                <c:pt idx="449">
                  <c:v>269.45260187939567</c:v>
                </c:pt>
                <c:pt idx="450">
                  <c:v>269.47089146478226</c:v>
                </c:pt>
                <c:pt idx="451">
                  <c:v>269.48869198002143</c:v>
                </c:pt>
                <c:pt idx="452">
                  <c:v>269.50600339376501</c:v>
                </c:pt>
                <c:pt idx="453">
                  <c:v>269.52282567537617</c:v>
                </c:pt>
                <c:pt idx="454">
                  <c:v>269.5391587948987</c:v>
                </c:pt>
                <c:pt idx="455">
                  <c:v>269.5550027231298</c:v>
                </c:pt>
                <c:pt idx="456">
                  <c:v>269.57035743151033</c:v>
                </c:pt>
                <c:pt idx="457">
                  <c:v>269.58522289225868</c:v>
                </c:pt>
                <c:pt idx="458">
                  <c:v>269.5995990782331</c:v>
                </c:pt>
                <c:pt idx="459">
                  <c:v>269.61348596304384</c:v>
                </c:pt>
                <c:pt idx="460">
                  <c:v>269.62688352098365</c:v>
                </c:pt>
                <c:pt idx="461">
                  <c:v>269.63979172706144</c:v>
                </c:pt>
                <c:pt idx="462">
                  <c:v>269.65221055699942</c:v>
                </c:pt>
                <c:pt idx="463">
                  <c:v>269.66413998719321</c:v>
                </c:pt>
                <c:pt idx="464">
                  <c:v>269.67557999478066</c:v>
                </c:pt>
                <c:pt idx="465">
                  <c:v>269.68653055759125</c:v>
                </c:pt>
                <c:pt idx="466">
                  <c:v>269.69699165415255</c:v>
                </c:pt>
                <c:pt idx="467">
                  <c:v>269.70696326371149</c:v>
                </c:pt>
                <c:pt idx="468">
                  <c:v>269.71644536620403</c:v>
                </c:pt>
                <c:pt idx="469">
                  <c:v>269.72543794228818</c:v>
                </c:pt>
                <c:pt idx="470">
                  <c:v>269.73394097331305</c:v>
                </c:pt>
                <c:pt idx="471">
                  <c:v>269.74195444134949</c:v>
                </c:pt>
                <c:pt idx="472">
                  <c:v>269.74947832915399</c:v>
                </c:pt>
                <c:pt idx="473">
                  <c:v>269.75651262020045</c:v>
                </c:pt>
                <c:pt idx="474">
                  <c:v>269.76305729866374</c:v>
                </c:pt>
                <c:pt idx="475">
                  <c:v>269.76911234942344</c:v>
                </c:pt>
                <c:pt idx="476">
                  <c:v>269.77467775806576</c:v>
                </c:pt>
                <c:pt idx="477">
                  <c:v>269.77975351087991</c:v>
                </c:pt>
                <c:pt idx="478">
                  <c:v>269.78433959486398</c:v>
                </c:pt>
                <c:pt idx="479">
                  <c:v>269.78843599771261</c:v>
                </c:pt>
                <c:pt idx="480">
                  <c:v>269.79204270783964</c:v>
                </c:pt>
                <c:pt idx="481">
                  <c:v>269.79515971434512</c:v>
                </c:pt>
                <c:pt idx="482">
                  <c:v>269.79778700704321</c:v>
                </c:pt>
                <c:pt idx="483">
                  <c:v>269.79992457646233</c:v>
                </c:pt>
                <c:pt idx="484">
                  <c:v>269.80157241381318</c:v>
                </c:pt>
                <c:pt idx="485">
                  <c:v>269.80273051103467</c:v>
                </c:pt>
                <c:pt idx="486">
                  <c:v>269.80339886074432</c:v>
                </c:pt>
                <c:pt idx="487">
                  <c:v>269.80357745629578</c:v>
                </c:pt>
                <c:pt idx="488">
                  <c:v>269.80326629172544</c:v>
                </c:pt>
                <c:pt idx="489">
                  <c:v>269.8024653617714</c:v>
                </c:pt>
                <c:pt idx="490">
                  <c:v>269.80117466189813</c:v>
                </c:pt>
                <c:pt idx="491">
                  <c:v>269.79939418825398</c:v>
                </c:pt>
                <c:pt idx="492">
                  <c:v>269.79712393768989</c:v>
                </c:pt>
                <c:pt idx="493">
                  <c:v>269.79436390779262</c:v>
                </c:pt>
                <c:pt idx="494">
                  <c:v>269.79111409681087</c:v>
                </c:pt>
                <c:pt idx="495">
                  <c:v>269.7873745037391</c:v>
                </c:pt>
                <c:pt idx="496">
                  <c:v>269.7831451282326</c:v>
                </c:pt>
                <c:pt idx="497">
                  <c:v>269.77842597069696</c:v>
                </c:pt>
                <c:pt idx="498">
                  <c:v>269.77321703220377</c:v>
                </c:pt>
                <c:pt idx="499">
                  <c:v>269.76751831455965</c:v>
                </c:pt>
                <c:pt idx="500">
                  <c:v>269.76132982025575</c:v>
                </c:pt>
                <c:pt idx="501">
                  <c:v>269.75465155249469</c:v>
                </c:pt>
                <c:pt idx="502">
                  <c:v>269.74748351519014</c:v>
                </c:pt>
                <c:pt idx="503">
                  <c:v>269.73982571295602</c:v>
                </c:pt>
                <c:pt idx="504">
                  <c:v>269.73167815109849</c:v>
                </c:pt>
                <c:pt idx="505">
                  <c:v>269.72304083565393</c:v>
                </c:pt>
                <c:pt idx="506">
                  <c:v>269.71391377334356</c:v>
                </c:pt>
                <c:pt idx="507">
                  <c:v>269.70429697161211</c:v>
                </c:pt>
                <c:pt idx="508">
                  <c:v>269.69419043858522</c:v>
                </c:pt>
                <c:pt idx="509">
                  <c:v>269.68359418311252</c:v>
                </c:pt>
                <c:pt idx="510">
                  <c:v>269.67250821474295</c:v>
                </c:pt>
                <c:pt idx="511">
                  <c:v>269.6609325437351</c:v>
                </c:pt>
                <c:pt idx="512">
                  <c:v>269.64886718104884</c:v>
                </c:pt>
                <c:pt idx="513">
                  <c:v>269.63631213835021</c:v>
                </c:pt>
                <c:pt idx="514">
                  <c:v>269.62326742801446</c:v>
                </c:pt>
                <c:pt idx="515">
                  <c:v>269.60973306311587</c:v>
                </c:pt>
                <c:pt idx="516">
                  <c:v>269.59570905743766</c:v>
                </c:pt>
                <c:pt idx="517">
                  <c:v>269.58119542547809</c:v>
                </c:pt>
                <c:pt idx="518">
                  <c:v>269.56619218243083</c:v>
                </c:pt>
                <c:pt idx="519">
                  <c:v>269.5506993441935</c:v>
                </c:pt>
                <c:pt idx="520">
                  <c:v>269.53471692738498</c:v>
                </c:pt>
                <c:pt idx="521">
                  <c:v>269.51824494931174</c:v>
                </c:pt>
                <c:pt idx="522">
                  <c:v>269.50128342801099</c:v>
                </c:pt>
                <c:pt idx="523">
                  <c:v>269.48383238220009</c:v>
                </c:pt>
                <c:pt idx="524">
                  <c:v>269.4658918313196</c:v>
                </c:pt>
                <c:pt idx="525">
                  <c:v>269.44746179550634</c:v>
                </c:pt>
                <c:pt idx="526">
                  <c:v>269.42854229562266</c:v>
                </c:pt>
                <c:pt idx="527">
                  <c:v>269.40913335321835</c:v>
                </c:pt>
                <c:pt idx="528">
                  <c:v>269.38923499056335</c:v>
                </c:pt>
                <c:pt idx="529">
                  <c:v>269.36884723062468</c:v>
                </c:pt>
                <c:pt idx="530">
                  <c:v>269.34797009708961</c:v>
                </c:pt>
                <c:pt idx="531">
                  <c:v>269.32660361433909</c:v>
                </c:pt>
                <c:pt idx="532">
                  <c:v>269.30474780747812</c:v>
                </c:pt>
                <c:pt idx="533">
                  <c:v>269.2824027023014</c:v>
                </c:pt>
                <c:pt idx="534">
                  <c:v>269.25956832533382</c:v>
                </c:pt>
                <c:pt idx="535">
                  <c:v>269.23624470378297</c:v>
                </c:pt>
                <c:pt idx="536">
                  <c:v>269.21243186559104</c:v>
                </c:pt>
                <c:pt idx="537">
                  <c:v>269.18812983939864</c:v>
                </c:pt>
                <c:pt idx="538">
                  <c:v>269.16333865453856</c:v>
                </c:pt>
                <c:pt idx="539">
                  <c:v>269.13805834108518</c:v>
                </c:pt>
                <c:pt idx="540">
                  <c:v>269.11228892979062</c:v>
                </c:pt>
                <c:pt idx="541">
                  <c:v>269.08603045213709</c:v>
                </c:pt>
                <c:pt idx="542">
                  <c:v>269.05928294031327</c:v>
                </c:pt>
                <c:pt idx="543">
                  <c:v>269.03204642721875</c:v>
                </c:pt>
                <c:pt idx="544">
                  <c:v>269.00432094644293</c:v>
                </c:pt>
                <c:pt idx="545">
                  <c:v>268.97610653231703</c:v>
                </c:pt>
                <c:pt idx="546">
                  <c:v>268.947403219862</c:v>
                </c:pt>
                <c:pt idx="547">
                  <c:v>268.91821104481869</c:v>
                </c:pt>
                <c:pt idx="548">
                  <c:v>268.88853004364012</c:v>
                </c:pt>
                <c:pt idx="549">
                  <c:v>268.85836025347209</c:v>
                </c:pt>
                <c:pt idx="550">
                  <c:v>268.82770171219374</c:v>
                </c:pt>
                <c:pt idx="551">
                  <c:v>268.79655445838961</c:v>
                </c:pt>
                <c:pt idx="552">
                  <c:v>268.76491853134843</c:v>
                </c:pt>
                <c:pt idx="553">
                  <c:v>268.73279397107797</c:v>
                </c:pt>
                <c:pt idx="554">
                  <c:v>268.70018081830403</c:v>
                </c:pt>
                <c:pt idx="555">
                  <c:v>268.66707911445491</c:v>
                </c:pt>
                <c:pt idx="556">
                  <c:v>268.63348890166714</c:v>
                </c:pt>
                <c:pt idx="557">
                  <c:v>268.59941022280753</c:v>
                </c:pt>
                <c:pt idx="558">
                  <c:v>268.56484312144386</c:v>
                </c:pt>
                <c:pt idx="559">
                  <c:v>268.52978764185724</c:v>
                </c:pt>
                <c:pt idx="560">
                  <c:v>268.4942438290467</c:v>
                </c:pt>
                <c:pt idx="561">
                  <c:v>268.4582117287257</c:v>
                </c:pt>
                <c:pt idx="562">
                  <c:v>268.42169138731265</c:v>
                </c:pt>
                <c:pt idx="563">
                  <c:v>268.38468285195637</c:v>
                </c:pt>
                <c:pt idx="564">
                  <c:v>268.34718617051197</c:v>
                </c:pt>
                <c:pt idx="565">
                  <c:v>268.30920139154438</c:v>
                </c:pt>
                <c:pt idx="566">
                  <c:v>268.27072856433858</c:v>
                </c:pt>
                <c:pt idx="567">
                  <c:v>268.23176773890646</c:v>
                </c:pt>
                <c:pt idx="568">
                  <c:v>268.19231896595181</c:v>
                </c:pt>
                <c:pt idx="569">
                  <c:v>268.15238229691903</c:v>
                </c:pt>
                <c:pt idx="570">
                  <c:v>268.11195778395034</c:v>
                </c:pt>
                <c:pt idx="571">
                  <c:v>268.07104547992117</c:v>
                </c:pt>
                <c:pt idx="572">
                  <c:v>268.02964543840397</c:v>
                </c:pt>
                <c:pt idx="573">
                  <c:v>267.98775771370993</c:v>
                </c:pt>
                <c:pt idx="574">
                  <c:v>267.94538236085123</c:v>
                </c:pt>
                <c:pt idx="575">
                  <c:v>267.90251943556973</c:v>
                </c:pt>
                <c:pt idx="576">
                  <c:v>267.85916899431572</c:v>
                </c:pt>
                <c:pt idx="577">
                  <c:v>267.81533109426414</c:v>
                </c:pt>
                <c:pt idx="578">
                  <c:v>267.77100579330914</c:v>
                </c:pt>
                <c:pt idx="579">
                  <c:v>267.72619315006432</c:v>
                </c:pt>
                <c:pt idx="580">
                  <c:v>267.68089322385464</c:v>
                </c:pt>
                <c:pt idx="581">
                  <c:v>267.6351060747412</c:v>
                </c:pt>
                <c:pt idx="582">
                  <c:v>267.58883176348451</c:v>
                </c:pt>
                <c:pt idx="583">
                  <c:v>267.54207035158112</c:v>
                </c:pt>
                <c:pt idx="584">
                  <c:v>267.49482190125161</c:v>
                </c:pt>
                <c:pt idx="585">
                  <c:v>267.44708647542114</c:v>
                </c:pt>
                <c:pt idx="586">
                  <c:v>267.39886413775383</c:v>
                </c:pt>
                <c:pt idx="587">
                  <c:v>267.35015495262343</c:v>
                </c:pt>
                <c:pt idx="588">
                  <c:v>267.30095898512917</c:v>
                </c:pt>
                <c:pt idx="589">
                  <c:v>267.25127630109358</c:v>
                </c:pt>
                <c:pt idx="590">
                  <c:v>267.20110696706649</c:v>
                </c:pt>
                <c:pt idx="591">
                  <c:v>267.15045105031197</c:v>
                </c:pt>
                <c:pt idx="592">
                  <c:v>267.09930861883043</c:v>
                </c:pt>
                <c:pt idx="593">
                  <c:v>267.04767974133375</c:v>
                </c:pt>
                <c:pt idx="594">
                  <c:v>266.99556448726685</c:v>
                </c:pt>
                <c:pt idx="595">
                  <c:v>266.94296292679434</c:v>
                </c:pt>
                <c:pt idx="596">
                  <c:v>266.88987513081224</c:v>
                </c:pt>
                <c:pt idx="597">
                  <c:v>266.83630117093634</c:v>
                </c:pt>
                <c:pt idx="598">
                  <c:v>266.78224111951465</c:v>
                </c:pt>
                <c:pt idx="599">
                  <c:v>266.72769504961843</c:v>
                </c:pt>
                <c:pt idx="600">
                  <c:v>266.67266303502873</c:v>
                </c:pt>
                <c:pt idx="601">
                  <c:v>266.61714515029172</c:v>
                </c:pt>
                <c:pt idx="602">
                  <c:v>266.56114147065034</c:v>
                </c:pt>
                <c:pt idx="603">
                  <c:v>266.50465207208703</c:v>
                </c:pt>
                <c:pt idx="604">
                  <c:v>266.44767703130373</c:v>
                </c:pt>
                <c:pt idx="605">
                  <c:v>266.39021642574619</c:v>
                </c:pt>
                <c:pt idx="606">
                  <c:v>266.33227033358276</c:v>
                </c:pt>
                <c:pt idx="607">
                  <c:v>266.2738388337122</c:v>
                </c:pt>
                <c:pt idx="608">
                  <c:v>266.21492200576103</c:v>
                </c:pt>
                <c:pt idx="609">
                  <c:v>266.15551993008097</c:v>
                </c:pt>
                <c:pt idx="610">
                  <c:v>266.09563268776418</c:v>
                </c:pt>
                <c:pt idx="611">
                  <c:v>266.03526036063772</c:v>
                </c:pt>
                <c:pt idx="612">
                  <c:v>265.97440303124694</c:v>
                </c:pt>
                <c:pt idx="613">
                  <c:v>265.91306078288295</c:v>
                </c:pt>
                <c:pt idx="614">
                  <c:v>265.85123369956148</c:v>
                </c:pt>
                <c:pt idx="615">
                  <c:v>265.78892186603332</c:v>
                </c:pt>
                <c:pt idx="616">
                  <c:v>265.72612536778752</c:v>
                </c:pt>
                <c:pt idx="617">
                  <c:v>265.66284429104002</c:v>
                </c:pt>
                <c:pt idx="618">
                  <c:v>265.5990787227484</c:v>
                </c:pt>
                <c:pt idx="619">
                  <c:v>265.534828750602</c:v>
                </c:pt>
                <c:pt idx="620">
                  <c:v>265.4700944630257</c:v>
                </c:pt>
                <c:pt idx="621">
                  <c:v>265.4048759491825</c:v>
                </c:pt>
                <c:pt idx="622">
                  <c:v>265.33917329896957</c:v>
                </c:pt>
                <c:pt idx="623">
                  <c:v>265.27298660302768</c:v>
                </c:pt>
                <c:pt idx="624">
                  <c:v>265.20631595272022</c:v>
                </c:pt>
                <c:pt idx="625">
                  <c:v>265.13916144016719</c:v>
                </c:pt>
                <c:pt idx="626">
                  <c:v>265.07152315821344</c:v>
                </c:pt>
                <c:pt idx="627">
                  <c:v>265.00340120045411</c:v>
                </c:pt>
                <c:pt idx="628">
                  <c:v>264.93479566121493</c:v>
                </c:pt>
                <c:pt idx="629">
                  <c:v>264.86570663556427</c:v>
                </c:pt>
                <c:pt idx="630">
                  <c:v>264.79613421931765</c:v>
                </c:pt>
                <c:pt idx="631">
                  <c:v>264.72607850901915</c:v>
                </c:pt>
                <c:pt idx="632">
                  <c:v>264.65553960196524</c:v>
                </c:pt>
                <c:pt idx="633">
                  <c:v>264.58451759619163</c:v>
                </c:pt>
                <c:pt idx="634">
                  <c:v>264.51301259047625</c:v>
                </c:pt>
                <c:pt idx="635">
                  <c:v>264.44102468433186</c:v>
                </c:pt>
                <c:pt idx="636">
                  <c:v>264.36855397804248</c:v>
                </c:pt>
                <c:pt idx="637">
                  <c:v>264.29560057260301</c:v>
                </c:pt>
                <c:pt idx="638">
                  <c:v>264.22216456977691</c:v>
                </c:pt>
                <c:pt idx="639">
                  <c:v>264.14824607205503</c:v>
                </c:pt>
                <c:pt idx="640">
                  <c:v>264.07384518268765</c:v>
                </c:pt>
                <c:pt idx="641">
                  <c:v>263.99896200567036</c:v>
                </c:pt>
                <c:pt idx="642">
                  <c:v>263.92359664574548</c:v>
                </c:pt>
                <c:pt idx="643">
                  <c:v>263.84774920839641</c:v>
                </c:pt>
                <c:pt idx="644">
                  <c:v>263.77141979986351</c:v>
                </c:pt>
                <c:pt idx="645">
                  <c:v>263.69460852712768</c:v>
                </c:pt>
                <c:pt idx="646">
                  <c:v>263.61731549792921</c:v>
                </c:pt>
                <c:pt idx="647">
                  <c:v>263.53954082075353</c:v>
                </c:pt>
                <c:pt idx="648">
                  <c:v>263.46128460482754</c:v>
                </c:pt>
                <c:pt idx="649">
                  <c:v>263.38254696015093</c:v>
                </c:pt>
                <c:pt idx="650">
                  <c:v>263.30332799745366</c:v>
                </c:pt>
                <c:pt idx="651">
                  <c:v>263.22362782822927</c:v>
                </c:pt>
                <c:pt idx="652">
                  <c:v>263.14344656472599</c:v>
                </c:pt>
                <c:pt idx="653">
                  <c:v>263.0627843199382</c:v>
                </c:pt>
                <c:pt idx="654">
                  <c:v>262.98164120762226</c:v>
                </c:pt>
                <c:pt idx="655">
                  <c:v>262.90001734227889</c:v>
                </c:pt>
                <c:pt idx="656">
                  <c:v>262.81791283917948</c:v>
                </c:pt>
                <c:pt idx="657">
                  <c:v>262.73532781433886</c:v>
                </c:pt>
                <c:pt idx="658">
                  <c:v>262.65226238453789</c:v>
                </c:pt>
                <c:pt idx="659">
                  <c:v>262.56871666730211</c:v>
                </c:pt>
                <c:pt idx="660">
                  <c:v>262.48469078092978</c:v>
                </c:pt>
                <c:pt idx="661">
                  <c:v>262.40018484446711</c:v>
                </c:pt>
                <c:pt idx="662">
                  <c:v>262.31519897772728</c:v>
                </c:pt>
                <c:pt idx="663">
                  <c:v>262.22973330127923</c:v>
                </c:pt>
                <c:pt idx="664">
                  <c:v>262.14378793645784</c:v>
                </c:pt>
                <c:pt idx="665">
                  <c:v>262.05736300534858</c:v>
                </c:pt>
                <c:pt idx="666">
                  <c:v>261.97045863080444</c:v>
                </c:pt>
                <c:pt idx="667">
                  <c:v>261.88307493644874</c:v>
                </c:pt>
                <c:pt idx="668">
                  <c:v>261.79521204665787</c:v>
                </c:pt>
                <c:pt idx="669">
                  <c:v>261.70687008657285</c:v>
                </c:pt>
                <c:pt idx="670">
                  <c:v>261.61804918210788</c:v>
                </c:pt>
                <c:pt idx="671">
                  <c:v>261.52874945993341</c:v>
                </c:pt>
                <c:pt idx="672">
                  <c:v>261.4389710474897</c:v>
                </c:pt>
                <c:pt idx="673">
                  <c:v>261.34871407298812</c:v>
                </c:pt>
                <c:pt idx="674">
                  <c:v>261.25797866539818</c:v>
                </c:pt>
                <c:pt idx="675">
                  <c:v>261.16676495446774</c:v>
                </c:pt>
                <c:pt idx="676">
                  <c:v>261.07507307070455</c:v>
                </c:pt>
                <c:pt idx="677">
                  <c:v>260.98290314538605</c:v>
                </c:pt>
                <c:pt idx="678">
                  <c:v>260.89025531057166</c:v>
                </c:pt>
                <c:pt idx="679">
                  <c:v>260.79712969908053</c:v>
                </c:pt>
                <c:pt idx="680">
                  <c:v>260.70352644450179</c:v>
                </c:pt>
                <c:pt idx="681">
                  <c:v>260.60944568121033</c:v>
                </c:pt>
                <c:pt idx="682">
                  <c:v>260.51488754434263</c:v>
                </c:pt>
                <c:pt idx="683">
                  <c:v>260.41985216981078</c:v>
                </c:pt>
                <c:pt idx="684">
                  <c:v>260.32433969430917</c:v>
                </c:pt>
                <c:pt idx="685">
                  <c:v>260.22835025529366</c:v>
                </c:pt>
                <c:pt idx="686">
                  <c:v>260.1318839910108</c:v>
                </c:pt>
                <c:pt idx="687">
                  <c:v>260.03494104047456</c:v>
                </c:pt>
                <c:pt idx="688">
                  <c:v>259.93752154348306</c:v>
                </c:pt>
                <c:pt idx="689">
                  <c:v>259.83962564060261</c:v>
                </c:pt>
                <c:pt idx="690">
                  <c:v>259.74125347319318</c:v>
                </c:pt>
                <c:pt idx="691">
                  <c:v>259.6424051833805</c:v>
                </c:pt>
                <c:pt idx="692">
                  <c:v>259.5430809140808</c:v>
                </c:pt>
                <c:pt idx="693">
                  <c:v>259.44328080899146</c:v>
                </c:pt>
                <c:pt idx="694">
                  <c:v>259.34300501258622</c:v>
                </c:pt>
                <c:pt idx="695">
                  <c:v>259.24225367012974</c:v>
                </c:pt>
                <c:pt idx="696">
                  <c:v>259.1410269276634</c:v>
                </c:pt>
                <c:pt idx="697">
                  <c:v>259.03932493201148</c:v>
                </c:pt>
                <c:pt idx="698">
                  <c:v>258.93714783079423</c:v>
                </c:pt>
                <c:pt idx="699">
                  <c:v>258.83449577240833</c:v>
                </c:pt>
                <c:pt idx="700">
                  <c:v>258.73136890604741</c:v>
                </c:pt>
                <c:pt idx="701">
                  <c:v>258.62776738168429</c:v>
                </c:pt>
                <c:pt idx="702">
                  <c:v>258.52369135008195</c:v>
                </c:pt>
                <c:pt idx="703">
                  <c:v>258.41914096279368</c:v>
                </c:pt>
                <c:pt idx="704">
                  <c:v>258.31411637216939</c:v>
                </c:pt>
                <c:pt idx="705">
                  <c:v>258.20861773134021</c:v>
                </c:pt>
                <c:pt idx="706">
                  <c:v>258.10264519423708</c:v>
                </c:pt>
                <c:pt idx="707">
                  <c:v>257.99619891558086</c:v>
                </c:pt>
                <c:pt idx="708">
                  <c:v>257.88927905088588</c:v>
                </c:pt>
                <c:pt idx="709">
                  <c:v>257.78188575646027</c:v>
                </c:pt>
                <c:pt idx="710">
                  <c:v>257.67401918940658</c:v>
                </c:pt>
                <c:pt idx="711">
                  <c:v>257.56567950763355</c:v>
                </c:pt>
                <c:pt idx="712">
                  <c:v>257.45686686983362</c:v>
                </c:pt>
                <c:pt idx="713">
                  <c:v>257.34758143550431</c:v>
                </c:pt>
                <c:pt idx="714">
                  <c:v>257.23782336494429</c:v>
                </c:pt>
                <c:pt idx="715">
                  <c:v>257.12759281924571</c:v>
                </c:pt>
                <c:pt idx="716">
                  <c:v>257.01688996030663</c:v>
                </c:pt>
                <c:pt idx="717">
                  <c:v>256.90571495082759</c:v>
                </c:pt>
                <c:pt idx="718">
                  <c:v>256.79406795430413</c:v>
                </c:pt>
                <c:pt idx="719">
                  <c:v>256.68194913503982</c:v>
                </c:pt>
                <c:pt idx="720">
                  <c:v>256.56935865814842</c:v>
                </c:pt>
                <c:pt idx="721">
                  <c:v>256.45629668954183</c:v>
                </c:pt>
                <c:pt idx="722">
                  <c:v>256.34276339593674</c:v>
                </c:pt>
                <c:pt idx="723">
                  <c:v>256.22875894486452</c:v>
                </c:pt>
                <c:pt idx="724">
                  <c:v>256.11428350465479</c:v>
                </c:pt>
                <c:pt idx="725">
                  <c:v>255.99933724445543</c:v>
                </c:pt>
                <c:pt idx="726">
                  <c:v>255.88392033421715</c:v>
                </c:pt>
                <c:pt idx="727">
                  <c:v>255.76803294470881</c:v>
                </c:pt>
                <c:pt idx="728">
                  <c:v>255.6516752474987</c:v>
                </c:pt>
                <c:pt idx="729">
                  <c:v>255.53484741498156</c:v>
                </c:pt>
                <c:pt idx="730">
                  <c:v>255.41754962036316</c:v>
                </c:pt>
                <c:pt idx="731">
                  <c:v>255.2997820376537</c:v>
                </c:pt>
                <c:pt idx="732">
                  <c:v>255.18154484168844</c:v>
                </c:pt>
                <c:pt idx="733">
                  <c:v>255.06283820812087</c:v>
                </c:pt>
                <c:pt idx="734">
                  <c:v>254.94366231341215</c:v>
                </c:pt>
                <c:pt idx="735">
                  <c:v>254.82401733485042</c:v>
                </c:pt>
                <c:pt idx="736">
                  <c:v>254.70390345053784</c:v>
                </c:pt>
                <c:pt idx="737">
                  <c:v>254.58332083940417</c:v>
                </c:pt>
                <c:pt idx="738">
                  <c:v>254.46226968119305</c:v>
                </c:pt>
                <c:pt idx="739">
                  <c:v>254.34075015647221</c:v>
                </c:pt>
                <c:pt idx="740">
                  <c:v>254.21876244663898</c:v>
                </c:pt>
                <c:pt idx="741">
                  <c:v>254.09630673390575</c:v>
                </c:pt>
                <c:pt idx="742">
                  <c:v>253.97338320131854</c:v>
                </c:pt>
                <c:pt idx="743">
                  <c:v>253.84999203274521</c:v>
                </c:pt>
                <c:pt idx="744">
                  <c:v>253.72613341288192</c:v>
                </c:pt>
                <c:pt idx="745">
                  <c:v>253.60180752725753</c:v>
                </c:pt>
                <c:pt idx="746">
                  <c:v>253.47701456222228</c:v>
                </c:pt>
                <c:pt idx="747">
                  <c:v>253.35175470496418</c:v>
                </c:pt>
                <c:pt idx="748">
                  <c:v>253.22602814349733</c:v>
                </c:pt>
                <c:pt idx="749">
                  <c:v>253.09983506667567</c:v>
                </c:pt>
                <c:pt idx="750">
                  <c:v>252.97317566418002</c:v>
                </c:pt>
                <c:pt idx="751">
                  <c:v>252.8460501265281</c:v>
                </c:pt>
                <c:pt idx="752">
                  <c:v>252.7184586450727</c:v>
                </c:pt>
                <c:pt idx="753">
                  <c:v>252.59040141200964</c:v>
                </c:pt>
                <c:pt idx="754">
                  <c:v>252.46187862036743</c:v>
                </c:pt>
                <c:pt idx="755">
                  <c:v>252.33289046401086</c:v>
                </c:pt>
                <c:pt idx="756">
                  <c:v>252.20343713765013</c:v>
                </c:pt>
                <c:pt idx="757">
                  <c:v>252.07351883683637</c:v>
                </c:pt>
                <c:pt idx="758">
                  <c:v>251.94313575796113</c:v>
                </c:pt>
                <c:pt idx="759">
                  <c:v>251.81228809825623</c:v>
                </c:pt>
                <c:pt idx="760">
                  <c:v>251.68097605580934</c:v>
                </c:pt>
                <c:pt idx="761">
                  <c:v>251.54919982953899</c:v>
                </c:pt>
                <c:pt idx="762">
                  <c:v>251.41695961922505</c:v>
                </c:pt>
                <c:pt idx="763">
                  <c:v>251.2842556254804</c:v>
                </c:pt>
                <c:pt idx="764">
                  <c:v>251.15108804978135</c:v>
                </c:pt>
                <c:pt idx="765">
                  <c:v>251.01745709444197</c:v>
                </c:pt>
                <c:pt idx="766">
                  <c:v>250.88336296263736</c:v>
                </c:pt>
                <c:pt idx="767">
                  <c:v>250.74880585838622</c:v>
                </c:pt>
                <c:pt idx="768">
                  <c:v>250.61378598657765</c:v>
                </c:pt>
                <c:pt idx="769">
                  <c:v>250.47830355292706</c:v>
                </c:pt>
                <c:pt idx="770">
                  <c:v>250.34235876403301</c:v>
                </c:pt>
                <c:pt idx="771">
                  <c:v>250.20595182734465</c:v>
                </c:pt>
                <c:pt idx="772">
                  <c:v>250.06908295115551</c:v>
                </c:pt>
                <c:pt idx="773">
                  <c:v>249.93175234462993</c:v>
                </c:pt>
                <c:pt idx="774">
                  <c:v>249.79396021779161</c:v>
                </c:pt>
                <c:pt idx="775">
                  <c:v>249.65570678152983</c:v>
                </c:pt>
                <c:pt idx="776">
                  <c:v>249.51699224759201</c:v>
                </c:pt>
                <c:pt idx="777">
                  <c:v>249.37781682858119</c:v>
                </c:pt>
                <c:pt idx="778">
                  <c:v>249.2381807379835</c:v>
                </c:pt>
                <c:pt idx="779">
                  <c:v>249.09808419014249</c:v>
                </c:pt>
                <c:pt idx="780">
                  <c:v>248.95752740026907</c:v>
                </c:pt>
                <c:pt idx="781">
                  <c:v>248.81651058444828</c:v>
                </c:pt>
                <c:pt idx="782">
                  <c:v>248.67503395962638</c:v>
                </c:pt>
                <c:pt idx="783">
                  <c:v>248.53309774362583</c:v>
                </c:pt>
                <c:pt idx="784">
                  <c:v>248.39070215514866</c:v>
                </c:pt>
                <c:pt idx="785">
                  <c:v>248.24784741375711</c:v>
                </c:pt>
                <c:pt idx="786">
                  <c:v>248.10453373990069</c:v>
                </c:pt>
                <c:pt idx="787">
                  <c:v>247.96076135489787</c:v>
                </c:pt>
                <c:pt idx="788">
                  <c:v>247.81653048094813</c:v>
                </c:pt>
                <c:pt idx="789">
                  <c:v>247.67184134113018</c:v>
                </c:pt>
                <c:pt idx="790">
                  <c:v>247.52669415940395</c:v>
                </c:pt>
                <c:pt idx="791">
                  <c:v>247.38108916060881</c:v>
                </c:pt>
                <c:pt idx="792">
                  <c:v>247.23502657046424</c:v>
                </c:pt>
                <c:pt idx="793">
                  <c:v>247.08850661557889</c:v>
                </c:pt>
                <c:pt idx="794">
                  <c:v>246.94152952344206</c:v>
                </c:pt>
                <c:pt idx="795">
                  <c:v>246.79409552244033</c:v>
                </c:pt>
                <c:pt idx="796">
                  <c:v>246.64620484183396</c:v>
                </c:pt>
                <c:pt idx="797">
                  <c:v>246.49785771177795</c:v>
                </c:pt>
                <c:pt idx="798">
                  <c:v>246.34905436332741</c:v>
                </c:pt>
                <c:pt idx="799">
                  <c:v>246.19979502841261</c:v>
                </c:pt>
                <c:pt idx="800">
                  <c:v>246.05007993987473</c:v>
                </c:pt>
                <c:pt idx="801">
                  <c:v>245.89990933143253</c:v>
                </c:pt>
                <c:pt idx="802">
                  <c:v>245.74928343771171</c:v>
                </c:pt>
                <c:pt idx="803">
                  <c:v>245.59820249423058</c:v>
                </c:pt>
                <c:pt idx="804">
                  <c:v>245.44666673740858</c:v>
                </c:pt>
                <c:pt idx="805">
                  <c:v>245.29467640456824</c:v>
                </c:pt>
                <c:pt idx="806">
                  <c:v>245.14223173392452</c:v>
                </c:pt>
                <c:pt idx="807">
                  <c:v>244.98933296460243</c:v>
                </c:pt>
                <c:pt idx="808">
                  <c:v>244.83598033662921</c:v>
                </c:pt>
                <c:pt idx="809">
                  <c:v>244.68217409094188</c:v>
                </c:pt>
                <c:pt idx="810">
                  <c:v>244.52791446937351</c:v>
                </c:pt>
                <c:pt idx="811">
                  <c:v>244.37320171468116</c:v>
                </c:pt>
                <c:pt idx="812">
                  <c:v>244.21803607051237</c:v>
                </c:pt>
                <c:pt idx="813">
                  <c:v>244.06241778143863</c:v>
                </c:pt>
                <c:pt idx="814">
                  <c:v>243.90634709294778</c:v>
                </c:pt>
                <c:pt idx="815">
                  <c:v>243.74982425142346</c:v>
                </c:pt>
                <c:pt idx="816">
                  <c:v>243.59284950418922</c:v>
                </c:pt>
                <c:pt idx="817">
                  <c:v>243.43542309947082</c:v>
                </c:pt>
                <c:pt idx="818">
                  <c:v>243.27754528640403</c:v>
                </c:pt>
                <c:pt idx="819">
                  <c:v>243.11921631506348</c:v>
                </c:pt>
                <c:pt idx="820">
                  <c:v>242.96043643643051</c:v>
                </c:pt>
                <c:pt idx="821">
                  <c:v>242.8012059024249</c:v>
                </c:pt>
                <c:pt idx="822">
                  <c:v>242.64152496587118</c:v>
                </c:pt>
                <c:pt idx="823">
                  <c:v>242.48139388053727</c:v>
                </c:pt>
                <c:pt idx="824">
                  <c:v>242.32081290109647</c:v>
                </c:pt>
                <c:pt idx="825">
                  <c:v>242.15978228317906</c:v>
                </c:pt>
                <c:pt idx="826">
                  <c:v>241.99830228331243</c:v>
                </c:pt>
                <c:pt idx="827">
                  <c:v>241.83637315898721</c:v>
                </c:pt>
                <c:pt idx="828">
                  <c:v>241.67399516861136</c:v>
                </c:pt>
                <c:pt idx="829">
                  <c:v>241.51116857152235</c:v>
                </c:pt>
                <c:pt idx="830">
                  <c:v>241.34789362801166</c:v>
                </c:pt>
                <c:pt idx="831">
                  <c:v>241.18417059928316</c:v>
                </c:pt>
                <c:pt idx="832">
                  <c:v>241.0199997475035</c:v>
                </c:pt>
                <c:pt idx="833">
                  <c:v>240.85538133577333</c:v>
                </c:pt>
                <c:pt idx="834">
                  <c:v>240.69031562811972</c:v>
                </c:pt>
                <c:pt idx="835">
                  <c:v>223.60583425233662</c:v>
                </c:pt>
                <c:pt idx="836">
                  <c:v>207.63317681226275</c:v>
                </c:pt>
                <c:pt idx="837">
                  <c:v>192.69998802611786</c:v>
                </c:pt>
                <c:pt idx="838">
                  <c:v>178.73862134938949</c:v>
                </c:pt>
                <c:pt idx="839">
                  <c:v>165.68583253961376</c:v>
                </c:pt>
                <c:pt idx="840">
                  <c:v>153.4824931633477</c:v>
                </c:pt>
                <c:pt idx="841">
                  <c:v>142.07332274753657</c:v>
                </c:pt>
                <c:pt idx="842">
                  <c:v>131.47251169007777</c:v>
                </c:pt>
                <c:pt idx="843">
                  <c:v>121.82071272508064</c:v>
                </c:pt>
                <c:pt idx="844">
                  <c:v>112.85081144506874</c:v>
                </c:pt>
                <c:pt idx="845">
                  <c:v>104.51555266349766</c:v>
                </c:pt>
                <c:pt idx="846">
                  <c:v>96.770910547670155</c:v>
                </c:pt>
                <c:pt idx="847">
                  <c:v>89.575869851105111</c:v>
                </c:pt>
                <c:pt idx="848">
                  <c:v>82.892221846050447</c:v>
                </c:pt>
                <c:pt idx="849">
                  <c:v>76.68437397166349</c:v>
                </c:pt>
                <c:pt idx="850">
                  <c:v>70.919172278703726</c:v>
                </c:pt>
                <c:pt idx="851">
                  <c:v>65.565735812524096</c:v>
                </c:pt>
                <c:pt idx="852">
                  <c:v>60.595302132986426</c:v>
                </c:pt>
                <c:pt idx="853">
                  <c:v>55.981083222920176</c:v>
                </c:pt>
                <c:pt idx="854">
                  <c:v>51.698131086134538</c:v>
                </c:pt>
                <c:pt idx="855">
                  <c:v>47.723212381989725</c:v>
                </c:pt>
                <c:pt idx="856">
                  <c:v>44.034691486340385</c:v>
                </c:pt>
                <c:pt idx="857">
                  <c:v>40.612421408448775</c:v>
                </c:pt>
                <c:pt idx="858">
                  <c:v>37.437642030385618</c:v>
                </c:pt>
                <c:pt idx="859">
                  <c:v>34.492885169615924</c:v>
                </c:pt>
                <c:pt idx="860">
                  <c:v>31.761885997005674</c:v>
                </c:pt>
                <c:pt idx="861">
                  <c:v>29.229500371444981</c:v>
                </c:pt>
                <c:pt idx="862">
                  <c:v>26.881627678686147</c:v>
                </c:pt>
                <c:pt idx="863">
                  <c:v>24.705138785803598</c:v>
                </c:pt>
                <c:pt idx="864">
                  <c:v>22.687808743786867</c:v>
                </c:pt>
                <c:pt idx="865">
                  <c:v>20.818253888963998</c:v>
                </c:pt>
                <c:pt idx="866">
                  <c:v>19.085873008857924</c:v>
                </c:pt>
                <c:pt idx="867">
                  <c:v>17.480792249130566</c:v>
                </c:pt>
                <c:pt idx="868">
                  <c:v>15.993813444576507</c:v>
                </c:pt>
                <c:pt idx="869">
                  <c:v>14.616365557322707</c:v>
                </c:pt>
                <c:pt idx="870">
                  <c:v>13.340458897365169</c:v>
                </c:pt>
                <c:pt idx="871">
                  <c:v>12.158641781054936</c:v>
                </c:pt>
                <c:pt idx="872">
                  <c:v>11.063959246978564</c:v>
                </c:pt>
                <c:pt idx="873">
                  <c:v>10.049913387605185</c:v>
                </c:pt>
                <c:pt idx="874">
                  <c:v>9.1104247555677347</c:v>
                </c:pt>
                <c:pt idx="875">
                  <c:v>8.2397941428191253</c:v>
                </c:pt>
                <c:pt idx="876">
                  <c:v>7.4326637699707403</c:v>
                </c:pt>
                <c:pt idx="877">
                  <c:v>6.6839764919880773</c:v>
                </c:pt>
                <c:pt idx="878">
                  <c:v>5.9889308956873313</c:v>
                </c:pt>
                <c:pt idx="879">
                  <c:v>5.342928884080103</c:v>
                </c:pt>
                <c:pt idx="880">
                  <c:v>4.7415100045940779</c:v>
                </c:pt>
                <c:pt idx="881">
                  <c:v>4.1802622884239664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4056"/>
        <c:axId val="431695232"/>
      </c:scatterChart>
      <c:valAx>
        <c:axId val="43169405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5232"/>
        <c:crosses val="autoZero"/>
        <c:crossBetween val="midCat"/>
      </c:valAx>
      <c:valAx>
        <c:axId val="43169523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169405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0.17547179314358988</c:v>
                </c:pt>
                <c:pt idx="1">
                  <c:v>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0.37223188451638667</c:v>
                </c:pt>
                <c:pt idx="1">
                  <c:v>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0.56209934276452489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-0.17547179314358988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0.56209934276452489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-0.17547179314358988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-0.37223188451638667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0.37223188451638667</c:v>
                </c:pt>
                <c:pt idx="1">
                  <c:v>-0.37223188451638667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1.8796575045235961</c:v>
                </c:pt>
                <c:pt idx="1">
                  <c:v>1.8796575045235961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0.45552742580737288</c:v>
                </c:pt>
                <c:pt idx="1">
                  <c:v>-0.45552742580737288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1.4877827929807166</c:v>
                </c:pt>
                <c:pt idx="1">
                  <c:v>1.4877827929807166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696408"/>
        <c:axId val="434373272"/>
      </c:scatterChart>
      <c:valAx>
        <c:axId val="431696408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434373272"/>
        <c:crosses val="autoZero"/>
        <c:crossBetween val="midCat"/>
      </c:valAx>
      <c:valAx>
        <c:axId val="434373272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431696408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23.5</c:v>
                </c:pt>
                <c:pt idx="1">
                  <c:v>22.737358713887435</c:v>
                </c:pt>
                <c:pt idx="2">
                  <c:v>21.974717427774873</c:v>
                </c:pt>
                <c:pt idx="3">
                  <c:v>21.212076141662308</c:v>
                </c:pt>
                <c:pt idx="4">
                  <c:v>20.449434855549747</c:v>
                </c:pt>
                <c:pt idx="5">
                  <c:v>19.686793569437182</c:v>
                </c:pt>
                <c:pt idx="6">
                  <c:v>18.924152283324617</c:v>
                </c:pt>
                <c:pt idx="7">
                  <c:v>18.161510997212055</c:v>
                </c:pt>
                <c:pt idx="8">
                  <c:v>17.39886971109949</c:v>
                </c:pt>
                <c:pt idx="9">
                  <c:v>16.636228424986925</c:v>
                </c:pt>
                <c:pt idx="10">
                  <c:v>15.873587138874363</c:v>
                </c:pt>
                <c:pt idx="11">
                  <c:v>15.1109458527618</c:v>
                </c:pt>
                <c:pt idx="12">
                  <c:v>14.348304566649235</c:v>
                </c:pt>
                <c:pt idx="13">
                  <c:v>13.585663280536671</c:v>
                </c:pt>
                <c:pt idx="14">
                  <c:v>12.823021994424106</c:v>
                </c:pt>
                <c:pt idx="15">
                  <c:v>12.060380708311541</c:v>
                </c:pt>
                <c:pt idx="16">
                  <c:v>11.297739422198978</c:v>
                </c:pt>
                <c:pt idx="17">
                  <c:v>10.535098136086413</c:v>
                </c:pt>
                <c:pt idx="18">
                  <c:v>9.7724568499738478</c:v>
                </c:pt>
                <c:pt idx="19">
                  <c:v>9.0098155638612845</c:v>
                </c:pt>
                <c:pt idx="20">
                  <c:v>8.2471742777487211</c:v>
                </c:pt>
                <c:pt idx="21">
                  <c:v>8.5362948218589114</c:v>
                </c:pt>
                <c:pt idx="22">
                  <c:v>8.8254153659690964</c:v>
                </c:pt>
                <c:pt idx="23">
                  <c:v>9.1145359100792813</c:v>
                </c:pt>
                <c:pt idx="24">
                  <c:v>9.4036564541894663</c:v>
                </c:pt>
                <c:pt idx="25">
                  <c:v>9.692776998299653</c:v>
                </c:pt>
                <c:pt idx="26">
                  <c:v>9.9818975424098362</c:v>
                </c:pt>
                <c:pt idx="27">
                  <c:v>10.271018086520023</c:v>
                </c:pt>
                <c:pt idx="28">
                  <c:v>10.560138630630208</c:v>
                </c:pt>
                <c:pt idx="29">
                  <c:v>10.849259174740393</c:v>
                </c:pt>
                <c:pt idx="30">
                  <c:v>11.138379718850578</c:v>
                </c:pt>
                <c:pt idx="31">
                  <c:v>11.427500262960763</c:v>
                </c:pt>
                <c:pt idx="32">
                  <c:v>11.716620807070948</c:v>
                </c:pt>
                <c:pt idx="33">
                  <c:v>12.005741351181134</c:v>
                </c:pt>
                <c:pt idx="34">
                  <c:v>12.294861895291319</c:v>
                </c:pt>
                <c:pt idx="35">
                  <c:v>12.583982439401504</c:v>
                </c:pt>
                <c:pt idx="36">
                  <c:v>12.873102983511689</c:v>
                </c:pt>
                <c:pt idx="37">
                  <c:v>13.162223527621874</c:v>
                </c:pt>
                <c:pt idx="38">
                  <c:v>13.451344071732059</c:v>
                </c:pt>
                <c:pt idx="39">
                  <c:v>13.740464615842244</c:v>
                </c:pt>
                <c:pt idx="40">
                  <c:v>14.029585159952429</c:v>
                </c:pt>
                <c:pt idx="41">
                  <c:v>14.318705704062612</c:v>
                </c:pt>
                <c:pt idx="42">
                  <c:v>14.607826248172797</c:v>
                </c:pt>
                <c:pt idx="43">
                  <c:v>14.89694679228298</c:v>
                </c:pt>
                <c:pt idx="44">
                  <c:v>15.186067336393165</c:v>
                </c:pt>
                <c:pt idx="45">
                  <c:v>15.475187880503348</c:v>
                </c:pt>
                <c:pt idx="46">
                  <c:v>15.764308424613532</c:v>
                </c:pt>
                <c:pt idx="47">
                  <c:v>16.053428968723715</c:v>
                </c:pt>
                <c:pt idx="48">
                  <c:v>16.342549512833898</c:v>
                </c:pt>
                <c:pt idx="49">
                  <c:v>16.631670056944085</c:v>
                </c:pt>
                <c:pt idx="50">
                  <c:v>16.920790601054268</c:v>
                </c:pt>
                <c:pt idx="51">
                  <c:v>17.209911145164455</c:v>
                </c:pt>
                <c:pt idx="52">
                  <c:v>17.499031689274638</c:v>
                </c:pt>
                <c:pt idx="53">
                  <c:v>17.788152233384821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4.3678181557449829</c:v>
                </c:pt>
                <c:pt idx="1">
                  <c:v>4.3616371250412751</c:v>
                </c:pt>
                <c:pt idx="2">
                  <c:v>4.3431525974185474</c:v>
                </c:pt>
                <c:pt idx="3">
                  <c:v>4.3125392460622374</c:v>
                </c:pt>
                <c:pt idx="4">
                  <c:v>4.2700848192117968</c:v>
                </c:pt>
                <c:pt idx="5">
                  <c:v>4.2161851737325842</c:v>
                </c:pt>
                <c:pt idx="6">
                  <c:v>4.1513375068802478</c:v>
                </c:pt>
                <c:pt idx="7">
                  <c:v>4.0761319628256665</c:v>
                </c:pt>
                <c:pt idx="8">
                  <c:v>3.9912418296953893</c:v>
                </c:pt>
                <c:pt idx="9">
                  <c:v>3.8974125743761499</c:v>
                </c:pt>
                <c:pt idx="10">
                  <c:v>3.7954499852025858</c:v>
                </c:pt>
                <c:pt idx="11">
                  <c:v>3.6862077063557606</c:v>
                </c:pt>
                <c:pt idx="12">
                  <c:v>3.5705744522133163</c:v>
                </c:pt>
                <c:pt idx="13">
                  <c:v>3.4494611852663541</c:v>
                </c:pt>
                <c:pt idx="14">
                  <c:v>3.3237885281730217</c:v>
                </c:pt>
                <c:pt idx="15">
                  <c:v>3.1944746599828169</c:v>
                </c:pt>
                <c:pt idx="16">
                  <c:v>3.0624239197180261</c:v>
                </c:pt>
                <c:pt idx="17">
                  <c:v>2.928516308696191</c:v>
                </c:pt>
                <c:pt idx="18">
                  <c:v>2.7935980476781186</c:v>
                </c:pt>
                <c:pt idx="19">
                  <c:v>2.6584733076165419</c:v>
                </c:pt>
                <c:pt idx="20">
                  <c:v>2.5238971949055529</c:v>
                </c:pt>
                <c:pt idx="21">
                  <c:v>2.3905700349304562</c:v>
                </c:pt>
                <c:pt idx="22">
                  <c:v>2.2591329625795855</c:v>
                </c:pt>
                <c:pt idx="23">
                  <c:v>2.1301647961991717</c:v>
                </c:pt>
                <c:pt idx="24">
                  <c:v>2.0041801430309008</c:v>
                </c:pt>
                <c:pt idx="25">
                  <c:v>1.8816286600242635</c:v>
                </c:pt>
                <c:pt idx="26">
                  <c:v>1.7628953743935574</c:v>
                </c:pt>
                <c:pt idx="27">
                  <c:v>1.6483019535117054</c:v>
                </c:pt>
                <c:pt idx="28">
                  <c:v>1.5381088036288788</c:v>
                </c:pt>
                <c:pt idx="29">
                  <c:v>1.4325178712382884</c:v>
                </c:pt>
                <c:pt idx="30">
                  <c:v>1.3316760193176087</c:v>
                </c:pt>
                <c:pt idx="31">
                  <c:v>1.2356788526863887</c:v>
                </c:pt>
                <c:pt idx="32">
                  <c:v>1.1445748718053697</c:v>
                </c:pt>
                <c:pt idx="33">
                  <c:v>1.0583698419356222</c:v>
                </c:pt>
                <c:pt idx="34">
                  <c:v>0.97703127409967594</c:v>
                </c:pt>
                <c:pt idx="35">
                  <c:v>0.90049292518560997</c:v>
                </c:pt>
                <c:pt idx="36">
                  <c:v>0.82865923628682114</c:v>
                </c:pt>
                <c:pt idx="37">
                  <c:v>0.76140964050408577</c:v>
                </c:pt>
                <c:pt idx="38">
                  <c:v>0.6986026835418766</c:v>
                </c:pt>
                <c:pt idx="39">
                  <c:v>0.64007991216353666</c:v>
                </c:pt>
                <c:pt idx="40">
                  <c:v>0.58566949665344714</c:v>
                </c:pt>
                <c:pt idx="41">
                  <c:v>0.53518956365900194</c:v>
                </c:pt>
                <c:pt idx="42">
                  <c:v>0.48845122500407601</c:v>
                </c:pt>
                <c:pt idx="43">
                  <c:v>0.44526129618866733</c:v>
                </c:pt>
                <c:pt idx="44">
                  <c:v>0.40542470527663144</c:v>
                </c:pt>
                <c:pt idx="45">
                  <c:v>0.36874659872704679</c:v>
                </c:pt>
                <c:pt idx="46">
                  <c:v>0.33503415548165871</c:v>
                </c:pt>
                <c:pt idx="47">
                  <c:v>0.30409812434435535</c:v>
                </c:pt>
                <c:pt idx="48">
                  <c:v>0.2757541024617291</c:v>
                </c:pt>
                <c:pt idx="49">
                  <c:v>0.24982357463234112</c:v>
                </c:pt>
                <c:pt idx="50">
                  <c:v>0.22613473433941844</c:v>
                </c:pt>
                <c:pt idx="51">
                  <c:v>0.20452310792288486</c:v>
                </c:pt>
                <c:pt idx="52">
                  <c:v>0.18483200328592456</c:v>
                </c:pt>
                <c:pt idx="53">
                  <c:v>0.16691280406803477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74840"/>
        <c:axId val="434375624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70136"/>
        <c:axId val="434376016"/>
      </c:lineChart>
      <c:catAx>
        <c:axId val="434374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5624"/>
        <c:crosses val="autoZero"/>
        <c:auto val="1"/>
        <c:lblAlgn val="ctr"/>
        <c:lblOffset val="100"/>
        <c:noMultiLvlLbl val="0"/>
      </c:catAx>
      <c:valAx>
        <c:axId val="434375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4840"/>
        <c:crosses val="autoZero"/>
        <c:crossBetween val="between"/>
      </c:valAx>
      <c:valAx>
        <c:axId val="4343760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370136"/>
        <c:crosses val="max"/>
        <c:crossBetween val="between"/>
      </c:valAx>
      <c:catAx>
        <c:axId val="4343701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34376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71704"/>
        <c:axId val="434370528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374448"/>
        <c:axId val="434372488"/>
      </c:lineChart>
      <c:catAx>
        <c:axId val="434371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34370528"/>
        <c:crosses val="autoZero"/>
        <c:auto val="1"/>
        <c:lblAlgn val="ctr"/>
        <c:lblOffset val="100"/>
        <c:noMultiLvlLbl val="0"/>
      </c:catAx>
      <c:valAx>
        <c:axId val="43437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34371704"/>
        <c:crosses val="autoZero"/>
        <c:crossBetween val="between"/>
      </c:valAx>
      <c:valAx>
        <c:axId val="43437248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434374448"/>
        <c:crosses val="max"/>
        <c:crossBetween val="between"/>
      </c:valAx>
      <c:catAx>
        <c:axId val="43437444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4343724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68568"/>
        <c:axId val="434370920"/>
      </c:scatterChart>
      <c:valAx>
        <c:axId val="434368568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370920"/>
        <c:crosses val="autoZero"/>
        <c:crossBetween val="midCat"/>
        <c:majorUnit val="100"/>
      </c:valAx>
      <c:valAx>
        <c:axId val="434370920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3685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69744"/>
        <c:axId val="434375232"/>
      </c:scatterChart>
      <c:valAx>
        <c:axId val="43436974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375232"/>
        <c:crosses val="autoZero"/>
        <c:crossBetween val="midCat"/>
        <c:majorUnit val="100"/>
      </c:valAx>
      <c:valAx>
        <c:axId val="43437523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3697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369352"/>
        <c:axId val="434373664"/>
      </c:scatterChart>
      <c:valAx>
        <c:axId val="43436935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373664"/>
        <c:crosses val="autoZero"/>
        <c:crossBetween val="midCat"/>
        <c:majorUnit val="100"/>
      </c:valAx>
      <c:valAx>
        <c:axId val="43437366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4369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570776"/>
        <c:axId val="430566072"/>
      </c:scatterChart>
      <c:valAx>
        <c:axId val="4305707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6072"/>
        <c:crosses val="autoZero"/>
        <c:crossBetween val="midCat"/>
        <c:majorUnit val="100"/>
      </c:valAx>
      <c:valAx>
        <c:axId val="43056607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707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566464"/>
        <c:axId val="430567248"/>
      </c:scatterChart>
      <c:valAx>
        <c:axId val="4305664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7248"/>
        <c:crosses val="autoZero"/>
        <c:crossBetween val="midCat"/>
      </c:valAx>
      <c:valAx>
        <c:axId val="430567248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6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990.22724756818093</c:v>
                </c:pt>
                <c:pt idx="2">
                  <c:v>991.14463343598845</c:v>
                </c:pt>
                <c:pt idx="3">
                  <c:v>1027.1617948640012</c:v>
                </c:pt>
                <c:pt idx="4">
                  <c:v>1060.7529888965289</c:v>
                </c:pt>
                <c:pt idx="5">
                  <c:v>1090.8986218199816</c:v>
                </c:pt>
                <c:pt idx="6">
                  <c:v>1117.5098088550365</c:v>
                </c:pt>
                <c:pt idx="7">
                  <c:v>1140.5101307938514</c:v>
                </c:pt>
                <c:pt idx="8">
                  <c:v>1159.8349197145876</c:v>
                </c:pt>
                <c:pt idx="9">
                  <c:v>1175.4306724889868</c:v>
                </c:pt>
                <c:pt idx="10">
                  <c:v>1187.2545787155123</c:v>
                </c:pt>
                <c:pt idx="11">
                  <c:v>1195.274152861328</c:v>
                </c:pt>
                <c:pt idx="12">
                  <c:v>1199.4669629996447</c:v>
                </c:pt>
                <c:pt idx="13">
                  <c:v>1199.8204507517162</c:v>
                </c:pt>
                <c:pt idx="14">
                  <c:v>1196.3318390025902</c:v>
                </c:pt>
                <c:pt idx="15">
                  <c:v>1189.0081257576517</c:v>
                </c:pt>
                <c:pt idx="16">
                  <c:v>1177.8661642343689</c:v>
                </c:pt>
                <c:pt idx="17">
                  <c:v>1162.9328310134438</c:v>
                </c:pt>
                <c:pt idx="18">
                  <c:v>1144.2452858919451</c:v>
                </c:pt>
                <c:pt idx="19">
                  <c:v>1121.8513290756953</c:v>
                </c:pt>
                <c:pt idx="20">
                  <c:v>1095.8098636189529</c:v>
                </c:pt>
                <c:pt idx="21">
                  <c:v>682.72082608920323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571168"/>
        <c:axId val="430568424"/>
      </c:scatterChart>
      <c:valAx>
        <c:axId val="43057116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8424"/>
        <c:crosses val="autoZero"/>
        <c:crossBetween val="midCat"/>
      </c:valAx>
      <c:valAx>
        <c:axId val="430568424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7116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6.0587405954820858E-2</c:v>
                </c:pt>
                <c:pt idx="2">
                  <c:v>6.194005466850757E-2</c:v>
                </c:pt>
                <c:pt idx="3">
                  <c:v>0.11709807233572025</c:v>
                </c:pt>
                <c:pt idx="4">
                  <c:v>0.17304459143618023</c:v>
                </c:pt>
                <c:pt idx="5">
                  <c:v>0.22850067187876882</c:v>
                </c:pt>
                <c:pt idx="6">
                  <c:v>0.28353454557805113</c:v>
                </c:pt>
                <c:pt idx="7">
                  <c:v>0.33820993940585936</c:v>
                </c:pt>
                <c:pt idx="8">
                  <c:v>0.39258690438367599</c:v>
                </c:pt>
                <c:pt idx="9">
                  <c:v>0.4467225348512987</c:v>
                </c:pt>
                <c:pt idx="10">
                  <c:v>0.50067160327101801</c:v>
                </c:pt>
                <c:pt idx="11">
                  <c:v>0.55448713141789518</c:v>
                </c:pt>
                <c:pt idx="12">
                  <c:v>0.60822091518768362</c:v>
                </c:pt>
                <c:pt idx="13">
                  <c:v>0.66192401779343768</c:v>
                </c:pt>
                <c:pt idx="14">
                  <c:v>0.71564724449958761</c:v>
                </c:pt>
                <c:pt idx="15">
                  <c:v>0.76944161111862308</c:v>
                </c:pt>
                <c:pt idx="16">
                  <c:v>0.82335881819325718</c:v>
                </c:pt>
                <c:pt idx="17">
                  <c:v>0.87745174308150575</c:v>
                </c:pt>
                <c:pt idx="18">
                  <c:v>0.93177496307860874</c:v>
                </c:pt>
                <c:pt idx="19">
                  <c:v>0.9863853243260835</c:v>
                </c:pt>
                <c:pt idx="20">
                  <c:v>1.0413425737152366</c:v>
                </c:pt>
                <c:pt idx="21">
                  <c:v>1.0929695663439767</c:v>
                </c:pt>
                <c:pt idx="22">
                  <c:v>1.1223469449511638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222.61302269866033</c:v>
                </c:pt>
                <c:pt idx="2">
                  <c:v>222.81926024818767</c:v>
                </c:pt>
                <c:pt idx="3">
                  <c:v>230.91627958814829</c:v>
                </c:pt>
                <c:pt idx="4">
                  <c:v>238.46791711175956</c:v>
                </c:pt>
                <c:pt idx="5">
                  <c:v>245.24495792005342</c:v>
                </c:pt>
                <c:pt idx="6">
                  <c:v>251.22741982263307</c:v>
                </c:pt>
                <c:pt idx="7">
                  <c:v>256.39812301466918</c:v>
                </c:pt>
                <c:pt idx="8">
                  <c:v>260.74252949835613</c:v>
                </c:pt>
                <c:pt idx="9">
                  <c:v>264.24861123352969</c:v>
                </c:pt>
                <c:pt idx="10">
                  <c:v>266.90674401229984</c:v>
                </c:pt>
                <c:pt idx="11">
                  <c:v>268.7096247608759</c:v>
                </c:pt>
                <c:pt idx="12">
                  <c:v>269.65221055699942</c:v>
                </c:pt>
                <c:pt idx="13">
                  <c:v>269.73167815109849</c:v>
                </c:pt>
                <c:pt idx="14">
                  <c:v>268.947403219862</c:v>
                </c:pt>
                <c:pt idx="15">
                  <c:v>267.30095898512917</c:v>
                </c:pt>
                <c:pt idx="16">
                  <c:v>264.79613421931765</c:v>
                </c:pt>
                <c:pt idx="17">
                  <c:v>261.4389710474897</c:v>
                </c:pt>
                <c:pt idx="18">
                  <c:v>257.23782336494429</c:v>
                </c:pt>
                <c:pt idx="19">
                  <c:v>252.20343713765013</c:v>
                </c:pt>
                <c:pt idx="20">
                  <c:v>246.34905436332741</c:v>
                </c:pt>
                <c:pt idx="21">
                  <c:v>153.4824931633477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564896"/>
        <c:axId val="430563720"/>
      </c:scatterChart>
      <c:valAx>
        <c:axId val="430564896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3720"/>
        <c:crosses val="autoZero"/>
        <c:crossBetween val="midCat"/>
      </c:valAx>
      <c:valAx>
        <c:axId val="43056372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48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565288"/>
        <c:axId val="430569600"/>
      </c:scatterChart>
      <c:valAx>
        <c:axId val="430565288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9600"/>
        <c:crosses val="autoZero"/>
        <c:crossBetween val="midCat"/>
        <c:majorUnit val="2"/>
      </c:valAx>
      <c:valAx>
        <c:axId val="430569600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305652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3" Type="http://schemas.openxmlformats.org/officeDocument/2006/relationships/image" Target="../media/image4.png"/><Relationship Id="rId7" Type="http://schemas.openxmlformats.org/officeDocument/2006/relationships/image" Target="../media/image8.emf"/><Relationship Id="rId12" Type="http://schemas.openxmlformats.org/officeDocument/2006/relationships/chart" Target="../charts/chart7.xml"/><Relationship Id="rId17" Type="http://schemas.openxmlformats.org/officeDocument/2006/relationships/image" Target="../media/image15.png"/><Relationship Id="rId2" Type="http://schemas.openxmlformats.org/officeDocument/2006/relationships/chart" Target="../charts/chart4.xml"/><Relationship Id="rId16" Type="http://schemas.openxmlformats.org/officeDocument/2006/relationships/image" Target="../media/image14.png"/><Relationship Id="rId1" Type="http://schemas.openxmlformats.org/officeDocument/2006/relationships/chart" Target="../charts/chart3.xml"/><Relationship Id="rId6" Type="http://schemas.openxmlformats.org/officeDocument/2006/relationships/image" Target="../media/image7.png"/><Relationship Id="rId11" Type="http://schemas.openxmlformats.org/officeDocument/2006/relationships/chart" Target="../charts/chart6.xml"/><Relationship Id="rId5" Type="http://schemas.openxmlformats.org/officeDocument/2006/relationships/image" Target="../media/image6.png"/><Relationship Id="rId15" Type="http://schemas.openxmlformats.org/officeDocument/2006/relationships/image" Target="../media/image13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openxmlformats.org/officeDocument/2006/relationships/chart" Target="../charts/chart5.xml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xmlns="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xmlns="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xmlns="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xmlns="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xmlns="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447755</xdr:colOff>
      <xdr:row>43</xdr:row>
      <xdr:rowOff>85235</xdr:rowOff>
    </xdr:from>
    <xdr:to>
      <xdr:col>8</xdr:col>
      <xdr:colOff>716364</xdr:colOff>
      <xdr:row>55</xdr:row>
      <xdr:rowOff>108469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66972" y="7003974"/>
          <a:ext cx="2996348" cy="1944799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xmlns="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xmlns="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676275</xdr:colOff>
      <xdr:row>16</xdr:row>
      <xdr:rowOff>96836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277225" y="2655886"/>
              <a:ext cx="976623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414130</xdr:colOff>
      <xdr:row>43</xdr:row>
      <xdr:rowOff>10062</xdr:rowOff>
    </xdr:from>
    <xdr:to>
      <xdr:col>10</xdr:col>
      <xdr:colOff>230524</xdr:colOff>
      <xdr:row>64</xdr:row>
      <xdr:rowOff>135247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xmlns="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xmlns="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xmlns="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71012" y="27527474"/>
          <a:ext cx="5484607" cy="266700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xmlns="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xmlns="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xmlns="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xmlns="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32655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xmlns="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358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xmlns="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xmlns="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xmlns="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xmlns="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xmlns="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12065</xdr:colOff>
      <xdr:row>2</xdr:row>
      <xdr:rowOff>12064</xdr:rowOff>
    </xdr:from>
    <xdr:to>
      <xdr:col>26</xdr:col>
      <xdr:colOff>12065</xdr:colOff>
      <xdr:row>20</xdr:row>
      <xdr:rowOff>115136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xmlns="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xmlns="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xmlns="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xmlns="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xmlns="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xmlns="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105841</xdr:colOff>
      <xdr:row>90</xdr:row>
      <xdr:rowOff>16996</xdr:rowOff>
    </xdr:from>
    <xdr:to>
      <xdr:col>10</xdr:col>
      <xdr:colOff>65873</xdr:colOff>
      <xdr:row>113</xdr:row>
      <xdr:rowOff>46423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pSpPr/>
      </xdr:nvGrpSpPr>
      <xdr:grpSpPr>
        <a:xfrm>
          <a:off x="520459" y="14517408"/>
          <a:ext cx="5865532" cy="3671339"/>
          <a:chOff x="380240" y="17286815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GraphicFramePr/>
        </xdr:nvGraphicFramePr>
        <xdr:xfrm>
          <a:off x="380240" y="17286815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xmlns="" id="{00000000-0008-0000-0200-00000D000000}"/>
              </a:ext>
            </a:extLst>
          </xdr:cNvPr>
          <xdr:cNvSpPr txBox="1"/>
        </xdr:nvSpPr>
        <xdr:spPr>
          <a:xfrm>
            <a:off x="4938830" y="20187941"/>
            <a:ext cx="762000" cy="3980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488203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111442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400957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xmlns="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406855</xdr:colOff>
      <xdr:row>50</xdr:row>
      <xdr:rowOff>113392</xdr:rowOff>
    </xdr:from>
    <xdr:to>
      <xdr:col>30</xdr:col>
      <xdr:colOff>314395</xdr:colOff>
      <xdr:row>54</xdr:row>
      <xdr:rowOff>7786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xmlns="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09498" y="8304892"/>
          <a:ext cx="6996861" cy="547537"/>
        </a:xfrm>
        <a:prstGeom prst="rect">
          <a:avLst/>
        </a:prstGeom>
      </xdr:spPr>
    </xdr:pic>
    <xdr:clientData/>
  </xdr:twoCellAnchor>
  <xdr:twoCellAnchor editAs="oneCell">
    <xdr:from>
      <xdr:col>17</xdr:col>
      <xdr:colOff>814293</xdr:colOff>
      <xdr:row>70</xdr:row>
      <xdr:rowOff>74706</xdr:rowOff>
    </xdr:from>
    <xdr:to>
      <xdr:col>30</xdr:col>
      <xdr:colOff>177104</xdr:colOff>
      <xdr:row>76</xdr:row>
      <xdr:rowOff>78776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xmlns="" id="{DC02729F-DA1D-9A5C-E674-93DA569A7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4477999" y="11258177"/>
          <a:ext cx="8402223" cy="10574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xmlns="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xmlns="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xmlns="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xmlns="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xmlns="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xmlns="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xmlns="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4711" y="3487955"/>
          <a:ext cx="488482" cy="252262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xmlns="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xmlns="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xmlns="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xmlns="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xmlns="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58340" y="3375660"/>
          <a:ext cx="495300" cy="25527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xmlns="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xmlns="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xmlns="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xmlns="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xmlns="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xmlns="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xmlns="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xmlns="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xmlns="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xmlns="" id="{00000000-0008-0000-0D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xmlns="" id="{00000000-0008-0000-0D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xmlns="" id="{00000000-0008-0000-0D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xmlns="" id="{00000000-0008-0000-0D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xmlns="" id="{00000000-0008-0000-0D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xmlns="" id="{00000000-0008-0000-0D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xmlns="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xmlns="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xmlns="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xmlns="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3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4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5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5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7" Type="http://schemas.openxmlformats.org/officeDocument/2006/relationships/comments" Target="../comments5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6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printerSettings" Target="../printerSettings/printerSettings18.bin"/><Relationship Id="rId5" Type="http://schemas.openxmlformats.org/officeDocument/2006/relationships/comments" Target="../comments9.xml"/><Relationship Id="rId4" Type="http://schemas.openxmlformats.org/officeDocument/2006/relationships/vmlDrawing" Target="../drawings/vmlDrawing11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topLeftCell="A6" zoomScale="70" zoomScaleNormal="70" workbookViewId="0">
      <selection activeCell="I21" sqref="I21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634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632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5.4264711140814159E-2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795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633</v>
      </c>
      <c r="Q44" s="399" t="s">
        <v>630</v>
      </c>
      <c r="R44" s="399" t="s">
        <v>631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1"/>
  <sheetViews>
    <sheetView topLeftCell="A27" workbookViewId="0">
      <selection activeCell="G40" sqref="G40"/>
    </sheetView>
  </sheetViews>
  <sheetFormatPr defaultRowHeight="12.75"/>
  <cols>
    <col min="1" max="1" width="10.42578125" bestFit="1" customWidth="1"/>
    <col min="2" max="3" width="12.42578125" bestFit="1" customWidth="1"/>
  </cols>
  <sheetData>
    <row r="1" spans="1:7">
      <c r="A1" t="str">
        <f>Output!B22</f>
        <v>Data pt.</v>
      </c>
      <c r="B1" t="str">
        <f>Output!C22</f>
        <v>Time</v>
      </c>
      <c r="C1" t="str">
        <f>Output!D22</f>
        <v>Thrust</v>
      </c>
      <c r="D1" t="str">
        <f>Output!E22</f>
        <v>Thrust</v>
      </c>
      <c r="E1" s="781" t="s">
        <v>214</v>
      </c>
      <c r="G1" s="781" t="s">
        <v>1213</v>
      </c>
    </row>
    <row r="2" spans="1:7">
      <c r="A2">
        <f>Output!B23</f>
        <v>0</v>
      </c>
      <c r="B2" t="str">
        <f>Output!C23</f>
        <v>(sec.)</v>
      </c>
      <c r="C2" t="str">
        <f>Output!D23</f>
        <v>(N.)</v>
      </c>
      <c r="D2" t="str">
        <f>Output!E23</f>
        <v>(lb.)</v>
      </c>
      <c r="E2" s="781" t="s">
        <v>1212</v>
      </c>
      <c r="G2">
        <f>E3/B24</f>
        <v>1.0023756608632564</v>
      </c>
    </row>
    <row r="3" spans="1:7">
      <c r="A3">
        <f>Output!B24</f>
        <v>1</v>
      </c>
      <c r="B3">
        <f>Output!C24</f>
        <v>0</v>
      </c>
      <c r="C3">
        <f>Output!D24</f>
        <v>0</v>
      </c>
      <c r="D3">
        <f>Output!E24</f>
        <v>0</v>
      </c>
      <c r="E3" s="10">
        <f>mgrain</f>
        <v>1.0955660913674703</v>
      </c>
      <c r="F3" s="10"/>
    </row>
    <row r="4" spans="1:7">
      <c r="A4">
        <f>Output!B25</f>
        <v>2</v>
      </c>
      <c r="B4">
        <f>Output!C25</f>
        <v>6.0587405954820858E-2</v>
      </c>
      <c r="C4">
        <f>Output!D25</f>
        <v>990.22724756818093</v>
      </c>
      <c r="D4">
        <f>Output!E25</f>
        <v>222.61302269866033</v>
      </c>
      <c r="E4" s="10">
        <f>$E$3-$G$2*B4</f>
        <v>1.0348347502835162</v>
      </c>
      <c r="F4" s="10"/>
      <c r="G4" s="781" t="s">
        <v>1218</v>
      </c>
    </row>
    <row r="5" spans="1:7">
      <c r="A5">
        <f>Output!B26</f>
        <v>3</v>
      </c>
      <c r="B5">
        <f>Output!C26</f>
        <v>6.194005466850757E-2</v>
      </c>
      <c r="C5">
        <f>Output!D26</f>
        <v>991.14463343598845</v>
      </c>
      <c r="D5">
        <f>Output!E26</f>
        <v>222.81926024818767</v>
      </c>
      <c r="E5" s="10">
        <f t="shared" ref="E5:E24" si="0">$E$3-$G$2*B5</f>
        <v>1.0334788881352188</v>
      </c>
      <c r="F5" s="10"/>
    </row>
    <row r="6" spans="1:7">
      <c r="A6">
        <f>Output!B27</f>
        <v>4</v>
      </c>
      <c r="B6">
        <f>Output!C27</f>
        <v>0.11709807233572025</v>
      </c>
      <c r="C6">
        <f>Output!D27</f>
        <v>1027.1617948640012</v>
      </c>
      <c r="D6">
        <f>Output!E27</f>
        <v>230.91627958814829</v>
      </c>
      <c r="E6" s="10">
        <f t="shared" si="0"/>
        <v>0.97818983372413926</v>
      </c>
      <c r="F6" s="10"/>
    </row>
    <row r="7" spans="1:7">
      <c r="A7">
        <f>Output!B28</f>
        <v>5</v>
      </c>
      <c r="B7">
        <f>Output!C28</f>
        <v>0.17304459143618023</v>
      </c>
      <c r="C7">
        <f>Output!D28</f>
        <v>1060.7529888965289</v>
      </c>
      <c r="D7">
        <f>Output!E28</f>
        <v>238.46791711175956</v>
      </c>
      <c r="E7" s="10">
        <f>$E$3-$G$2*B7</f>
        <v>0.92211040466781691</v>
      </c>
      <c r="F7" s="10"/>
      <c r="G7" s="781" t="s">
        <v>1219</v>
      </c>
    </row>
    <row r="8" spans="1:7">
      <c r="A8">
        <f>Output!B29</f>
        <v>6</v>
      </c>
      <c r="B8">
        <f>Output!C29</f>
        <v>0.22850067187876882</v>
      </c>
      <c r="C8">
        <f>Output!D29</f>
        <v>1090.8986218199816</v>
      </c>
      <c r="D8">
        <f>Output!E29</f>
        <v>245.24495792005342</v>
      </c>
      <c r="E8" s="10">
        <f t="shared" si="0"/>
        <v>0.86652257938529131</v>
      </c>
      <c r="F8" s="10"/>
    </row>
    <row r="9" spans="1:7">
      <c r="A9">
        <f>Output!B30</f>
        <v>7</v>
      </c>
      <c r="B9">
        <f>Output!C30</f>
        <v>0.28353454557805113</v>
      </c>
      <c r="C9">
        <f>Output!D30</f>
        <v>1117.5098088550365</v>
      </c>
      <c r="D9">
        <f>Output!E30</f>
        <v>251.22741982263307</v>
      </c>
      <c r="E9" s="10">
        <f t="shared" si="0"/>
        <v>0.81135796386610815</v>
      </c>
      <c r="F9" s="10"/>
    </row>
    <row r="10" spans="1:7">
      <c r="A10">
        <f>Output!B31</f>
        <v>8</v>
      </c>
      <c r="B10">
        <f>Output!C31</f>
        <v>0.33820993940585936</v>
      </c>
      <c r="C10">
        <f>Output!D31</f>
        <v>1140.5101307938514</v>
      </c>
      <c r="D10">
        <f>Output!E31</f>
        <v>256.39812301466918</v>
      </c>
      <c r="E10" s="10">
        <f t="shared" si="0"/>
        <v>0.75655267984500019</v>
      </c>
      <c r="F10" s="10"/>
    </row>
    <row r="11" spans="1:7">
      <c r="A11">
        <f>Output!B32</f>
        <v>9</v>
      </c>
      <c r="B11">
        <f>Output!C32</f>
        <v>0.39258690438367599</v>
      </c>
      <c r="C11">
        <f>Output!D32</f>
        <v>1159.8349197145876</v>
      </c>
      <c r="D11">
        <f>Output!E32</f>
        <v>260.74252949835613</v>
      </c>
      <c r="E11" s="10">
        <f t="shared" si="0"/>
        <v>0.7020465336396231</v>
      </c>
      <c r="F11" s="10"/>
    </row>
    <row r="12" spans="1:7">
      <c r="A12">
        <f>Output!B33</f>
        <v>10</v>
      </c>
      <c r="B12">
        <f>Output!C33</f>
        <v>0.4467225348512987</v>
      </c>
      <c r="C12">
        <f>Output!D33</f>
        <v>1175.4306724889868</v>
      </c>
      <c r="D12">
        <f>Output!E33</f>
        <v>264.24861123352969</v>
      </c>
      <c r="E12" s="10">
        <f t="shared" si="0"/>
        <v>0.64778229527339071</v>
      </c>
      <c r="F12" s="10"/>
    </row>
    <row r="13" spans="1:7">
      <c r="A13">
        <f>Output!B34</f>
        <v>11</v>
      </c>
      <c r="B13">
        <f>Output!C34</f>
        <v>0.50067160327101801</v>
      </c>
      <c r="C13">
        <f>Output!D34</f>
        <v>1187.2545787155123</v>
      </c>
      <c r="D13">
        <f>Output!E34</f>
        <v>266.90674401229984</v>
      </c>
      <c r="E13" s="10">
        <f t="shared" si="0"/>
        <v>0.5937050621632175</v>
      </c>
      <c r="F13" s="10"/>
    </row>
    <row r="14" spans="1:7">
      <c r="A14">
        <f>Output!B35</f>
        <v>12</v>
      </c>
      <c r="B14">
        <f>Output!C35</f>
        <v>0.55448713141789518</v>
      </c>
      <c r="C14">
        <f>Output!D35</f>
        <v>1195.274152861328</v>
      </c>
      <c r="D14">
        <f>Output!E35</f>
        <v>268.7096247608759</v>
      </c>
      <c r="E14" s="10">
        <f t="shared" si="0"/>
        <v>0.53976168657228629</v>
      </c>
      <c r="F14" s="10"/>
    </row>
    <row r="15" spans="1:7">
      <c r="A15">
        <f>Output!B36</f>
        <v>13</v>
      </c>
      <c r="B15">
        <f>Output!C36</f>
        <v>0.60822091518768362</v>
      </c>
      <c r="C15">
        <f>Output!D36</f>
        <v>1199.4669629996447</v>
      </c>
      <c r="D15">
        <f>Output!E36</f>
        <v>269.65221055699942</v>
      </c>
      <c r="E15" s="10">
        <f t="shared" si="0"/>
        <v>0.48590024955536137</v>
      </c>
      <c r="F15" s="10"/>
    </row>
    <row r="16" spans="1:7">
      <c r="A16">
        <f>Output!B37</f>
        <v>14</v>
      </c>
      <c r="B16">
        <f>Output!C37</f>
        <v>0.66192401779343768</v>
      </c>
      <c r="C16">
        <f>Output!D37</f>
        <v>1199.8204507517162</v>
      </c>
      <c r="D16">
        <f>Output!E37</f>
        <v>269.73167815109849</v>
      </c>
      <c r="E16" s="10">
        <f t="shared" si="0"/>
        <v>0.43206956659051132</v>
      </c>
      <c r="F16" s="10"/>
    </row>
    <row r="17" spans="1:6">
      <c r="A17">
        <f>Output!B38</f>
        <v>15</v>
      </c>
      <c r="B17">
        <f>Output!C38</f>
        <v>0.71564724449958761</v>
      </c>
      <c r="C17">
        <f>Output!D38</f>
        <v>1196.3318390025902</v>
      </c>
      <c r="D17">
        <f>Output!E38</f>
        <v>268.947403219862</v>
      </c>
      <c r="E17" s="10">
        <f t="shared" si="0"/>
        <v>0.37821871171722776</v>
      </c>
      <c r="F17" s="10"/>
    </row>
    <row r="18" spans="1:6">
      <c r="A18">
        <f>Output!B39</f>
        <v>16</v>
      </c>
      <c r="B18">
        <f>Output!C39</f>
        <v>0.76944161111862308</v>
      </c>
      <c r="C18">
        <f>Output!D39</f>
        <v>1189.0081257576517</v>
      </c>
      <c r="D18">
        <f>Output!E39</f>
        <v>267.30095898512917</v>
      </c>
      <c r="E18" s="10">
        <f t="shared" si="0"/>
        <v>0.32429654792675178</v>
      </c>
      <c r="F18" s="10"/>
    </row>
    <row r="19" spans="1:6">
      <c r="A19">
        <f>Output!B40</f>
        <v>17</v>
      </c>
      <c r="B19">
        <f>Output!C40</f>
        <v>0.82335881819325718</v>
      </c>
      <c r="C19">
        <f>Output!D40</f>
        <v>1177.8661642343689</v>
      </c>
      <c r="D19">
        <f>Output!E40</f>
        <v>264.79613421931765</v>
      </c>
      <c r="E19" s="10">
        <f t="shared" si="0"/>
        <v>0.27025125185341436</v>
      </c>
      <c r="F19" s="10"/>
    </row>
    <row r="20" spans="1:6">
      <c r="A20">
        <f>Output!B41</f>
        <v>18</v>
      </c>
      <c r="B20">
        <f>Output!C41</f>
        <v>0.87745174308150575</v>
      </c>
      <c r="C20">
        <f>Output!D41</f>
        <v>1162.9328310134438</v>
      </c>
      <c r="D20">
        <f>Output!E41</f>
        <v>261.4389710474897</v>
      </c>
      <c r="E20" s="10">
        <f t="shared" si="0"/>
        <v>0.21602982052052977</v>
      </c>
      <c r="F20" s="10"/>
    </row>
    <row r="21" spans="1:6">
      <c r="A21">
        <f>Output!B42</f>
        <v>19</v>
      </c>
      <c r="B21">
        <f>Output!C42</f>
        <v>0.93177496307860874</v>
      </c>
      <c r="C21">
        <f>Output!D42</f>
        <v>1144.2452858919451</v>
      </c>
      <c r="D21">
        <f>Output!E42</f>
        <v>257.23782336494429</v>
      </c>
      <c r="E21" s="10">
        <f t="shared" si="0"/>
        <v>0.16157754697571358</v>
      </c>
      <c r="F21" s="10"/>
    </row>
    <row r="22" spans="1:6">
      <c r="A22">
        <f>Output!B43</f>
        <v>20</v>
      </c>
      <c r="B22">
        <f>Output!C43</f>
        <v>0.9863853243260835</v>
      </c>
      <c r="C22">
        <f>Output!D43</f>
        <v>1121.8513290756953</v>
      </c>
      <c r="D22">
        <f>Output!E43</f>
        <v>252.20343713765013</v>
      </c>
      <c r="E22" s="10">
        <f t="shared" si="0"/>
        <v>0.10683745003029488</v>
      </c>
      <c r="F22" s="10"/>
    </row>
    <row r="23" spans="1:6">
      <c r="A23">
        <f>Output!B44</f>
        <v>21</v>
      </c>
      <c r="B23">
        <f>Output!C44</f>
        <v>1.0413425737152366</v>
      </c>
      <c r="C23">
        <f>Output!D44</f>
        <v>1095.8098636189529</v>
      </c>
      <c r="D23">
        <f>Output!E44</f>
        <v>246.34905436332741</v>
      </c>
      <c r="E23" s="10">
        <f t="shared" si="0"/>
        <v>5.1749640854615642E-2</v>
      </c>
      <c r="F23" s="10"/>
    </row>
    <row r="24" spans="1:6">
      <c r="A24">
        <f>Output!B45</f>
        <v>22</v>
      </c>
      <c r="B24">
        <f>Output!C45</f>
        <v>1.0929695663439767</v>
      </c>
      <c r="C24">
        <f>Output!D45</f>
        <v>682.72082608920323</v>
      </c>
      <c r="D24">
        <f>Output!E45</f>
        <v>153.4824931633477</v>
      </c>
      <c r="E24" s="10">
        <f t="shared" si="0"/>
        <v>0</v>
      </c>
      <c r="F24" s="10"/>
    </row>
    <row r="25" spans="1:6">
      <c r="A25">
        <f>Output!B46</f>
        <v>23</v>
      </c>
      <c r="B25">
        <f>Output!C46</f>
        <v>1.1223469449511638</v>
      </c>
      <c r="C25">
        <f>Output!D46</f>
        <v>0</v>
      </c>
      <c r="D25">
        <f>Output!E46</f>
        <v>0</v>
      </c>
      <c r="E25" s="10">
        <f>E24</f>
        <v>0</v>
      </c>
      <c r="F25" s="10"/>
    </row>
    <row r="26" spans="1:6">
      <c r="E26" s="10"/>
    </row>
    <row r="27" spans="1:6">
      <c r="A27" s="781" t="s">
        <v>1214</v>
      </c>
    </row>
    <row r="28" spans="1:6">
      <c r="A28" s="781" t="s">
        <v>1215</v>
      </c>
      <c r="B28" s="781" t="s">
        <v>1216</v>
      </c>
      <c r="C28" s="781" t="s">
        <v>1217</v>
      </c>
      <c r="D28" s="781" t="s">
        <v>1277</v>
      </c>
    </row>
    <row r="29" spans="1:6">
      <c r="A29">
        <f>B3</f>
        <v>0</v>
      </c>
      <c r="B29" s="10">
        <f t="shared" ref="B29:B51" si="1">E3</f>
        <v>1.0955660913674703</v>
      </c>
      <c r="C29">
        <v>320</v>
      </c>
      <c r="D29">
        <f t="shared" ref="D29:D50" si="2">C3</f>
        <v>0</v>
      </c>
    </row>
    <row r="30" spans="1:6">
      <c r="A30">
        <f t="shared" ref="A30:A51" si="3">B4</f>
        <v>6.0587405954820858E-2</v>
      </c>
      <c r="B30" s="10">
        <f t="shared" si="1"/>
        <v>1.0348347502835162</v>
      </c>
      <c r="C30">
        <f>A30*$F$30+$C$29</f>
        <v>319.27936119937232</v>
      </c>
      <c r="D30">
        <f t="shared" si="2"/>
        <v>990.22724756818093</v>
      </c>
      <c r="F30">
        <f>(C51-C29)/(A50)</f>
        <v>-11.894201266267164</v>
      </c>
    </row>
    <row r="31" spans="1:6">
      <c r="A31">
        <f t="shared" si="3"/>
        <v>6.194005466850757E-2</v>
      </c>
      <c r="B31" s="10">
        <f t="shared" si="1"/>
        <v>1.0334788881352188</v>
      </c>
      <c r="C31">
        <f t="shared" ref="C31:C50" si="4">A31*$F$30+$C$29</f>
        <v>319.26327252332919</v>
      </c>
      <c r="D31">
        <f t="shared" si="2"/>
        <v>991.14463343598845</v>
      </c>
    </row>
    <row r="32" spans="1:6">
      <c r="A32">
        <f t="shared" si="3"/>
        <v>0.11709807233572025</v>
      </c>
      <c r="B32" s="10">
        <f t="shared" si="1"/>
        <v>0.97818983372413926</v>
      </c>
      <c r="C32">
        <f t="shared" si="4"/>
        <v>318.60721195974702</v>
      </c>
      <c r="D32">
        <f t="shared" si="2"/>
        <v>1027.1617948640012</v>
      </c>
    </row>
    <row r="33" spans="1:4">
      <c r="A33">
        <f t="shared" si="3"/>
        <v>0.17304459143618023</v>
      </c>
      <c r="B33" s="10">
        <f t="shared" si="1"/>
        <v>0.92211040466781691</v>
      </c>
      <c r="C33">
        <f t="shared" si="4"/>
        <v>317.94177280141912</v>
      </c>
      <c r="D33">
        <f t="shared" si="2"/>
        <v>1060.7529888965289</v>
      </c>
    </row>
    <row r="34" spans="1:4">
      <c r="A34">
        <f t="shared" si="3"/>
        <v>0.22850067187876882</v>
      </c>
      <c r="B34" s="10">
        <f t="shared" si="1"/>
        <v>0.86652257938529131</v>
      </c>
      <c r="C34">
        <f t="shared" si="4"/>
        <v>317.28216701919666</v>
      </c>
      <c r="D34">
        <f t="shared" si="2"/>
        <v>1090.8986218199816</v>
      </c>
    </row>
    <row r="35" spans="1:4">
      <c r="A35">
        <f t="shared" si="3"/>
        <v>0.28353454557805113</v>
      </c>
      <c r="B35" s="10">
        <f t="shared" si="1"/>
        <v>0.81135796386610815</v>
      </c>
      <c r="C35">
        <f t="shared" si="4"/>
        <v>316.62758304895505</v>
      </c>
      <c r="D35">
        <f t="shared" si="2"/>
        <v>1117.5098088550365</v>
      </c>
    </row>
    <row r="36" spans="1:4">
      <c r="A36">
        <f t="shared" si="3"/>
        <v>0.33820993940585936</v>
      </c>
      <c r="B36" s="10">
        <f t="shared" si="1"/>
        <v>0.75655267984500019</v>
      </c>
      <c r="C36">
        <f t="shared" si="4"/>
        <v>315.97726291045467</v>
      </c>
      <c r="D36">
        <f t="shared" si="2"/>
        <v>1140.5101307938514</v>
      </c>
    </row>
    <row r="37" spans="1:4">
      <c r="A37">
        <f t="shared" si="3"/>
        <v>0.39258690438367599</v>
      </c>
      <c r="B37" s="10">
        <f t="shared" si="1"/>
        <v>0.7020465336396231</v>
      </c>
      <c r="C37">
        <f t="shared" si="4"/>
        <v>315.33049234475976</v>
      </c>
      <c r="D37">
        <f t="shared" si="2"/>
        <v>1159.8349197145876</v>
      </c>
    </row>
    <row r="38" spans="1:4">
      <c r="A38">
        <f t="shared" si="3"/>
        <v>0.4467225348512987</v>
      </c>
      <c r="B38" s="10">
        <f t="shared" si="1"/>
        <v>0.64778229527339071</v>
      </c>
      <c r="C38">
        <f t="shared" si="4"/>
        <v>314.68659226030161</v>
      </c>
      <c r="D38">
        <f t="shared" si="2"/>
        <v>1175.4306724889868</v>
      </c>
    </row>
    <row r="39" spans="1:4">
      <c r="A39">
        <f t="shared" si="3"/>
        <v>0.50067160327101801</v>
      </c>
      <c r="B39" s="10">
        <f t="shared" si="1"/>
        <v>0.5937050621632175</v>
      </c>
      <c r="C39">
        <f t="shared" si="4"/>
        <v>314.04491118238985</v>
      </c>
      <c r="D39">
        <f t="shared" si="2"/>
        <v>1187.2545787155123</v>
      </c>
    </row>
    <row r="40" spans="1:4">
      <c r="A40">
        <f t="shared" si="3"/>
        <v>0.55448713141789518</v>
      </c>
      <c r="B40" s="10">
        <f t="shared" si="1"/>
        <v>0.53976168657228629</v>
      </c>
      <c r="C40">
        <f t="shared" si="4"/>
        <v>313.4048184593604</v>
      </c>
      <c r="D40">
        <f t="shared" si="2"/>
        <v>1195.274152861328</v>
      </c>
    </row>
    <row r="41" spans="1:4">
      <c r="A41">
        <f t="shared" si="3"/>
        <v>0.60822091518768362</v>
      </c>
      <c r="B41" s="10">
        <f t="shared" si="1"/>
        <v>0.48590024955536137</v>
      </c>
      <c r="C41">
        <f t="shared" si="4"/>
        <v>312.7656980204045</v>
      </c>
      <c r="D41">
        <f t="shared" si="2"/>
        <v>1199.4669629996447</v>
      </c>
    </row>
    <row r="42" spans="1:4">
      <c r="A42">
        <f t="shared" si="3"/>
        <v>0.66192401779343768</v>
      </c>
      <c r="B42" s="10">
        <f t="shared" si="1"/>
        <v>0.43206956659051132</v>
      </c>
      <c r="C42">
        <f t="shared" si="4"/>
        <v>312.12694250938864</v>
      </c>
      <c r="D42">
        <f t="shared" si="2"/>
        <v>1199.8204507517162</v>
      </c>
    </row>
    <row r="43" spans="1:4">
      <c r="A43">
        <f t="shared" si="3"/>
        <v>0.71564724449958761</v>
      </c>
      <c r="B43" s="10">
        <f t="shared" si="1"/>
        <v>0.37821871171722776</v>
      </c>
      <c r="C43">
        <f t="shared" si="4"/>
        <v>311.48794763827237</v>
      </c>
      <c r="D43">
        <f t="shared" si="2"/>
        <v>1196.3318390025902</v>
      </c>
    </row>
    <row r="44" spans="1:4">
      <c r="A44">
        <f t="shared" si="3"/>
        <v>0.76944161111862308</v>
      </c>
      <c r="B44" s="10">
        <f t="shared" si="1"/>
        <v>0.32429654792675178</v>
      </c>
      <c r="C44">
        <f t="shared" si="4"/>
        <v>310.84810661471425</v>
      </c>
      <c r="D44">
        <f t="shared" si="2"/>
        <v>1189.0081257576517</v>
      </c>
    </row>
    <row r="45" spans="1:4">
      <c r="A45">
        <f t="shared" si="3"/>
        <v>0.82335881819325718</v>
      </c>
      <c r="B45" s="10">
        <f t="shared" si="1"/>
        <v>0.27025125185341436</v>
      </c>
      <c r="C45">
        <f t="shared" si="4"/>
        <v>310.2068045020535</v>
      </c>
      <c r="D45">
        <f t="shared" si="2"/>
        <v>1177.8661642343689</v>
      </c>
    </row>
    <row r="46" spans="1:4">
      <c r="A46">
        <f t="shared" si="3"/>
        <v>0.87745174308150575</v>
      </c>
      <c r="B46" s="10">
        <f t="shared" si="1"/>
        <v>0.21602982052052977</v>
      </c>
      <c r="C46">
        <f t="shared" si="4"/>
        <v>309.5634123663516</v>
      </c>
      <c r="D46">
        <f t="shared" si="2"/>
        <v>1162.9328310134438</v>
      </c>
    </row>
    <row r="47" spans="1:4">
      <c r="A47">
        <f t="shared" si="3"/>
        <v>0.93177496307860874</v>
      </c>
      <c r="B47" s="10">
        <f t="shared" si="1"/>
        <v>0.16157754697571358</v>
      </c>
      <c r="C47">
        <f t="shared" si="4"/>
        <v>308.91728105427438</v>
      </c>
      <c r="D47">
        <f t="shared" si="2"/>
        <v>1144.2452858919451</v>
      </c>
    </row>
    <row r="48" spans="1:4">
      <c r="A48">
        <f t="shared" si="3"/>
        <v>0.9863853243260835</v>
      </c>
      <c r="B48" s="10">
        <f t="shared" si="1"/>
        <v>0.10683745003029488</v>
      </c>
      <c r="C48">
        <f t="shared" si="4"/>
        <v>308.26773442637335</v>
      </c>
      <c r="D48">
        <f t="shared" si="2"/>
        <v>1121.8513290756953</v>
      </c>
    </row>
    <row r="49" spans="1:4">
      <c r="A49">
        <f t="shared" si="3"/>
        <v>1.0413425737152366</v>
      </c>
      <c r="B49" s="10">
        <f t="shared" si="1"/>
        <v>5.1749640854615642E-2</v>
      </c>
      <c r="C49">
        <f t="shared" si="4"/>
        <v>307.61406184109831</v>
      </c>
      <c r="D49">
        <f t="shared" si="2"/>
        <v>1095.8098636189529</v>
      </c>
    </row>
    <row r="50" spans="1:4">
      <c r="A50">
        <f t="shared" si="3"/>
        <v>1.0929695663439767</v>
      </c>
      <c r="B50" s="10">
        <f t="shared" si="1"/>
        <v>0</v>
      </c>
      <c r="C50">
        <f t="shared" si="4"/>
        <v>307</v>
      </c>
      <c r="D50">
        <f t="shared" si="2"/>
        <v>682.72082608920323</v>
      </c>
    </row>
    <row r="51" spans="1:4">
      <c r="A51">
        <f t="shared" si="3"/>
        <v>1.1223469449511638</v>
      </c>
      <c r="B51" s="10">
        <f t="shared" si="1"/>
        <v>0</v>
      </c>
      <c r="C51">
        <v>307</v>
      </c>
      <c r="D51">
        <f t="shared" ref="D51" si="5">C26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topLeftCell="A3" zoomScale="95" zoomScaleNormal="85" workbookViewId="0">
      <selection activeCell="C22" sqref="C22"/>
    </sheetView>
  </sheetViews>
  <sheetFormatPr defaultColWidth="9.140625" defaultRowHeight="12.75"/>
  <cols>
    <col min="1" max="1" width="2.85546875" style="570" customWidth="1"/>
    <col min="2" max="2" width="21.42578125" style="570" customWidth="1"/>
    <col min="3" max="3" width="15.7109375" style="580" customWidth="1"/>
    <col min="4" max="4" width="10.7109375" style="580" bestFit="1" customWidth="1"/>
    <col min="5" max="7" width="9.7109375" style="570" bestFit="1" customWidth="1"/>
    <col min="8" max="8" width="9.85546875" style="708" bestFit="1" customWidth="1"/>
    <col min="9" max="12" width="9.7109375" style="570" bestFit="1" customWidth="1"/>
    <col min="13" max="13" width="9.140625" style="570"/>
    <col min="14" max="14" width="16.7109375" style="570" customWidth="1"/>
    <col min="15" max="15" width="9.140625" style="570"/>
    <col min="16" max="20" width="9.7109375" style="570" bestFit="1" customWidth="1"/>
    <col min="21" max="16384" width="9.140625" style="570"/>
  </cols>
  <sheetData>
    <row r="1" spans="2:6" s="570" customFormat="1">
      <c r="C1" s="580"/>
      <c r="D1" s="580"/>
    </row>
    <row r="2" spans="2:6" s="570" customFormat="1">
      <c r="B2" s="75" t="s">
        <v>814</v>
      </c>
      <c r="C2" s="580"/>
      <c r="D2" s="580"/>
    </row>
    <row r="3" spans="2:6" s="570" customFormat="1" ht="13.5" thickBot="1">
      <c r="C3" s="580"/>
      <c r="D3" s="580"/>
    </row>
    <row r="4" spans="2:6" s="570" customFormat="1" ht="13.5" thickBot="1">
      <c r="B4" s="571" t="s">
        <v>777</v>
      </c>
      <c r="C4" s="810" t="s">
        <v>778</v>
      </c>
      <c r="D4" s="811"/>
      <c r="E4" s="572" t="s">
        <v>779</v>
      </c>
      <c r="F4" s="572" t="s">
        <v>780</v>
      </c>
    </row>
    <row r="5" spans="2:6" s="570" customFormat="1">
      <c r="B5" s="574" t="s">
        <v>120</v>
      </c>
      <c r="C5" s="581">
        <f>to</f>
        <v>1582.4</v>
      </c>
      <c r="D5" s="582">
        <f>C5-273</f>
        <v>1309.4000000000001</v>
      </c>
      <c r="E5" s="577" t="s">
        <v>73</v>
      </c>
      <c r="F5" s="577" t="s">
        <v>781</v>
      </c>
    </row>
    <row r="6" spans="2:6" s="570" customFormat="1">
      <c r="B6" s="574" t="s">
        <v>782</v>
      </c>
      <c r="C6" s="581">
        <f>D6+273</f>
        <v>298</v>
      </c>
      <c r="D6" s="582">
        <v>25</v>
      </c>
      <c r="E6" s="577" t="s">
        <v>73</v>
      </c>
      <c r="F6" s="577"/>
    </row>
    <row r="7" spans="2:6" s="570" customFormat="1" ht="13.5" thickBot="1">
      <c r="B7" s="574" t="s">
        <v>783</v>
      </c>
      <c r="C7" s="690">
        <v>3.6829999999999998</v>
      </c>
      <c r="D7" s="584">
        <f>C7/1000</f>
        <v>3.6829999999999996E-3</v>
      </c>
      <c r="E7" s="577" t="s">
        <v>2</v>
      </c>
      <c r="F7" s="577" t="s">
        <v>784</v>
      </c>
    </row>
    <row r="8" spans="2:6" s="570" customFormat="1" ht="18.75" customHeight="1" thickBot="1">
      <c r="B8" s="574" t="s">
        <v>785</v>
      </c>
      <c r="C8" s="753" t="s">
        <v>1059</v>
      </c>
      <c r="D8" s="594"/>
      <c r="E8" s="595"/>
      <c r="F8" s="596"/>
    </row>
    <row r="9" spans="2:6" s="570" customFormat="1">
      <c r="B9" s="574" t="s">
        <v>786</v>
      </c>
      <c r="C9" s="581">
        <v>7850</v>
      </c>
      <c r="D9" s="582"/>
      <c r="E9" s="577" t="s">
        <v>787</v>
      </c>
      <c r="F9" s="577"/>
    </row>
    <row r="10" spans="2:6" s="570" customFormat="1">
      <c r="B10" s="574" t="s">
        <v>788</v>
      </c>
      <c r="C10" s="583">
        <v>486</v>
      </c>
      <c r="D10" s="584"/>
      <c r="E10" s="577" t="s">
        <v>789</v>
      </c>
      <c r="F10" s="577"/>
    </row>
    <row r="11" spans="2:6" s="570" customFormat="1">
      <c r="B11" s="574" t="s">
        <v>790</v>
      </c>
      <c r="C11" s="581">
        <v>50</v>
      </c>
      <c r="D11" s="582"/>
      <c r="E11" s="577" t="s">
        <v>791</v>
      </c>
      <c r="F11" s="577"/>
    </row>
    <row r="12" spans="2:6" s="570" customFormat="1">
      <c r="B12" s="574" t="s">
        <v>792</v>
      </c>
      <c r="C12" s="583">
        <v>2144</v>
      </c>
      <c r="D12" s="584"/>
      <c r="E12" s="577" t="s">
        <v>793</v>
      </c>
      <c r="F12" s="577"/>
    </row>
    <row r="13" spans="2:6" s="570" customFormat="1" ht="13.5" thickBot="1">
      <c r="B13" s="574" t="s">
        <v>794</v>
      </c>
      <c r="C13" s="705">
        <f>C11/(C9*C10)</f>
        <v>1.3105816361301146E-5</v>
      </c>
      <c r="D13" s="582"/>
      <c r="E13" s="577" t="s">
        <v>795</v>
      </c>
      <c r="F13" s="577"/>
    </row>
    <row r="14" spans="2:6" s="570" customFormat="1" ht="13.5" thickBot="1">
      <c r="B14" s="574" t="s">
        <v>796</v>
      </c>
      <c r="C14" s="681">
        <f>(C13*C46)/(D39^2)</f>
        <v>0.24050446060737038</v>
      </c>
      <c r="D14" s="582"/>
      <c r="E14" s="577" t="s">
        <v>64</v>
      </c>
      <c r="F14" s="577"/>
    </row>
    <row r="15" spans="2:6" s="570" customFormat="1" ht="13.5" thickBot="1">
      <c r="B15" s="574" t="s">
        <v>797</v>
      </c>
      <c r="C15" s="681">
        <f>($C$12*$D$39)/$C$11</f>
        <v>3.9481759999999998E-2</v>
      </c>
      <c r="D15" s="584"/>
      <c r="E15" s="577" t="s">
        <v>64</v>
      </c>
      <c r="F15" s="577"/>
    </row>
    <row r="16" spans="2:6" s="570" customFormat="1" ht="13.5" thickBot="1">
      <c r="B16" s="574" t="s">
        <v>798</v>
      </c>
      <c r="C16" s="703">
        <v>10</v>
      </c>
      <c r="D16" s="582"/>
      <c r="E16" s="577" t="s">
        <v>793</v>
      </c>
      <c r="F16" s="577"/>
    </row>
    <row r="17" spans="2:6" s="570" customFormat="1" ht="13.5" thickBot="1">
      <c r="B17" s="575" t="s">
        <v>799</v>
      </c>
      <c r="C17" s="704">
        <f>(C16*D39)/C11</f>
        <v>1.8414999999999998E-4</v>
      </c>
      <c r="D17" s="585"/>
      <c r="E17" s="578" t="s">
        <v>64</v>
      </c>
      <c r="F17" s="578"/>
    </row>
    <row r="18" spans="2:6" s="570" customFormat="1" ht="13.5" thickBot="1">
      <c r="C18" s="580"/>
      <c r="D18" s="580"/>
    </row>
    <row r="19" spans="2:6" s="570" customFormat="1" ht="13.5" thickBot="1">
      <c r="B19" s="571" t="s">
        <v>800</v>
      </c>
      <c r="C19" s="808" t="s">
        <v>778</v>
      </c>
      <c r="D19" s="809"/>
      <c r="E19" s="590" t="s">
        <v>779</v>
      </c>
      <c r="F19" s="590" t="s">
        <v>780</v>
      </c>
    </row>
    <row r="20" spans="2:6" s="570" customFormat="1" ht="21.75" customHeight="1" thickBot="1">
      <c r="B20" s="589" t="s">
        <v>785</v>
      </c>
      <c r="C20" s="753" t="s">
        <v>1102</v>
      </c>
      <c r="D20" s="594"/>
      <c r="E20" s="595"/>
      <c r="F20" s="596"/>
    </row>
    <row r="21" spans="2:6" s="570" customFormat="1">
      <c r="B21" s="574" t="s">
        <v>801</v>
      </c>
      <c r="C21" s="758">
        <v>3</v>
      </c>
      <c r="D21" s="592">
        <f>C21/1000</f>
        <v>3.0000000000000001E-3</v>
      </c>
      <c r="E21" s="593" t="s">
        <v>2</v>
      </c>
      <c r="F21" s="593" t="s">
        <v>784</v>
      </c>
    </row>
    <row r="22" spans="2:6" s="570" customFormat="1">
      <c r="B22" s="574" t="s">
        <v>786</v>
      </c>
      <c r="C22" s="581">
        <f>(1220+1290)/2</f>
        <v>1255</v>
      </c>
      <c r="D22" s="582"/>
      <c r="E22" s="577" t="s">
        <v>787</v>
      </c>
      <c r="F22" s="577"/>
    </row>
    <row r="23" spans="2:6" s="570" customFormat="1">
      <c r="B23" s="574" t="s">
        <v>788</v>
      </c>
      <c r="C23" s="581">
        <v>1800</v>
      </c>
      <c r="D23" s="582"/>
      <c r="E23" s="577" t="s">
        <v>789</v>
      </c>
      <c r="F23" s="577"/>
    </row>
    <row r="24" spans="2:6" s="570" customFormat="1">
      <c r="B24" s="574" t="s">
        <v>790</v>
      </c>
      <c r="C24" s="695">
        <f>(0.13+0.22)/2</f>
        <v>0.17499999999999999</v>
      </c>
      <c r="D24" s="584"/>
      <c r="E24" s="577" t="s">
        <v>791</v>
      </c>
      <c r="F24" s="577"/>
    </row>
    <row r="25" spans="2:6" s="570" customFormat="1" ht="13.5" thickBot="1">
      <c r="B25" s="574" t="s">
        <v>802</v>
      </c>
      <c r="C25" s="705">
        <f>C24/(C22*C23)</f>
        <v>7.7467906153165109E-8</v>
      </c>
      <c r="D25" s="582"/>
      <c r="E25" s="577" t="s">
        <v>793</v>
      </c>
      <c r="F25" s="577"/>
    </row>
    <row r="26" spans="2:6" s="570" customFormat="1" ht="13.5" thickBot="1">
      <c r="B26" s="574" t="s">
        <v>803</v>
      </c>
      <c r="C26" s="681">
        <f>(C25*C46)/D40^2</f>
        <v>2.1426034669035114E-3</v>
      </c>
      <c r="D26" s="582"/>
      <c r="E26" s="577" t="s">
        <v>795</v>
      </c>
      <c r="F26" s="577"/>
    </row>
    <row r="27" spans="2:6" s="570" customFormat="1" ht="13.5" thickBot="1">
      <c r="B27" s="574" t="s">
        <v>804</v>
      </c>
      <c r="C27" s="706">
        <f>(C12*D40)/C24</f>
        <v>9.1885714285714304</v>
      </c>
      <c r="D27" s="584"/>
      <c r="E27" s="577" t="s">
        <v>64</v>
      </c>
      <c r="F27" s="577"/>
    </row>
    <row r="28" spans="2:6" s="570" customFormat="1">
      <c r="B28" s="574" t="s">
        <v>911</v>
      </c>
      <c r="C28" s="591">
        <f>(C22*C23+C9*C10)</f>
        <v>6074100</v>
      </c>
      <c r="D28" s="582"/>
      <c r="E28" s="577" t="s">
        <v>64</v>
      </c>
      <c r="F28" s="577"/>
    </row>
    <row r="29" spans="2:6" s="570" customFormat="1">
      <c r="B29" s="574" t="s">
        <v>912</v>
      </c>
      <c r="C29" s="581">
        <f>C24/C28</f>
        <v>2.8810852636604597E-8</v>
      </c>
      <c r="D29" s="582"/>
      <c r="E29" s="577" t="s">
        <v>793</v>
      </c>
      <c r="F29" s="577"/>
    </row>
    <row r="30" spans="2:6" s="570" customFormat="1" ht="13.5" thickBot="1">
      <c r="B30" s="574" t="s">
        <v>913</v>
      </c>
      <c r="C30" s="707">
        <f>C11/C28</f>
        <v>8.2316721818870282E-6</v>
      </c>
      <c r="D30" s="584"/>
      <c r="E30" s="577" t="s">
        <v>793</v>
      </c>
      <c r="F30" s="577"/>
    </row>
    <row r="31" spans="2:6" s="570" customFormat="1" ht="13.5" thickBot="1">
      <c r="B31" s="574" t="s">
        <v>914</v>
      </c>
      <c r="C31" s="681">
        <f>(C29*C46)/D40^2</f>
        <v>7.968491186735536E-4</v>
      </c>
      <c r="D31" s="582"/>
      <c r="E31" s="577" t="s">
        <v>64</v>
      </c>
      <c r="F31" s="577"/>
    </row>
    <row r="32" spans="2:6" s="570" customFormat="1" ht="13.5" thickBot="1">
      <c r="B32" s="575" t="s">
        <v>915</v>
      </c>
      <c r="C32" s="704">
        <f>(C30*C46)/D39^2</f>
        <v>0.15105918039926552</v>
      </c>
      <c r="D32" s="585"/>
      <c r="E32" s="578" t="s">
        <v>64</v>
      </c>
      <c r="F32" s="578"/>
    </row>
    <row r="33" spans="2:6" s="570" customFormat="1" ht="13.5" thickBot="1">
      <c r="C33" s="580"/>
      <c r="D33" s="580"/>
    </row>
    <row r="34" spans="2:6" s="570" customFormat="1" ht="13.5" thickBot="1">
      <c r="B34" s="571" t="s">
        <v>805</v>
      </c>
      <c r="C34" s="810" t="s">
        <v>778</v>
      </c>
      <c r="D34" s="811"/>
      <c r="E34" s="572" t="s">
        <v>779</v>
      </c>
      <c r="F34" s="572" t="s">
        <v>780</v>
      </c>
    </row>
    <row r="35" spans="2:6" s="570" customFormat="1">
      <c r="B35" s="573" t="s">
        <v>514</v>
      </c>
      <c r="C35" s="586">
        <f>C21+C7</f>
        <v>6.6829999999999998</v>
      </c>
      <c r="D35" s="587">
        <f>D21+D7</f>
        <v>6.6829999999999997E-3</v>
      </c>
      <c r="E35" s="576" t="s">
        <v>2</v>
      </c>
      <c r="F35" s="576" t="s">
        <v>784</v>
      </c>
    </row>
    <row r="36" spans="2:6" s="570" customFormat="1">
      <c r="B36" s="574" t="s">
        <v>806</v>
      </c>
      <c r="C36" s="581">
        <v>5</v>
      </c>
      <c r="D36" s="582"/>
      <c r="E36" s="577" t="s">
        <v>64</v>
      </c>
      <c r="F36" s="577"/>
    </row>
    <row r="37" spans="2:6" s="570" customFormat="1">
      <c r="B37" s="574" t="s">
        <v>807</v>
      </c>
      <c r="C37" s="581"/>
      <c r="D37" s="582"/>
      <c r="E37" s="577"/>
      <c r="F37" s="577"/>
    </row>
    <row r="38" spans="2:6" s="570" customFormat="1">
      <c r="B38" s="574" t="s">
        <v>808</v>
      </c>
      <c r="C38" s="581">
        <v>5</v>
      </c>
      <c r="D38" s="582"/>
      <c r="E38" s="577" t="s">
        <v>64</v>
      </c>
      <c r="F38" s="577"/>
    </row>
    <row r="39" spans="2:6" s="570" customFormat="1">
      <c r="B39" s="574" t="s">
        <v>809</v>
      </c>
      <c r="C39" s="690">
        <f>C7/(C36-1)</f>
        <v>0.92074999999999996</v>
      </c>
      <c r="D39" s="588">
        <f>C39/1000</f>
        <v>9.2074999999999991E-4</v>
      </c>
      <c r="E39" s="577" t="s">
        <v>2</v>
      </c>
      <c r="F39" s="577" t="s">
        <v>784</v>
      </c>
    </row>
    <row r="40" spans="2:6" s="570" customFormat="1">
      <c r="B40" s="574" t="s">
        <v>810</v>
      </c>
      <c r="C40" s="690">
        <f>C21/(C38-1)</f>
        <v>0.75</v>
      </c>
      <c r="D40" s="588">
        <f>C40/1000</f>
        <v>7.5000000000000002E-4</v>
      </c>
      <c r="E40" s="577" t="s">
        <v>2</v>
      </c>
      <c r="F40" s="577" t="s">
        <v>784</v>
      </c>
    </row>
    <row r="41" spans="2:6" s="570" customFormat="1">
      <c r="B41" s="574" t="s">
        <v>811</v>
      </c>
      <c r="C41" s="699">
        <f>(D39^2)/(2*C13*(1+C15))</f>
        <v>3.111519363258235E-2</v>
      </c>
      <c r="D41" s="700">
        <f>(D39^2)/(2*C13*(1+C17))</f>
        <v>3.2337721248569568E-2</v>
      </c>
      <c r="E41" s="577"/>
      <c r="F41" s="577"/>
    </row>
    <row r="42" spans="2:6" s="570" customFormat="1">
      <c r="B42" s="574" t="s">
        <v>812</v>
      </c>
      <c r="C42" s="699">
        <f>(D40^2)/(2*C25*(1+C27))</f>
        <v>0.35633412787436902</v>
      </c>
      <c r="D42" s="582" t="s">
        <v>64</v>
      </c>
      <c r="E42" s="577"/>
      <c r="F42" s="577"/>
    </row>
    <row r="43" spans="2:6" s="570" customFormat="1" ht="13.5" thickBot="1">
      <c r="B43" s="575" t="s">
        <v>813</v>
      </c>
      <c r="C43" s="697"/>
      <c r="D43" s="698"/>
      <c r="E43" s="696"/>
      <c r="F43" s="696"/>
    </row>
    <row r="44" spans="2:6" s="570" customFormat="1" ht="13.5" thickBot="1">
      <c r="B44" s="575" t="s">
        <v>916</v>
      </c>
      <c r="C44" s="701">
        <f>MIN(C41:C42,D41)</f>
        <v>3.111519363258235E-2</v>
      </c>
      <c r="D44" s="585"/>
      <c r="E44" s="578"/>
      <c r="F44" s="578"/>
    </row>
    <row r="45" spans="2:6" s="570" customFormat="1" ht="13.5" thickBot="1">
      <c r="C45" s="580"/>
      <c r="D45" s="580"/>
    </row>
    <row r="46" spans="2:6" s="570" customFormat="1" ht="13.5" thickBot="1">
      <c r="B46" s="579" t="s">
        <v>637</v>
      </c>
      <c r="C46" s="702">
        <f>C44-(C47*C44)</f>
        <v>1.5557596816291175E-2</v>
      </c>
      <c r="D46" s="580"/>
    </row>
    <row r="47" spans="2:6" s="570" customFormat="1" ht="13.5" thickBot="1">
      <c r="B47" s="579" t="s">
        <v>917</v>
      </c>
      <c r="C47" s="709">
        <v>0.5</v>
      </c>
      <c r="D47" s="580"/>
    </row>
    <row r="48" spans="2:6" s="570" customFormat="1">
      <c r="C48" s="580"/>
      <c r="D48" s="580"/>
    </row>
    <row r="49" spans="2:4" s="570" customFormat="1">
      <c r="B49" s="75" t="s">
        <v>815</v>
      </c>
      <c r="C49" s="580"/>
      <c r="D49" s="580"/>
    </row>
    <row r="50" spans="2:4" s="570" customFormat="1">
      <c r="C50" s="580"/>
      <c r="D50" s="580"/>
    </row>
    <row r="51" spans="2:4" s="570" customFormat="1">
      <c r="C51" s="580"/>
      <c r="D51" s="580"/>
    </row>
    <row r="52" spans="2:4" s="570" customFormat="1">
      <c r="C52" s="580"/>
      <c r="D52" s="580"/>
    </row>
    <row r="53" spans="2:4" s="570" customFormat="1">
      <c r="C53" s="580"/>
      <c r="D53" s="580"/>
    </row>
    <row r="54" spans="2:4" s="570" customFormat="1">
      <c r="C54" s="580"/>
      <c r="D54" s="580"/>
    </row>
    <row r="55" spans="2:4" s="570" customFormat="1">
      <c r="C55" s="580"/>
      <c r="D55" s="580"/>
    </row>
    <row r="56" spans="2:4" s="570" customFormat="1">
      <c r="C56" s="580"/>
      <c r="D56" s="580"/>
    </row>
    <row r="57" spans="2:4" s="570" customFormat="1">
      <c r="C57" s="580"/>
      <c r="D57" s="580"/>
    </row>
    <row r="58" spans="2:4" s="570" customFormat="1">
      <c r="C58" s="580"/>
      <c r="D58" s="580"/>
    </row>
    <row r="59" spans="2:4" s="570" customFormat="1">
      <c r="C59" s="580"/>
      <c r="D59" s="580"/>
    </row>
    <row r="60" spans="2:4" s="570" customFormat="1">
      <c r="C60" s="580"/>
      <c r="D60" s="580"/>
    </row>
    <row r="61" spans="2:4" s="570" customFormat="1">
      <c r="C61" s="580"/>
      <c r="D61" s="580"/>
    </row>
    <row r="62" spans="2:4" s="570" customFormat="1">
      <c r="C62" s="580"/>
      <c r="D62" s="580"/>
    </row>
    <row r="63" spans="2:4" s="570" customFormat="1">
      <c r="C63" s="580"/>
      <c r="D63" s="580"/>
    </row>
    <row r="64" spans="2:4" s="570" customFormat="1">
      <c r="C64" s="580"/>
      <c r="D64" s="580"/>
    </row>
    <row r="65" spans="2:20">
      <c r="H65" s="570"/>
    </row>
    <row r="66" spans="2:20">
      <c r="H66" s="570"/>
    </row>
    <row r="67" spans="2:20">
      <c r="H67" s="570"/>
    </row>
    <row r="68" spans="2:20">
      <c r="H68" s="570"/>
    </row>
    <row r="69" spans="2:20">
      <c r="H69" s="570"/>
    </row>
    <row r="70" spans="2:20">
      <c r="B70" s="75" t="s">
        <v>1104</v>
      </c>
      <c r="H70" s="570"/>
      <c r="N70" s="75" t="s">
        <v>918</v>
      </c>
    </row>
    <row r="71" spans="2:20" ht="13.5" thickBot="1">
      <c r="H71" s="570"/>
    </row>
    <row r="72" spans="2:20" s="580" customFormat="1" ht="13.5" thickBot="1">
      <c r="B72" s="597">
        <f>C36+C38</f>
        <v>10</v>
      </c>
      <c r="C72" s="598" t="s">
        <v>817</v>
      </c>
      <c r="D72" s="692">
        <v>0</v>
      </c>
      <c r="E72" s="693">
        <f>D73*$C$40</f>
        <v>0.75</v>
      </c>
      <c r="F72" s="693">
        <f>E73*$C$40</f>
        <v>1.5</v>
      </c>
      <c r="G72" s="693">
        <f>F73*$C$40</f>
        <v>2.25</v>
      </c>
      <c r="H72" s="681">
        <f>G73*$C$40</f>
        <v>3</v>
      </c>
      <c r="I72" s="693">
        <f>D73*$C$39+$H$72</f>
        <v>3.92075</v>
      </c>
      <c r="J72" s="693">
        <f>E73*$C$39+$H$72</f>
        <v>4.8414999999999999</v>
      </c>
      <c r="K72" s="693">
        <f>F73*$C$39+$H$72</f>
        <v>5.7622499999999999</v>
      </c>
      <c r="L72" s="694">
        <f>G73*$C$39+$H$72</f>
        <v>6.6829999999999998</v>
      </c>
      <c r="N72" s="597">
        <f>C36</f>
        <v>5</v>
      </c>
      <c r="O72" s="598" t="s">
        <v>817</v>
      </c>
      <c r="P72" s="692">
        <v>0</v>
      </c>
      <c r="Q72" s="693">
        <f>P73*$C$39</f>
        <v>0.92074999999999996</v>
      </c>
      <c r="R72" s="693">
        <f>Q73*$C$39</f>
        <v>1.8414999999999999</v>
      </c>
      <c r="S72" s="693">
        <f>R73*$C$39</f>
        <v>2.7622499999999999</v>
      </c>
      <c r="T72" s="694">
        <f>S73*$C$39</f>
        <v>3.6829999999999998</v>
      </c>
    </row>
    <row r="73" spans="2:20" s="580" customFormat="1" ht="13.5" thickBot="1">
      <c r="B73" s="599" t="s">
        <v>816</v>
      </c>
      <c r="C73" s="600">
        <f>C46</f>
        <v>1.5557596816291175E-2</v>
      </c>
      <c r="D73" s="682">
        <v>1</v>
      </c>
      <c r="E73" s="683">
        <v>2</v>
      </c>
      <c r="F73" s="684">
        <v>3</v>
      </c>
      <c r="G73" s="685">
        <v>4</v>
      </c>
      <c r="H73" s="691">
        <v>5</v>
      </c>
      <c r="I73" s="689">
        <v>6</v>
      </c>
      <c r="J73" s="688">
        <v>7</v>
      </c>
      <c r="K73" s="687">
        <v>8</v>
      </c>
      <c r="L73" s="686">
        <v>9</v>
      </c>
      <c r="N73" s="599" t="s">
        <v>816</v>
      </c>
      <c r="O73" s="600">
        <f>C73</f>
        <v>1.5557596816291175E-2</v>
      </c>
      <c r="P73" s="711">
        <v>1</v>
      </c>
      <c r="Q73" s="712">
        <v>2</v>
      </c>
      <c r="R73" s="713">
        <v>3</v>
      </c>
      <c r="S73" s="714">
        <v>4</v>
      </c>
      <c r="T73" s="715">
        <v>5</v>
      </c>
    </row>
    <row r="74" spans="2:20" s="580" customFormat="1">
      <c r="B74" s="580">
        <v>0</v>
      </c>
      <c r="C74" s="580">
        <v>0</v>
      </c>
      <c r="D74" s="710">
        <f>$C$6</f>
        <v>298</v>
      </c>
      <c r="E74" s="710">
        <f t="shared" ref="E74:L74" si="0">$C$6</f>
        <v>298</v>
      </c>
      <c r="F74" s="710">
        <f t="shared" si="0"/>
        <v>298</v>
      </c>
      <c r="G74" s="710">
        <f t="shared" si="0"/>
        <v>298</v>
      </c>
      <c r="H74" s="716">
        <f t="shared" si="0"/>
        <v>298</v>
      </c>
      <c r="I74" s="710">
        <f t="shared" si="0"/>
        <v>298</v>
      </c>
      <c r="J74" s="710">
        <f t="shared" si="0"/>
        <v>298</v>
      </c>
      <c r="K74" s="710">
        <f t="shared" si="0"/>
        <v>298</v>
      </c>
      <c r="L74" s="710">
        <f t="shared" si="0"/>
        <v>298</v>
      </c>
      <c r="N74" s="580">
        <v>0</v>
      </c>
      <c r="O74" s="580">
        <v>0</v>
      </c>
      <c r="P74" s="710">
        <f>$C$6</f>
        <v>298</v>
      </c>
      <c r="Q74" s="710">
        <f>$C$6</f>
        <v>298</v>
      </c>
      <c r="R74" s="710">
        <f>$C$6</f>
        <v>298</v>
      </c>
      <c r="S74" s="710">
        <f>$C$6</f>
        <v>298</v>
      </c>
      <c r="T74" s="710">
        <f>$C$6</f>
        <v>298</v>
      </c>
    </row>
    <row r="75" spans="2:20" s="580" customFormat="1">
      <c r="B75" s="580">
        <v>1</v>
      </c>
      <c r="C75" s="710">
        <f>$C$73*B75</f>
        <v>1.5557596816291175E-2</v>
      </c>
      <c r="D75" s="710">
        <f t="shared" ref="D75:D106" si="1">(1-2*FoAb-2*FoAb*BiCombAb)*D74+2*FoAb*E74+2*FoAb*BiCombAb*Tcomb</f>
        <v>348.57316008878308</v>
      </c>
      <c r="E75" s="710">
        <f t="shared" ref="E75:E106" si="2">FoAb*D74+(1-2*FoAb)*E74+FoAb*F74</f>
        <v>298</v>
      </c>
      <c r="F75" s="710">
        <f t="shared" ref="F75:F106" si="3">FoAb*E74+(1-2*FoAb)*F74+FoAb*G74</f>
        <v>298</v>
      </c>
      <c r="G75" s="710">
        <f t="shared" ref="G75:G106" si="4">FoAb*F74+(1-2*FoAb)*G74+FoAb*H74</f>
        <v>298</v>
      </c>
      <c r="H75" s="717">
        <f t="shared" ref="H75:H106" si="5">_FoN1*G74+(1-_FoN1-_FoN2)*H74+_FoN2*I74</f>
        <v>298.00000000000006</v>
      </c>
      <c r="I75" s="710">
        <f t="shared" ref="I75:I106" si="6">FoCase*H74+(1-2*FoCase)*I74+FoCase*J74</f>
        <v>298</v>
      </c>
      <c r="J75" s="710">
        <f t="shared" ref="J75:J106" si="7">FoCase*I74+(1-2*FoCase)*J74+FoCase*K74</f>
        <v>298</v>
      </c>
      <c r="K75" s="710">
        <f t="shared" ref="K75:K106" si="8">FoCase*J74+(1-2*FoCase)*K74+FoCase*L74</f>
        <v>298</v>
      </c>
      <c r="L75" s="710">
        <f t="shared" ref="L75:L106" si="9">(1-2*FoCase-2*FoCase*BiAtmCase)*L74+2*FoCase*K74+2*FoCase*BiAtmCase*Tatm</f>
        <v>298</v>
      </c>
      <c r="N75" s="580">
        <v>1</v>
      </c>
      <c r="O75" s="710">
        <f>$O$73*N75</f>
        <v>1.5557596816291175E-2</v>
      </c>
      <c r="P75" s="710">
        <f t="shared" ref="P75:P106" si="10">(1-2*FoCase-2*FoCase*BiCombCase)*P74+2*FoCase*Q74+2*FoCase*BiCombCase*Tcomb</f>
        <v>322.39214159178704</v>
      </c>
      <c r="Q75" s="710">
        <f>FoCase*P74+(1-2*FoCase)*Q74+FoCase*R74</f>
        <v>298</v>
      </c>
      <c r="R75" s="710">
        <f>FoCase*Q74+(1-2*FoCase)*R74+FoCase*S74</f>
        <v>298</v>
      </c>
      <c r="S75" s="710">
        <f>FoCase*R74+(1-2*FoCase)*S74+FoCase*T74</f>
        <v>298</v>
      </c>
      <c r="T75" s="710">
        <f t="shared" ref="T75:T106" si="11">(1-2*FoCase-2*FoCase*BiAtmCase)*T74+2*FoCase*S74+2*FoCase*BiAtmCase*Tatm</f>
        <v>298</v>
      </c>
    </row>
    <row r="76" spans="2:20" s="580" customFormat="1">
      <c r="B76" s="580">
        <v>2</v>
      </c>
      <c r="C76" s="710">
        <f t="shared" ref="C76:C139" si="12">$C$73*B76</f>
        <v>3.111519363258235E-2</v>
      </c>
      <c r="D76" s="710">
        <f t="shared" si="1"/>
        <v>396.93828908304124</v>
      </c>
      <c r="E76" s="710">
        <f t="shared" si="2"/>
        <v>298.10835822813846</v>
      </c>
      <c r="F76" s="710">
        <f t="shared" si="3"/>
        <v>298</v>
      </c>
      <c r="G76" s="710">
        <f t="shared" si="4"/>
        <v>298</v>
      </c>
      <c r="H76" s="717">
        <f t="shared" si="5"/>
        <v>298.00000000000006</v>
      </c>
      <c r="I76" s="710">
        <f t="shared" si="6"/>
        <v>298</v>
      </c>
      <c r="J76" s="710">
        <f t="shared" si="7"/>
        <v>298</v>
      </c>
      <c r="K76" s="710">
        <f t="shared" si="8"/>
        <v>298</v>
      </c>
      <c r="L76" s="710">
        <f t="shared" si="9"/>
        <v>298</v>
      </c>
      <c r="N76" s="580">
        <v>2</v>
      </c>
      <c r="O76" s="710">
        <f t="shared" ref="O76:O139" si="13">$O$73*N76</f>
        <v>3.111519363258235E-2</v>
      </c>
      <c r="P76" s="710">
        <f t="shared" si="10"/>
        <v>334.58821238768053</v>
      </c>
      <c r="Q76" s="710">
        <f t="shared" ref="Q76:Q107" si="14">FoCase*P75+(1-2*FoCase)*Q75+FoCase*R75</f>
        <v>303.86641885659134</v>
      </c>
      <c r="R76" s="710">
        <f t="shared" ref="R76:R81" si="15">FoCase*Q75+(1-2*FoCase)*R75+FoCase*S75</f>
        <v>298</v>
      </c>
      <c r="S76" s="710">
        <f t="shared" ref="S76:S81" si="16">FoCase*R75+(1-2*FoCase)*S75+FoCase*T75</f>
        <v>298</v>
      </c>
      <c r="T76" s="710">
        <f t="shared" si="11"/>
        <v>298</v>
      </c>
    </row>
    <row r="77" spans="2:20" s="580" customFormat="1">
      <c r="B77" s="580">
        <v>3</v>
      </c>
      <c r="C77" s="710">
        <f t="shared" si="12"/>
        <v>4.6672790448873527E-2</v>
      </c>
      <c r="D77" s="710">
        <f t="shared" si="1"/>
        <v>443.19225426014049</v>
      </c>
      <c r="E77" s="710">
        <f t="shared" si="2"/>
        <v>298.3198794119067</v>
      </c>
      <c r="F77" s="710">
        <f t="shared" si="3"/>
        <v>298.00023216871529</v>
      </c>
      <c r="G77" s="710">
        <f t="shared" si="4"/>
        <v>298</v>
      </c>
      <c r="H77" s="717">
        <f t="shared" si="5"/>
        <v>298.00000000000006</v>
      </c>
      <c r="I77" s="710">
        <f t="shared" si="6"/>
        <v>298</v>
      </c>
      <c r="J77" s="710">
        <f t="shared" si="7"/>
        <v>298</v>
      </c>
      <c r="K77" s="710">
        <f t="shared" si="8"/>
        <v>298</v>
      </c>
      <c r="L77" s="710">
        <f t="shared" si="9"/>
        <v>298</v>
      </c>
      <c r="N77" s="580">
        <v>3</v>
      </c>
      <c r="O77" s="710">
        <f t="shared" si="13"/>
        <v>4.6672790448873527E-2</v>
      </c>
      <c r="P77" s="710">
        <f t="shared" si="10"/>
        <v>343.50804759123008</v>
      </c>
      <c r="Q77" s="710">
        <f t="shared" si="14"/>
        <v>309.84424733587554</v>
      </c>
      <c r="R77" s="710">
        <f t="shared" si="15"/>
        <v>299.41089990280136</v>
      </c>
      <c r="S77" s="710">
        <f t="shared" si="16"/>
        <v>298</v>
      </c>
      <c r="T77" s="710">
        <f t="shared" si="11"/>
        <v>298</v>
      </c>
    </row>
    <row r="78" spans="2:20" s="580" customFormat="1">
      <c r="B78" s="580">
        <v>4</v>
      </c>
      <c r="C78" s="710">
        <f t="shared" si="12"/>
        <v>6.2230387265164701E-2</v>
      </c>
      <c r="D78" s="710">
        <f t="shared" si="1"/>
        <v>487.42767139603524</v>
      </c>
      <c r="E78" s="710">
        <f t="shared" si="2"/>
        <v>298.6295985872236</v>
      </c>
      <c r="F78" s="710">
        <f t="shared" si="3"/>
        <v>298.00091654856124</v>
      </c>
      <c r="G78" s="710">
        <f t="shared" si="4"/>
        <v>298.00000049744551</v>
      </c>
      <c r="H78" s="717">
        <f t="shared" si="5"/>
        <v>298.00000000000006</v>
      </c>
      <c r="I78" s="710">
        <f t="shared" si="6"/>
        <v>298</v>
      </c>
      <c r="J78" s="710">
        <f t="shared" si="7"/>
        <v>298</v>
      </c>
      <c r="K78" s="710">
        <f t="shared" si="8"/>
        <v>298</v>
      </c>
      <c r="L78" s="710">
        <f t="shared" si="9"/>
        <v>298</v>
      </c>
      <c r="N78" s="580">
        <v>4</v>
      </c>
      <c r="O78" s="710">
        <f t="shared" si="13"/>
        <v>6.2230387265164701E-2</v>
      </c>
      <c r="P78" s="710">
        <f t="shared" si="10"/>
        <v>350.8433540210321</v>
      </c>
      <c r="Q78" s="710">
        <f t="shared" si="14"/>
        <v>315.431274861563</v>
      </c>
      <c r="R78" s="710">
        <f t="shared" si="15"/>
        <v>301.58083877942789</v>
      </c>
      <c r="S78" s="710">
        <f t="shared" si="16"/>
        <v>298.33932772009422</v>
      </c>
      <c r="T78" s="710">
        <f t="shared" si="11"/>
        <v>298</v>
      </c>
    </row>
    <row r="79" spans="2:20" s="580" customFormat="1">
      <c r="B79" s="580">
        <v>5</v>
      </c>
      <c r="C79" s="710">
        <f t="shared" si="12"/>
        <v>7.7787984081455874E-2</v>
      </c>
      <c r="D79" s="710">
        <f t="shared" si="1"/>
        <v>529.73309137332114</v>
      </c>
      <c r="E79" s="710">
        <f t="shared" si="2"/>
        <v>299.03277097625283</v>
      </c>
      <c r="F79" s="710">
        <f t="shared" si="3"/>
        <v>298.00226160214254</v>
      </c>
      <c r="G79" s="710">
        <f t="shared" si="4"/>
        <v>298.000002459114</v>
      </c>
      <c r="H79" s="717">
        <f t="shared" si="5"/>
        <v>298.00000000039648</v>
      </c>
      <c r="I79" s="710">
        <f t="shared" si="6"/>
        <v>298</v>
      </c>
      <c r="J79" s="710">
        <f t="shared" si="7"/>
        <v>298</v>
      </c>
      <c r="K79" s="710">
        <f t="shared" si="8"/>
        <v>298</v>
      </c>
      <c r="L79" s="710">
        <f t="shared" si="9"/>
        <v>298</v>
      </c>
      <c r="N79" s="580">
        <v>5</v>
      </c>
      <c r="O79" s="710">
        <f t="shared" si="13"/>
        <v>7.7787984081455874E-2</v>
      </c>
      <c r="P79" s="710">
        <f t="shared" si="10"/>
        <v>357.19841731886112</v>
      </c>
      <c r="Q79" s="710">
        <f t="shared" si="14"/>
        <v>320.6169461996858</v>
      </c>
      <c r="R79" s="710">
        <f t="shared" si="15"/>
        <v>304.13233256966078</v>
      </c>
      <c r="S79" s="710">
        <f t="shared" si="16"/>
        <v>299.03731575868164</v>
      </c>
      <c r="T79" s="710">
        <f t="shared" si="11"/>
        <v>298.16321966058075</v>
      </c>
    </row>
    <row r="80" spans="2:20" s="580" customFormat="1">
      <c r="B80" s="580">
        <v>6</v>
      </c>
      <c r="C80" s="710">
        <f t="shared" si="12"/>
        <v>9.3345580897747055E-2</v>
      </c>
      <c r="D80" s="710">
        <f t="shared" si="1"/>
        <v>570.19317859857949</v>
      </c>
      <c r="E80" s="710">
        <f t="shared" si="2"/>
        <v>299.52486230959374</v>
      </c>
      <c r="F80" s="710">
        <f t="shared" si="3"/>
        <v>298.00446473465246</v>
      </c>
      <c r="G80" s="710">
        <f t="shared" si="4"/>
        <v>298.00000729429365</v>
      </c>
      <c r="H80" s="717">
        <f t="shared" si="5"/>
        <v>298.00000000229585</v>
      </c>
      <c r="I80" s="710">
        <f t="shared" si="6"/>
        <v>298.00000000009533</v>
      </c>
      <c r="J80" s="710">
        <f t="shared" si="7"/>
        <v>298</v>
      </c>
      <c r="K80" s="710">
        <f t="shared" si="8"/>
        <v>298</v>
      </c>
      <c r="L80" s="710">
        <f t="shared" si="9"/>
        <v>298</v>
      </c>
      <c r="N80" s="580">
        <v>6</v>
      </c>
      <c r="O80" s="710">
        <f t="shared" si="13"/>
        <v>9.3345580897747055E-2</v>
      </c>
      <c r="P80" s="710">
        <f t="shared" si="10"/>
        <v>362.87030314390029</v>
      </c>
      <c r="Q80" s="710">
        <f t="shared" si="14"/>
        <v>325.45033007001706</v>
      </c>
      <c r="R80" s="710">
        <f t="shared" si="15"/>
        <v>306.8715814091608</v>
      </c>
      <c r="S80" s="710">
        <f t="shared" si="16"/>
        <v>300.05246601799888</v>
      </c>
      <c r="T80" s="710">
        <f t="shared" si="11"/>
        <v>298.58365322412897</v>
      </c>
    </row>
    <row r="81" spans="2:20" s="580" customFormat="1">
      <c r="B81" s="580">
        <v>7</v>
      </c>
      <c r="C81" s="710">
        <f t="shared" si="12"/>
        <v>0.10890317771403822</v>
      </c>
      <c r="D81" s="710">
        <f t="shared" si="1"/>
        <v>608.88888158852433</v>
      </c>
      <c r="E81" s="710">
        <f t="shared" si="2"/>
        <v>300.10153957334035</v>
      </c>
      <c r="F81" s="710">
        <f t="shared" si="3"/>
        <v>298.00771279324039</v>
      </c>
      <c r="G81" s="710">
        <f t="shared" si="4"/>
        <v>298.00001682919691</v>
      </c>
      <c r="H81" s="717">
        <f t="shared" si="5"/>
        <v>298.00000000777413</v>
      </c>
      <c r="I81" s="710">
        <f t="shared" si="6"/>
        <v>298.00000000060163</v>
      </c>
      <c r="J81" s="710">
        <f t="shared" si="7"/>
        <v>298.00000000002291</v>
      </c>
      <c r="K81" s="710">
        <f t="shared" si="8"/>
        <v>298</v>
      </c>
      <c r="L81" s="710">
        <f t="shared" si="9"/>
        <v>298</v>
      </c>
      <c r="N81" s="580">
        <v>7</v>
      </c>
      <c r="O81" s="710">
        <f t="shared" si="13"/>
        <v>0.10890317771403822</v>
      </c>
      <c r="P81" s="710">
        <f t="shared" si="10"/>
        <v>368.03114681770461</v>
      </c>
      <c r="Q81" s="710">
        <f t="shared" si="14"/>
        <v>329.98172858465455</v>
      </c>
      <c r="R81" s="710">
        <f t="shared" si="15"/>
        <v>309.69982566562913</v>
      </c>
      <c r="S81" s="710">
        <f t="shared" si="16"/>
        <v>301.33923765824682</v>
      </c>
      <c r="T81" s="710">
        <f t="shared" si="11"/>
        <v>299.29011358286039</v>
      </c>
    </row>
    <row r="82" spans="2:20" s="580" customFormat="1">
      <c r="B82" s="580">
        <v>8</v>
      </c>
      <c r="C82" s="710">
        <f t="shared" si="12"/>
        <v>0.1244607745303294</v>
      </c>
      <c r="D82" s="710">
        <f t="shared" si="1"/>
        <v>645.89759606868438</v>
      </c>
      <c r="E82" s="710">
        <f t="shared" si="2"/>
        <v>300.75866216235983</v>
      </c>
      <c r="F82" s="710">
        <f t="shared" si="3"/>
        <v>298.01218254435923</v>
      </c>
      <c r="G82" s="710">
        <f t="shared" si="4"/>
        <v>298.00003328255451</v>
      </c>
      <c r="H82" s="717">
        <f t="shared" si="5"/>
        <v>298.00000002009483</v>
      </c>
      <c r="I82" s="710">
        <f t="shared" si="6"/>
        <v>298.00000000218745</v>
      </c>
      <c r="J82" s="710">
        <f t="shared" si="7"/>
        <v>298.00000000015655</v>
      </c>
      <c r="K82" s="710">
        <f t="shared" si="8"/>
        <v>298.00000000000546</v>
      </c>
      <c r="L82" s="710">
        <f t="shared" si="9"/>
        <v>298</v>
      </c>
      <c r="N82" s="580">
        <v>8</v>
      </c>
      <c r="O82" s="710">
        <f t="shared" si="13"/>
        <v>0.1244607745303294</v>
      </c>
      <c r="P82" s="710">
        <f t="shared" si="10"/>
        <v>372.79121176572664</v>
      </c>
      <c r="Q82" s="710">
        <f t="shared" si="14"/>
        <v>334.2548952715872</v>
      </c>
      <c r="R82" s="710">
        <f t="shared" ref="R82:R145" si="17">FoCase*Q81+(1-2*FoCase)*R81+FoCase*S81</f>
        <v>312.56695507818444</v>
      </c>
      <c r="S82" s="710">
        <f t="shared" ref="S82:S145" si="18">FoCase*R81+(1-2*FoCase)*S81+FoCase*T81</f>
        <v>302.85717288685436</v>
      </c>
      <c r="T82" s="710">
        <f t="shared" si="11"/>
        <v>300.27564626838347</v>
      </c>
    </row>
    <row r="83" spans="2:20" s="580" customFormat="1">
      <c r="B83" s="580">
        <v>9</v>
      </c>
      <c r="C83" s="710">
        <f t="shared" si="12"/>
        <v>0.14001837134662057</v>
      </c>
      <c r="D83" s="710">
        <f t="shared" si="1"/>
        <v>681.29332091326398</v>
      </c>
      <c r="E83" s="710">
        <f t="shared" si="2"/>
        <v>301.49227342195957</v>
      </c>
      <c r="F83" s="710">
        <f t="shared" si="3"/>
        <v>298.01804113006011</v>
      </c>
      <c r="G83" s="710">
        <f t="shared" si="4"/>
        <v>298.00005924233665</v>
      </c>
      <c r="H83" s="717">
        <f t="shared" si="5"/>
        <v>298.00000004389494</v>
      </c>
      <c r="I83" s="710">
        <f t="shared" si="6"/>
        <v>298.00000000600585</v>
      </c>
      <c r="J83" s="710">
        <f t="shared" si="7"/>
        <v>298.00000000060862</v>
      </c>
      <c r="K83" s="710">
        <f t="shared" si="8"/>
        <v>298.00000000004047</v>
      </c>
      <c r="L83" s="710">
        <f t="shared" si="9"/>
        <v>298.00000000000261</v>
      </c>
      <c r="N83" s="580">
        <v>9</v>
      </c>
      <c r="O83" s="710">
        <f t="shared" si="13"/>
        <v>0.14001837134662057</v>
      </c>
      <c r="P83" s="710">
        <f t="shared" si="10"/>
        <v>377.22667553798993</v>
      </c>
      <c r="Q83" s="710">
        <f t="shared" si="14"/>
        <v>338.30700492590586</v>
      </c>
      <c r="R83" s="710">
        <f t="shared" si="17"/>
        <v>315.44775550754275</v>
      </c>
      <c r="S83" s="710">
        <f t="shared" si="18"/>
        <v>304.57155014847632</v>
      </c>
      <c r="T83" s="710">
        <f t="shared" si="11"/>
        <v>301.51718203049757</v>
      </c>
    </row>
    <row r="84" spans="2:20" s="580" customFormat="1">
      <c r="B84" s="580">
        <v>10</v>
      </c>
      <c r="C84" s="710">
        <f t="shared" si="12"/>
        <v>0.15557596816291175</v>
      </c>
      <c r="D84" s="710">
        <f t="shared" si="1"/>
        <v>715.14680724040295</v>
      </c>
      <c r="E84" s="710">
        <f t="shared" si="2"/>
        <v>302.29859256089458</v>
      </c>
      <c r="F84" s="710">
        <f t="shared" si="3"/>
        <v>298.02544650415859</v>
      </c>
      <c r="G84" s="710">
        <f t="shared" si="4"/>
        <v>298.00009764355281</v>
      </c>
      <c r="H84" s="717">
        <f t="shared" si="5"/>
        <v>298.00000008534369</v>
      </c>
      <c r="I84" s="710">
        <f t="shared" si="6"/>
        <v>298.00000001382028</v>
      </c>
      <c r="J84" s="710">
        <f t="shared" si="7"/>
        <v>298.00000000176999</v>
      </c>
      <c r="K84" s="710">
        <f t="shared" si="8"/>
        <v>298.00000000016797</v>
      </c>
      <c r="L84" s="710">
        <f t="shared" si="9"/>
        <v>298.0000000000208</v>
      </c>
      <c r="N84" s="580">
        <v>10</v>
      </c>
      <c r="O84" s="710">
        <f t="shared" si="13"/>
        <v>0.15557596816291175</v>
      </c>
      <c r="P84" s="710">
        <f t="shared" si="10"/>
        <v>381.39350831758924</v>
      </c>
      <c r="Q84" s="710">
        <f t="shared" si="14"/>
        <v>342.16960786222887</v>
      </c>
      <c r="R84" s="710">
        <f t="shared" si="17"/>
        <v>318.32973105545818</v>
      </c>
      <c r="S84" s="710">
        <f t="shared" si="18"/>
        <v>306.4527368951027</v>
      </c>
      <c r="T84" s="710">
        <f t="shared" si="11"/>
        <v>302.98604879969787</v>
      </c>
    </row>
    <row r="85" spans="2:20" s="580" customFormat="1">
      <c r="B85" s="580">
        <v>11</v>
      </c>
      <c r="C85" s="710">
        <f t="shared" si="12"/>
        <v>0.17113356497920293</v>
      </c>
      <c r="D85" s="710">
        <f t="shared" si="1"/>
        <v>747.52570096326201</v>
      </c>
      <c r="E85" s="710">
        <f t="shared" si="2"/>
        <v>303.174006919416</v>
      </c>
      <c r="F85" s="710">
        <f t="shared" si="3"/>
        <v>298.03454784915772</v>
      </c>
      <c r="G85" s="710">
        <f t="shared" si="4"/>
        <v>298.00015174708085</v>
      </c>
      <c r="H85" s="717">
        <f t="shared" si="5"/>
        <v>298.00000015227863</v>
      </c>
      <c r="I85" s="710">
        <f t="shared" si="6"/>
        <v>298.00000002812385</v>
      </c>
      <c r="J85" s="710">
        <f t="shared" si="7"/>
        <v>298.00000000428287</v>
      </c>
      <c r="K85" s="710">
        <f t="shared" si="8"/>
        <v>298.00000000051784</v>
      </c>
      <c r="L85" s="710">
        <f t="shared" si="9"/>
        <v>298.00000000009157</v>
      </c>
      <c r="N85" s="580">
        <v>11</v>
      </c>
      <c r="O85" s="710">
        <f t="shared" si="13"/>
        <v>0.17113356497920293</v>
      </c>
      <c r="P85" s="710">
        <f t="shared" si="10"/>
        <v>385.33487117887051</v>
      </c>
      <c r="Q85" s="710">
        <f t="shared" si="14"/>
        <v>345.86953417180399</v>
      </c>
      <c r="R85" s="710">
        <f t="shared" si="17"/>
        <v>321.20685769364349</v>
      </c>
      <c r="S85" s="710">
        <f t="shared" si="18"/>
        <v>308.47545301879654</v>
      </c>
      <c r="T85" s="710">
        <f t="shared" si="11"/>
        <v>304.65311504745881</v>
      </c>
    </row>
    <row r="86" spans="2:20" s="580" customFormat="1">
      <c r="B86" s="580">
        <v>12</v>
      </c>
      <c r="C86" s="710">
        <f t="shared" si="12"/>
        <v>0.18669116179549411</v>
      </c>
      <c r="D86" s="710">
        <f t="shared" si="1"/>
        <v>778.49467908417614</v>
      </c>
      <c r="E86" s="710">
        <f t="shared" si="2"/>
        <v>304.11506457677689</v>
      </c>
      <c r="F86" s="710">
        <f t="shared" si="3"/>
        <v>298.04548597477213</v>
      </c>
      <c r="G86" s="710">
        <f t="shared" si="4"/>
        <v>298.00022511948089</v>
      </c>
      <c r="H86" s="717">
        <f t="shared" si="5"/>
        <v>298.00000025432212</v>
      </c>
      <c r="I86" s="710">
        <f t="shared" si="6"/>
        <v>298.00000005224973</v>
      </c>
      <c r="J86" s="710">
        <f t="shared" si="7"/>
        <v>298.0000000091112</v>
      </c>
      <c r="K86" s="710">
        <f t="shared" si="8"/>
        <v>298.00000000132081</v>
      </c>
      <c r="L86" s="710">
        <f t="shared" si="9"/>
        <v>298.00000000029661</v>
      </c>
      <c r="N86" s="580">
        <v>12</v>
      </c>
      <c r="O86" s="710">
        <f t="shared" si="13"/>
        <v>0.18669116179549411</v>
      </c>
      <c r="P86" s="710">
        <f t="shared" si="10"/>
        <v>389.08525017225389</v>
      </c>
      <c r="Q86" s="710">
        <f t="shared" si="14"/>
        <v>349.42964005786251</v>
      </c>
      <c r="R86" s="710">
        <f t="shared" si="17"/>
        <v>324.07638178305933</v>
      </c>
      <c r="S86" s="710">
        <f t="shared" si="18"/>
        <v>310.6181233008391</v>
      </c>
      <c r="T86" s="710">
        <f t="shared" si="11"/>
        <v>306.49110439332367</v>
      </c>
    </row>
    <row r="87" spans="2:20" s="580" customFormat="1">
      <c r="B87" s="580">
        <v>13</v>
      </c>
      <c r="C87" s="710">
        <f t="shared" si="12"/>
        <v>0.20224875861178529</v>
      </c>
      <c r="D87" s="710">
        <f t="shared" si="1"/>
        <v>808.115580006507</v>
      </c>
      <c r="E87" s="710">
        <f t="shared" si="2"/>
        <v>305.11846728329351</v>
      </c>
      <c r="F87" s="710">
        <f t="shared" si="3"/>
        <v>298.05839369886189</v>
      </c>
      <c r="G87" s="710">
        <f t="shared" si="4"/>
        <v>298.00032161374946</v>
      </c>
      <c r="H87" s="717">
        <f t="shared" si="5"/>
        <v>298.00000040298085</v>
      </c>
      <c r="I87" s="710">
        <f t="shared" si="6"/>
        <v>298.00000009047403</v>
      </c>
      <c r="J87" s="710">
        <f t="shared" si="7"/>
        <v>298.00000001761259</v>
      </c>
      <c r="K87" s="710">
        <f t="shared" si="8"/>
        <v>298.00000000294813</v>
      </c>
      <c r="L87" s="710">
        <f t="shared" si="9"/>
        <v>298.00000000078921</v>
      </c>
      <c r="N87" s="580">
        <v>13</v>
      </c>
      <c r="O87" s="710">
        <f t="shared" si="13"/>
        <v>0.20224875861178529</v>
      </c>
      <c r="P87" s="710">
        <f t="shared" si="10"/>
        <v>392.67288236060881</v>
      </c>
      <c r="Q87" s="710">
        <f t="shared" si="14"/>
        <v>352.86941947245947</v>
      </c>
      <c r="R87" s="710">
        <f t="shared" si="17"/>
        <v>326.93718229209924</v>
      </c>
      <c r="S87" s="710">
        <f t="shared" si="18"/>
        <v>312.86232804155156</v>
      </c>
      <c r="T87" s="710">
        <f t="shared" si="11"/>
        <v>308.47548518257452</v>
      </c>
    </row>
    <row r="88" spans="2:20" s="580" customFormat="1">
      <c r="B88" s="580">
        <v>14</v>
      </c>
      <c r="C88" s="710">
        <f t="shared" si="12"/>
        <v>0.21780635542807644</v>
      </c>
      <c r="D88" s="710">
        <f t="shared" si="1"/>
        <v>836.44752812677575</v>
      </c>
      <c r="E88" s="710">
        <f t="shared" si="2"/>
        <v>306.18106370271812</v>
      </c>
      <c r="F88" s="710">
        <f t="shared" si="3"/>
        <v>298.07339621154961</v>
      </c>
      <c r="G88" s="710">
        <f t="shared" si="4"/>
        <v>298.000445350973</v>
      </c>
      <c r="H88" s="717">
        <f t="shared" si="5"/>
        <v>298.00000061173034</v>
      </c>
      <c r="I88" s="710">
        <f t="shared" si="6"/>
        <v>298.00000014810979</v>
      </c>
      <c r="J88" s="710">
        <f t="shared" si="7"/>
        <v>298.00000003160926</v>
      </c>
      <c r="K88" s="710">
        <f t="shared" si="8"/>
        <v>298.00000000595577</v>
      </c>
      <c r="L88" s="710">
        <f t="shared" si="9"/>
        <v>298.00000000182757</v>
      </c>
      <c r="N88" s="580">
        <v>14</v>
      </c>
      <c r="O88" s="710">
        <f t="shared" si="13"/>
        <v>0.21780635542807644</v>
      </c>
      <c r="P88" s="710">
        <f t="shared" si="10"/>
        <v>396.12126304021825</v>
      </c>
      <c r="Q88" s="710">
        <f t="shared" si="14"/>
        <v>356.20551112927438</v>
      </c>
      <c r="R88" s="710">
        <f t="shared" si="17"/>
        <v>329.78893577784885</v>
      </c>
      <c r="S88" s="710">
        <f t="shared" si="18"/>
        <v>315.19233799563926</v>
      </c>
      <c r="T88" s="710">
        <f t="shared" si="11"/>
        <v>310.5846678383532</v>
      </c>
    </row>
    <row r="89" spans="2:20" s="580" customFormat="1">
      <c r="B89" s="580">
        <v>15</v>
      </c>
      <c r="C89" s="710">
        <f t="shared" si="12"/>
        <v>0.23336395224436762</v>
      </c>
      <c r="D89" s="710">
        <f t="shared" si="1"/>
        <v>863.54705295812732</v>
      </c>
      <c r="E89" s="710">
        <f t="shared" si="2"/>
        <v>307.29984295130066</v>
      </c>
      <c r="F89" s="710">
        <f t="shared" si="3"/>
        <v>298.09061142325788</v>
      </c>
      <c r="G89" s="710">
        <f t="shared" si="4"/>
        <v>298.0006007028399</v>
      </c>
      <c r="H89" s="717">
        <f t="shared" si="5"/>
        <v>298.00000089608631</v>
      </c>
      <c r="I89" s="710">
        <f t="shared" si="6"/>
        <v>298.00000023159367</v>
      </c>
      <c r="J89" s="710">
        <f t="shared" si="7"/>
        <v>298.00000005345839</v>
      </c>
      <c r="K89" s="710">
        <f t="shared" si="8"/>
        <v>298.00000001113267</v>
      </c>
      <c r="L89" s="710">
        <f t="shared" si="9"/>
        <v>298.00000000381306</v>
      </c>
      <c r="N89" s="580">
        <v>15</v>
      </c>
      <c r="O89" s="710">
        <f t="shared" si="13"/>
        <v>0.23336395224436762</v>
      </c>
      <c r="P89" s="710">
        <f t="shared" si="10"/>
        <v>399.45014322894099</v>
      </c>
      <c r="Q89" s="710">
        <f t="shared" si="14"/>
        <v>359.45212330636502</v>
      </c>
      <c r="R89" s="710">
        <f t="shared" si="17"/>
        <v>332.63169310752431</v>
      </c>
      <c r="S89" s="710">
        <f t="shared" si="18"/>
        <v>317.59471964611754</v>
      </c>
      <c r="T89" s="710">
        <f t="shared" si="11"/>
        <v>312.79988356792194</v>
      </c>
    </row>
    <row r="90" spans="2:20" s="580" customFormat="1">
      <c r="B90" s="580">
        <v>16</v>
      </c>
      <c r="C90" s="710">
        <f t="shared" si="12"/>
        <v>0.2489215490606588</v>
      </c>
      <c r="D90" s="710">
        <f t="shared" si="1"/>
        <v>889.46820302516232</v>
      </c>
      <c r="E90" s="710">
        <f t="shared" si="2"/>
        <v>308.47192842051714</v>
      </c>
      <c r="F90" s="710">
        <f t="shared" si="3"/>
        <v>298.1101502973757</v>
      </c>
      <c r="G90" s="710">
        <f t="shared" si="4"/>
        <v>298.00079227497349</v>
      </c>
      <c r="H90" s="717">
        <f t="shared" si="5"/>
        <v>298.00000127366411</v>
      </c>
      <c r="I90" s="710">
        <f t="shared" si="6"/>
        <v>298.00000034856475</v>
      </c>
      <c r="J90" s="710">
        <f t="shared" si="7"/>
        <v>298.00000008612119</v>
      </c>
      <c r="K90" s="710">
        <f t="shared" si="8"/>
        <v>298.00000001955175</v>
      </c>
      <c r="L90" s="710">
        <f t="shared" si="9"/>
        <v>298.00000000733348</v>
      </c>
      <c r="N90" s="580">
        <v>16</v>
      </c>
      <c r="O90" s="710">
        <f t="shared" si="13"/>
        <v>0.2489215490606588</v>
      </c>
      <c r="P90" s="710">
        <f t="shared" si="10"/>
        <v>402.67623274420731</v>
      </c>
      <c r="Q90" s="710">
        <f t="shared" si="14"/>
        <v>362.62139241497715</v>
      </c>
      <c r="R90" s="710">
        <f t="shared" si="17"/>
        <v>335.46566701425115</v>
      </c>
      <c r="S90" s="710">
        <f t="shared" si="18"/>
        <v>320.0579993729333</v>
      </c>
      <c r="T90" s="710">
        <f t="shared" si="11"/>
        <v>315.10493155627552</v>
      </c>
    </row>
    <row r="91" spans="2:20" s="580" customFormat="1">
      <c r="B91" s="580">
        <v>17</v>
      </c>
      <c r="C91" s="710">
        <f t="shared" si="12"/>
        <v>0.26447914587694998</v>
      </c>
      <c r="D91" s="710">
        <f t="shared" si="1"/>
        <v>914.26265475963339</v>
      </c>
      <c r="E91" s="710">
        <f t="shared" si="2"/>
        <v>309.69457187101318</v>
      </c>
      <c r="F91" s="710">
        <f t="shared" si="3"/>
        <v>298.13211716822764</v>
      </c>
      <c r="G91" s="710">
        <f t="shared" si="4"/>
        <v>298.00102489104927</v>
      </c>
      <c r="H91" s="717">
        <f t="shared" si="5"/>
        <v>298.00000176422805</v>
      </c>
      <c r="I91" s="710">
        <f t="shared" si="6"/>
        <v>298.00000050793642</v>
      </c>
      <c r="J91" s="710">
        <f t="shared" si="7"/>
        <v>298.00000013322972</v>
      </c>
      <c r="K91" s="710">
        <f t="shared" si="8"/>
        <v>298.0000000326234</v>
      </c>
      <c r="L91" s="710">
        <f t="shared" si="9"/>
        <v>298.0000000132099</v>
      </c>
      <c r="N91" s="580">
        <v>17</v>
      </c>
      <c r="O91" s="710">
        <f t="shared" si="13"/>
        <v>0.26447914587694998</v>
      </c>
      <c r="P91" s="710">
        <f t="shared" si="10"/>
        <v>405.81372421681323</v>
      </c>
      <c r="Q91" s="710">
        <f t="shared" si="14"/>
        <v>365.72368709316947</v>
      </c>
      <c r="R91" s="710">
        <f t="shared" si="17"/>
        <v>338.29112730886186</v>
      </c>
      <c r="S91" s="710">
        <f t="shared" si="18"/>
        <v>322.57237726462904</v>
      </c>
      <c r="T91" s="710">
        <f t="shared" si="11"/>
        <v>317.48588624638558</v>
      </c>
    </row>
    <row r="92" spans="2:20" s="580" customFormat="1">
      <c r="B92" s="580">
        <v>18</v>
      </c>
      <c r="C92" s="710">
        <f t="shared" si="12"/>
        <v>0.28003674269324114</v>
      </c>
      <c r="D92" s="710">
        <f t="shared" si="1"/>
        <v>937.97981661643257</v>
      </c>
      <c r="E92" s="710">
        <f t="shared" si="2"/>
        <v>310.96514778585748</v>
      </c>
      <c r="F92" s="710">
        <f t="shared" si="3"/>
        <v>298.15661004499219</v>
      </c>
      <c r="G92" s="710">
        <f t="shared" si="4"/>
        <v>298.00130357766176</v>
      </c>
      <c r="H92" s="717">
        <f t="shared" si="5"/>
        <v>298.00000238973138</v>
      </c>
      <c r="I92" s="710">
        <f t="shared" si="6"/>
        <v>298.00000071996152</v>
      </c>
      <c r="J92" s="710">
        <f t="shared" si="7"/>
        <v>298.00000019915211</v>
      </c>
      <c r="K92" s="710">
        <f t="shared" si="8"/>
        <v>298.00000005215065</v>
      </c>
      <c r="L92" s="710">
        <f t="shared" si="9"/>
        <v>298.00000002254677</v>
      </c>
      <c r="N92" s="580">
        <v>18</v>
      </c>
      <c r="O92" s="710">
        <f t="shared" si="13"/>
        <v>0.28003674269324114</v>
      </c>
      <c r="P92" s="710">
        <f t="shared" si="10"/>
        <v>408.87470136956375</v>
      </c>
      <c r="Q92" s="710">
        <f t="shared" si="14"/>
        <v>368.76786685331649</v>
      </c>
      <c r="R92" s="710">
        <f t="shared" si="17"/>
        <v>341.1083508020559</v>
      </c>
      <c r="S92" s="710">
        <f t="shared" si="18"/>
        <v>325.12948298671245</v>
      </c>
      <c r="T92" s="710">
        <f t="shared" si="11"/>
        <v>319.93080778704405</v>
      </c>
    </row>
    <row r="93" spans="2:20" s="580" customFormat="1">
      <c r="B93" s="580">
        <v>19</v>
      </c>
      <c r="C93" s="710">
        <f t="shared" si="12"/>
        <v>0.29559433950953234</v>
      </c>
      <c r="D93" s="710">
        <f t="shared" si="1"/>
        <v>960.66692861966226</v>
      </c>
      <c r="E93" s="710">
        <f t="shared" si="2"/>
        <v>312.28114797172367</v>
      </c>
      <c r="F93" s="710">
        <f t="shared" si="3"/>
        <v>298.18372090218639</v>
      </c>
      <c r="G93" s="710">
        <f t="shared" si="4"/>
        <v>298.0016335499073</v>
      </c>
      <c r="H93" s="717">
        <f t="shared" si="5"/>
        <v>298.0000031743478</v>
      </c>
      <c r="I93" s="710">
        <f t="shared" si="6"/>
        <v>298.00000099629165</v>
      </c>
      <c r="J93" s="710">
        <f t="shared" si="7"/>
        <v>298.00000028905458</v>
      </c>
      <c r="K93" s="710">
        <f t="shared" si="8"/>
        <v>298.00000008038529</v>
      </c>
      <c r="L93" s="710">
        <f t="shared" si="9"/>
        <v>298.00000003678451</v>
      </c>
      <c r="N93" s="580">
        <v>19</v>
      </c>
      <c r="O93" s="710">
        <f t="shared" si="13"/>
        <v>0.29559433950953234</v>
      </c>
      <c r="P93" s="710">
        <f t="shared" si="10"/>
        <v>411.86946756835101</v>
      </c>
      <c r="Q93" s="710">
        <f t="shared" si="14"/>
        <v>371.76150246674626</v>
      </c>
      <c r="R93" s="710">
        <f t="shared" si="17"/>
        <v>343.91759880557959</v>
      </c>
      <c r="S93" s="710">
        <f t="shared" si="18"/>
        <v>327.72216739698894</v>
      </c>
      <c r="T93" s="710">
        <f t="shared" si="11"/>
        <v>322.42947435403335</v>
      </c>
    </row>
    <row r="94" spans="2:20">
      <c r="B94" s="580">
        <v>20</v>
      </c>
      <c r="C94" s="710">
        <f t="shared" si="12"/>
        <v>0.3111519363258235</v>
      </c>
      <c r="D94" s="710">
        <f t="shared" si="1"/>
        <v>982.36915753937649</v>
      </c>
      <c r="E94" s="710">
        <f t="shared" si="2"/>
        <v>313.64017639711727</v>
      </c>
      <c r="F94" s="710">
        <f t="shared" si="3"/>
        <v>298.21353595730773</v>
      </c>
      <c r="G94" s="710">
        <f t="shared" si="4"/>
        <v>298.00202019765123</v>
      </c>
      <c r="H94" s="717">
        <f t="shared" si="5"/>
        <v>298.00000414449573</v>
      </c>
      <c r="I94" s="710">
        <f t="shared" si="6"/>
        <v>298.00000135003017</v>
      </c>
      <c r="J94" s="710">
        <f t="shared" si="7"/>
        <v>298.00000040896231</v>
      </c>
      <c r="K94" s="710">
        <f t="shared" si="8"/>
        <v>298.00000012008496</v>
      </c>
      <c r="L94" s="710">
        <f t="shared" si="9"/>
        <v>298.0000000577536</v>
      </c>
      <c r="N94" s="580">
        <v>20</v>
      </c>
      <c r="O94" s="710">
        <f t="shared" si="13"/>
        <v>0.3111519363258235</v>
      </c>
      <c r="P94" s="710">
        <f t="shared" si="10"/>
        <v>414.80681610467053</v>
      </c>
      <c r="Q94" s="710">
        <f t="shared" si="14"/>
        <v>374.71106394833441</v>
      </c>
      <c r="R94" s="710">
        <f t="shared" si="17"/>
        <v>346.7191083415853</v>
      </c>
      <c r="S94" s="710">
        <f t="shared" si="18"/>
        <v>330.3443246067593</v>
      </c>
      <c r="T94" s="710">
        <f t="shared" si="11"/>
        <v>324.97314301602762</v>
      </c>
    </row>
    <row r="95" spans="2:20">
      <c r="B95" s="580">
        <v>21</v>
      </c>
      <c r="C95" s="710">
        <f t="shared" si="12"/>
        <v>0.32670953314211471</v>
      </c>
      <c r="D95" s="710">
        <f t="shared" si="1"/>
        <v>1003.1296878907733</v>
      </c>
      <c r="E95" s="710">
        <f t="shared" si="2"/>
        <v>315.0399442572425</v>
      </c>
      <c r="F95" s="710">
        <f t="shared" si="3"/>
        <v>298.24613593619677</v>
      </c>
      <c r="G95" s="710">
        <f t="shared" si="4"/>
        <v>298.00246907244872</v>
      </c>
      <c r="H95" s="717">
        <f t="shared" si="5"/>
        <v>298.00000532885628</v>
      </c>
      <c r="I95" s="710">
        <f t="shared" si="6"/>
        <v>298.00000179578058</v>
      </c>
      <c r="J95" s="710">
        <f t="shared" si="7"/>
        <v>298.000000565817</v>
      </c>
      <c r="K95" s="710">
        <f t="shared" si="8"/>
        <v>298.00000017457023</v>
      </c>
      <c r="L95" s="710">
        <f t="shared" si="9"/>
        <v>298.00000008773043</v>
      </c>
      <c r="N95" s="580">
        <v>21</v>
      </c>
      <c r="O95" s="710">
        <f t="shared" si="13"/>
        <v>0.32670953314211471</v>
      </c>
      <c r="P95" s="710">
        <f t="shared" si="10"/>
        <v>417.69425575914562</v>
      </c>
      <c r="Q95" s="710">
        <f t="shared" si="14"/>
        <v>377.62208100879423</v>
      </c>
      <c r="R95" s="710">
        <f t="shared" si="17"/>
        <v>349.51308999642532</v>
      </c>
      <c r="S95" s="710">
        <f t="shared" si="18"/>
        <v>332.99074000516276</v>
      </c>
      <c r="T95" s="710">
        <f t="shared" si="11"/>
        <v>327.55434005715955</v>
      </c>
    </row>
    <row r="96" spans="2:20">
      <c r="B96" s="580">
        <v>22</v>
      </c>
      <c r="C96" s="710">
        <f t="shared" si="12"/>
        <v>0.34226712995840586</v>
      </c>
      <c r="D96" s="710">
        <f t="shared" si="1"/>
        <v>1022.9898089392016</v>
      </c>
      <c r="E96" s="710">
        <f t="shared" si="2"/>
        <v>316.47826525556127</v>
      </c>
      <c r="F96" s="710">
        <f t="shared" si="3"/>
        <v>298.28159632666086</v>
      </c>
      <c r="G96" s="710">
        <f t="shared" si="4"/>
        <v>298.00298587509019</v>
      </c>
      <c r="H96" s="717">
        <f t="shared" si="5"/>
        <v>298.0000067583847</v>
      </c>
      <c r="I96" s="710">
        <f t="shared" si="6"/>
        <v>298.00000234968934</v>
      </c>
      <c r="J96" s="710">
        <f t="shared" si="7"/>
        <v>298.00000076753213</v>
      </c>
      <c r="K96" s="710">
        <f t="shared" si="8"/>
        <v>298.00000024778149</v>
      </c>
      <c r="L96" s="710">
        <f t="shared" si="9"/>
        <v>298.00000012949334</v>
      </c>
      <c r="N96" s="580">
        <v>22</v>
      </c>
      <c r="O96" s="710">
        <f t="shared" si="13"/>
        <v>0.34226712995840586</v>
      </c>
      <c r="P96" s="710">
        <f t="shared" si="10"/>
        <v>420.5382007622726</v>
      </c>
      <c r="Q96" s="710">
        <f t="shared" si="14"/>
        <v>380.49928006084457</v>
      </c>
      <c r="R96" s="710">
        <f t="shared" si="17"/>
        <v>352.29972884545771</v>
      </c>
      <c r="S96" s="710">
        <f t="shared" si="18"/>
        <v>335.65696044063708</v>
      </c>
      <c r="T96" s="710">
        <f t="shared" si="11"/>
        <v>330.16667907322926</v>
      </c>
    </row>
    <row r="97" spans="2:20">
      <c r="B97" s="580">
        <v>23</v>
      </c>
      <c r="C97" s="710">
        <f t="shared" si="12"/>
        <v>0.35782472677469701</v>
      </c>
      <c r="D97" s="710">
        <f t="shared" si="1"/>
        <v>1041.9889978862982</v>
      </c>
      <c r="E97" s="710">
        <f t="shared" si="2"/>
        <v>317.95305109253206</v>
      </c>
      <c r="F97" s="710">
        <f t="shared" si="3"/>
        <v>298.3199876208746</v>
      </c>
      <c r="G97" s="710">
        <f t="shared" si="4"/>
        <v>298.00357644374384</v>
      </c>
      <c r="H97" s="717">
        <f t="shared" si="5"/>
        <v>298.00000846631735</v>
      </c>
      <c r="I97" s="710">
        <f t="shared" si="6"/>
        <v>298.00000302948433</v>
      </c>
      <c r="J97" s="710">
        <f t="shared" si="7"/>
        <v>298.00000102304563</v>
      </c>
      <c r="K97" s="710">
        <f t="shared" si="8"/>
        <v>298.00000034433498</v>
      </c>
      <c r="L97" s="710">
        <f t="shared" si="9"/>
        <v>298.00000018637945</v>
      </c>
      <c r="N97" s="580">
        <v>23</v>
      </c>
      <c r="O97" s="710">
        <f t="shared" si="13"/>
        <v>0.35782472677469701</v>
      </c>
      <c r="P97" s="710">
        <f t="shared" si="10"/>
        <v>423.34413167598291</v>
      </c>
      <c r="Q97" s="710">
        <f t="shared" si="14"/>
        <v>383.34670123301623</v>
      </c>
      <c r="R97" s="710">
        <f t="shared" si="17"/>
        <v>355.0791866616695</v>
      </c>
      <c r="S97" s="710">
        <f t="shared" si="18"/>
        <v>338.3391833200007</v>
      </c>
      <c r="T97" s="710">
        <f t="shared" si="11"/>
        <v>332.80470413749612</v>
      </c>
    </row>
    <row r="98" spans="2:20">
      <c r="B98" s="580">
        <v>24</v>
      </c>
      <c r="C98" s="710">
        <f t="shared" si="12"/>
        <v>0.37338232359098822</v>
      </c>
      <c r="D98" s="710">
        <f t="shared" si="1"/>
        <v>1060.1649994048753</v>
      </c>
      <c r="E98" s="710">
        <f t="shared" si="2"/>
        <v>319.46230715243479</v>
      </c>
      <c r="F98" s="710">
        <f t="shared" si="3"/>
        <v>298.36137554704982</v>
      </c>
      <c r="G98" s="710">
        <f t="shared" si="4"/>
        <v>298.00424674266804</v>
      </c>
      <c r="H98" s="717">
        <f t="shared" si="5"/>
        <v>298.00001048817353</v>
      </c>
      <c r="I98" s="710">
        <f t="shared" si="6"/>
        <v>298.00000385450943</v>
      </c>
      <c r="J98" s="710">
        <f t="shared" si="7"/>
        <v>298.00000134237013</v>
      </c>
      <c r="K98" s="710">
        <f t="shared" si="8"/>
        <v>298.00000046957894</v>
      </c>
      <c r="L98" s="710">
        <f t="shared" si="9"/>
        <v>298.0000002623409</v>
      </c>
      <c r="N98" s="580">
        <v>24</v>
      </c>
      <c r="O98" s="710">
        <f t="shared" si="13"/>
        <v>0.37338232359098822</v>
      </c>
      <c r="P98" s="710">
        <f t="shared" si="10"/>
        <v>426.11673211910835</v>
      </c>
      <c r="Q98" s="710">
        <f t="shared" si="14"/>
        <v>386.16779832269003</v>
      </c>
      <c r="R98" s="710">
        <f t="shared" si="17"/>
        <v>357.85160453210858</v>
      </c>
      <c r="S98" s="710">
        <f t="shared" si="18"/>
        <v>341.03416186372334</v>
      </c>
      <c r="T98" s="710">
        <f t="shared" si="11"/>
        <v>335.46375507468508</v>
      </c>
    </row>
    <row r="99" spans="2:20">
      <c r="B99" s="580">
        <v>25</v>
      </c>
      <c r="C99" s="710">
        <f t="shared" si="12"/>
        <v>0.38893992040727937</v>
      </c>
      <c r="D99" s="710">
        <f t="shared" si="1"/>
        <v>1077.5539016828207</v>
      </c>
      <c r="E99" s="710">
        <f t="shared" si="2"/>
        <v>321.00412837958697</v>
      </c>
      <c r="F99" s="710">
        <f t="shared" si="3"/>
        <v>298.405821290848</v>
      </c>
      <c r="G99" s="710">
        <f t="shared" si="4"/>
        <v>298.00500285146882</v>
      </c>
      <c r="H99" s="717">
        <f t="shared" si="5"/>
        <v>298.00001286175336</v>
      </c>
      <c r="I99" s="710">
        <f t="shared" si="6"/>
        <v>298.00000484575452</v>
      </c>
      <c r="J99" s="710">
        <f t="shared" si="7"/>
        <v>298.00000173664063</v>
      </c>
      <c r="K99" s="710">
        <f t="shared" si="8"/>
        <v>298.00000062964745</v>
      </c>
      <c r="L99" s="710">
        <f t="shared" si="9"/>
        <v>298.000000362001</v>
      </c>
      <c r="N99" s="580">
        <v>25</v>
      </c>
      <c r="O99" s="710">
        <f t="shared" si="13"/>
        <v>0.38893992040727937</v>
      </c>
      <c r="P99" s="710">
        <f t="shared" si="10"/>
        <v>428.86000520841714</v>
      </c>
      <c r="Q99" s="710">
        <f t="shared" si="14"/>
        <v>388.96552418317958</v>
      </c>
      <c r="R99" s="710">
        <f t="shared" si="17"/>
        <v>360.61710546841073</v>
      </c>
      <c r="S99" s="710">
        <f t="shared" si="18"/>
        <v>343.73912416131748</v>
      </c>
      <c r="T99" s="710">
        <f t="shared" si="11"/>
        <v>338.13985197827151</v>
      </c>
    </row>
    <row r="100" spans="2:20">
      <c r="B100" s="580">
        <v>26</v>
      </c>
      <c r="C100" s="710">
        <f t="shared" si="12"/>
        <v>0.40449751722357058</v>
      </c>
      <c r="D100" s="710">
        <f t="shared" si="1"/>
        <v>1094.1902091292391</v>
      </c>
      <c r="E100" s="710">
        <f t="shared" si="2"/>
        <v>322.57669533563705</v>
      </c>
      <c r="F100" s="710">
        <f t="shared" si="3"/>
        <v>298.45338170698466</v>
      </c>
      <c r="G100" s="710">
        <f t="shared" si="4"/>
        <v>298.00585095487736</v>
      </c>
      <c r="H100" s="717">
        <f t="shared" si="5"/>
        <v>298.00001562713209</v>
      </c>
      <c r="I100" s="710">
        <f t="shared" si="6"/>
        <v>298.00000602588221</v>
      </c>
      <c r="J100" s="710">
        <f t="shared" si="7"/>
        <v>298.00000221815958</v>
      </c>
      <c r="K100" s="710">
        <f t="shared" si="8"/>
        <v>298.00000083151406</v>
      </c>
      <c r="L100" s="710">
        <f t="shared" si="9"/>
        <v>298.00000049070923</v>
      </c>
      <c r="N100" s="580">
        <v>26</v>
      </c>
      <c r="O100" s="710">
        <f t="shared" si="13"/>
        <v>0.40449751722357058</v>
      </c>
      <c r="P100" s="710">
        <f t="shared" si="10"/>
        <v>431.57737285108016</v>
      </c>
      <c r="Q100" s="710">
        <f t="shared" si="14"/>
        <v>391.74240367129789</v>
      </c>
      <c r="R100" s="710">
        <f t="shared" si="17"/>
        <v>363.37579683007431</v>
      </c>
      <c r="S100" s="710">
        <f t="shared" si="18"/>
        <v>346.4517040155439</v>
      </c>
      <c r="T100" s="710">
        <f t="shared" si="11"/>
        <v>340.82959635113286</v>
      </c>
    </row>
    <row r="101" spans="2:20">
      <c r="B101" s="580">
        <v>27</v>
      </c>
      <c r="C101" s="710">
        <f t="shared" si="12"/>
        <v>0.42005511403986173</v>
      </c>
      <c r="D101" s="710">
        <f t="shared" si="1"/>
        <v>1110.1069118893395</v>
      </c>
      <c r="E101" s="710">
        <f t="shared" si="2"/>
        <v>324.17827042998687</v>
      </c>
      <c r="F101" s="710">
        <f t="shared" si="3"/>
        <v>298.50410952145756</v>
      </c>
      <c r="G101" s="710">
        <f t="shared" si="4"/>
        <v>298.00679733302491</v>
      </c>
      <c r="H101" s="717">
        <f t="shared" si="5"/>
        <v>298.00001882665094</v>
      </c>
      <c r="I101" s="710">
        <f t="shared" si="6"/>
        <v>298.00000741925135</v>
      </c>
      <c r="J101" s="710">
        <f t="shared" si="7"/>
        <v>298.0000028004394</v>
      </c>
      <c r="K101" s="710">
        <f t="shared" si="8"/>
        <v>298.0000010830434</v>
      </c>
      <c r="L101" s="710">
        <f t="shared" si="9"/>
        <v>298.00000065459591</v>
      </c>
      <c r="N101" s="580">
        <v>27</v>
      </c>
      <c r="O101" s="710">
        <f t="shared" si="13"/>
        <v>0.42005511403986173</v>
      </c>
      <c r="P101" s="710">
        <f t="shared" si="10"/>
        <v>434.27176047933483</v>
      </c>
      <c r="Q101" s="710">
        <f t="shared" si="14"/>
        <v>394.50059596958283</v>
      </c>
      <c r="R101" s="710">
        <f t="shared" si="17"/>
        <v>366.12777249405644</v>
      </c>
      <c r="S101" s="710">
        <f t="shared" si="18"/>
        <v>349.16988185786579</v>
      </c>
      <c r="T101" s="710">
        <f t="shared" si="11"/>
        <v>343.53008654263124</v>
      </c>
    </row>
    <row r="102" spans="2:20">
      <c r="B102" s="580">
        <v>28</v>
      </c>
      <c r="C102" s="710">
        <f t="shared" si="12"/>
        <v>0.43561271085615288</v>
      </c>
      <c r="D102" s="710">
        <f t="shared" si="1"/>
        <v>1125.3355523081384</v>
      </c>
      <c r="E102" s="710">
        <f t="shared" si="2"/>
        <v>325.80719431574397</v>
      </c>
      <c r="F102" s="710">
        <f t="shared" si="3"/>
        <v>298.55805352481093</v>
      </c>
      <c r="G102" s="710">
        <f t="shared" si="4"/>
        <v>298.0078483521927</v>
      </c>
      <c r="H102" s="717">
        <f t="shared" si="5"/>
        <v>298.00002250490536</v>
      </c>
      <c r="I102" s="710">
        <f t="shared" si="6"/>
        <v>298.00000905193696</v>
      </c>
      <c r="J102" s="710">
        <f t="shared" si="7"/>
        <v>298.00000349824285</v>
      </c>
      <c r="K102" s="710">
        <f t="shared" si="8"/>
        <v>298.00000139304126</v>
      </c>
      <c r="L102" s="710">
        <f t="shared" si="9"/>
        <v>298.00000086062494</v>
      </c>
      <c r="N102" s="580">
        <v>28</v>
      </c>
      <c r="O102" s="710">
        <f t="shared" si="13"/>
        <v>0.43561271085615288</v>
      </c>
      <c r="P102" s="710">
        <f t="shared" si="10"/>
        <v>436.94566939536304</v>
      </c>
      <c r="Q102" s="710">
        <f t="shared" si="14"/>
        <v>397.24194783183816</v>
      </c>
      <c r="R102" s="710">
        <f t="shared" si="17"/>
        <v>368.87311475945023</v>
      </c>
      <c r="S102" s="710">
        <f t="shared" si="18"/>
        <v>351.89193426813512</v>
      </c>
      <c r="T102" s="710">
        <f t="shared" si="11"/>
        <v>346.23884544851029</v>
      </c>
    </row>
    <row r="103" spans="2:20">
      <c r="B103" s="580">
        <v>29</v>
      </c>
      <c r="C103" s="710">
        <f t="shared" si="12"/>
        <v>0.45117030767244409</v>
      </c>
      <c r="D103" s="710">
        <f t="shared" si="1"/>
        <v>1139.9062884769048</v>
      </c>
      <c r="E103" s="710">
        <f t="shared" si="2"/>
        <v>327.46188244393733</v>
      </c>
      <c r="F103" s="710">
        <f t="shared" si="3"/>
        <v>298.61525875682935</v>
      </c>
      <c r="G103" s="710">
        <f t="shared" si="4"/>
        <v>298.00901045601552</v>
      </c>
      <c r="H103" s="717">
        <f t="shared" si="5"/>
        <v>298.0000267087305</v>
      </c>
      <c r="I103" s="710">
        <f t="shared" si="6"/>
        <v>298.00001095174764</v>
      </c>
      <c r="J103" s="710">
        <f t="shared" si="7"/>
        <v>298.00000432762067</v>
      </c>
      <c r="K103" s="710">
        <f t="shared" si="8"/>
        <v>298.00000177130312</v>
      </c>
      <c r="L103" s="710">
        <f t="shared" si="9"/>
        <v>298.00000111664565</v>
      </c>
      <c r="N103" s="580">
        <v>29</v>
      </c>
      <c r="O103" s="710">
        <f t="shared" si="13"/>
        <v>0.45117030767244409</v>
      </c>
      <c r="P103" s="710">
        <f t="shared" si="10"/>
        <v>439.60123855531054</v>
      </c>
      <c r="Q103" s="710">
        <f t="shared" si="14"/>
        <v>399.96803907444377</v>
      </c>
      <c r="R103" s="710">
        <f t="shared" si="17"/>
        <v>371.61189600104524</v>
      </c>
      <c r="S103" s="710">
        <f t="shared" si="18"/>
        <v>354.61639084534579</v>
      </c>
      <c r="T103" s="710">
        <f t="shared" si="11"/>
        <v>348.95375871271006</v>
      </c>
    </row>
    <row r="104" spans="2:20">
      <c r="B104" s="580">
        <v>30</v>
      </c>
      <c r="C104" s="710">
        <f t="shared" si="12"/>
        <v>0.46672790448873525</v>
      </c>
      <c r="D104" s="710">
        <f t="shared" si="1"/>
        <v>1153.8479549903932</v>
      </c>
      <c r="E104" s="710">
        <f t="shared" si="2"/>
        <v>329.14082176904947</v>
      </c>
      <c r="F104" s="710">
        <f t="shared" si="3"/>
        <v>298.67576668303872</v>
      </c>
      <c r="G104" s="710">
        <f t="shared" si="4"/>
        <v>298.01029015711856</v>
      </c>
      <c r="H104" s="717">
        <f t="shared" si="5"/>
        <v>298.00003148718474</v>
      </c>
      <c r="I104" s="710">
        <f t="shared" si="6"/>
        <v>298.00001314824021</v>
      </c>
      <c r="J104" s="710">
        <f t="shared" si="7"/>
        <v>298.00000530594696</v>
      </c>
      <c r="K104" s="710">
        <f t="shared" si="8"/>
        <v>298.00000222866083</v>
      </c>
      <c r="L104" s="710">
        <f t="shared" si="9"/>
        <v>298.0000014314428</v>
      </c>
      <c r="N104" s="580">
        <v>30</v>
      </c>
      <c r="O104" s="710">
        <f t="shared" si="13"/>
        <v>0.46672790448873525</v>
      </c>
      <c r="P104" s="710">
        <f t="shared" si="10"/>
        <v>442.24029734302297</v>
      </c>
      <c r="Q104" s="710">
        <f t="shared" si="14"/>
        <v>402.68022144296077</v>
      </c>
      <c r="R104" s="710">
        <f t="shared" si="17"/>
        <v>374.34418009559704</v>
      </c>
      <c r="S104" s="710">
        <f t="shared" si="18"/>
        <v>357.34199735888956</v>
      </c>
      <c r="T104" s="710">
        <f t="shared" si="11"/>
        <v>351.67302191458134</v>
      </c>
    </row>
    <row r="105" spans="2:20">
      <c r="B105" s="580">
        <v>31</v>
      </c>
      <c r="C105" s="710">
        <f t="shared" si="12"/>
        <v>0.48228550130502645</v>
      </c>
      <c r="D105" s="710">
        <f t="shared" si="1"/>
        <v>1167.1881210372896</v>
      </c>
      <c r="E105" s="710">
        <f t="shared" si="2"/>
        <v>330.84256759922283</v>
      </c>
      <c r="F105" s="710">
        <f t="shared" si="3"/>
        <v>298.73961536337379</v>
      </c>
      <c r="G105" s="710">
        <f t="shared" si="4"/>
        <v>298.01169402916838</v>
      </c>
      <c r="H105" s="717">
        <f t="shared" si="5"/>
        <v>298.00003689153095</v>
      </c>
      <c r="I105" s="710">
        <f t="shared" si="6"/>
        <v>298.00001567273165</v>
      </c>
      <c r="J105" s="710">
        <f t="shared" si="7"/>
        <v>298.0000064519524</v>
      </c>
      <c r="K105" s="710">
        <f t="shared" si="8"/>
        <v>298.00000277702736</v>
      </c>
      <c r="L105" s="710">
        <f t="shared" si="9"/>
        <v>298.00000181478492</v>
      </c>
      <c r="N105" s="580">
        <v>31</v>
      </c>
      <c r="O105" s="710">
        <f t="shared" si="13"/>
        <v>0.48228550130502645</v>
      </c>
      <c r="P105" s="710">
        <f t="shared" si="10"/>
        <v>444.86441065209721</v>
      </c>
      <c r="Q105" s="710">
        <f t="shared" si="14"/>
        <v>405.37965181889598</v>
      </c>
      <c r="R105" s="710">
        <f t="shared" si="17"/>
        <v>377.07002364735308</v>
      </c>
      <c r="S105" s="710">
        <f t="shared" si="18"/>
        <v>360.06768426569954</v>
      </c>
      <c r="T105" s="710">
        <f t="shared" si="11"/>
        <v>354.39509543962453</v>
      </c>
    </row>
    <row r="106" spans="2:20">
      <c r="B106" s="580">
        <v>32</v>
      </c>
      <c r="C106" s="710">
        <f t="shared" si="12"/>
        <v>0.49784309812131761</v>
      </c>
      <c r="D106" s="710">
        <f t="shared" si="1"/>
        <v>1179.9531459409234</v>
      </c>
      <c r="E106" s="710">
        <f t="shared" si="2"/>
        <v>332.56574058479021</v>
      </c>
      <c r="F106" s="710">
        <f t="shared" si="3"/>
        <v>298.80683961335785</v>
      </c>
      <c r="G106" s="710">
        <f t="shared" si="4"/>
        <v>298.01322869931914</v>
      </c>
      <c r="H106" s="717">
        <f t="shared" si="5"/>
        <v>298.00004297521639</v>
      </c>
      <c r="I106" s="710">
        <f t="shared" si="6"/>
        <v>298.00001855830897</v>
      </c>
      <c r="J106" s="710">
        <f t="shared" si="7"/>
        <v>298.00000778575509</v>
      </c>
      <c r="K106" s="710">
        <f t="shared" si="8"/>
        <v>298.00000342943963</v>
      </c>
      <c r="L106" s="710">
        <f t="shared" si="9"/>
        <v>298.00000227747137</v>
      </c>
      <c r="N106" s="580">
        <v>32</v>
      </c>
      <c r="O106" s="710">
        <f t="shared" si="13"/>
        <v>0.49784309812131761</v>
      </c>
      <c r="P106" s="710">
        <f t="shared" si="10"/>
        <v>447.47491739965722</v>
      </c>
      <c r="Q106" s="710">
        <f t="shared" si="14"/>
        <v>408.06732059089495</v>
      </c>
      <c r="R106" s="710">
        <f t="shared" si="17"/>
        <v>379.78947703869716</v>
      </c>
      <c r="S106" s="710">
        <f t="shared" si="18"/>
        <v>362.79253981188498</v>
      </c>
      <c r="T106" s="710">
        <f t="shared" si="11"/>
        <v>357.1186659182685</v>
      </c>
    </row>
    <row r="107" spans="2:20">
      <c r="B107" s="580">
        <v>33</v>
      </c>
      <c r="C107" s="710">
        <f t="shared" si="12"/>
        <v>0.51340069493760876</v>
      </c>
      <c r="D107" s="710">
        <f t="shared" ref="D107:D138" si="19">(1-2*FoAb-2*FoAb*BiCombAb)*D106+2*FoAb*E106+2*FoAb*BiCombAb*Tcomb</f>
        <v>1192.1682322621587</v>
      </c>
      <c r="E107" s="710">
        <f t="shared" ref="E107:E138" si="20">FoAb*D106+(1-2*FoAb)*E106+FoAb*F106</f>
        <v>334.30902383905635</v>
      </c>
      <c r="F107" s="710">
        <f t="shared" ref="F107:F138" si="21">FoAb*E106+(1-2*FoAb)*F106+FoAb*G106</f>
        <v>298.87747115812232</v>
      </c>
      <c r="G107" s="710">
        <f t="shared" ref="G107:G138" si="22">FoAb*F106+(1-2*FoAb)*G106+FoAb*H106</f>
        <v>298.01490084103671</v>
      </c>
      <c r="H107" s="717">
        <f t="shared" ref="H107:H138" si="23">_FoN1*G106+(1-_FoN1-_FoN2)*H106+_FoN2*I106</f>
        <v>298.00004979385102</v>
      </c>
      <c r="I107" s="710">
        <f t="shared" ref="I107:I138" si="24">FoCase*H106+(1-2*FoCase)*I106+FoCase*J106</f>
        <v>298.00002183983685</v>
      </c>
      <c r="J107" s="710">
        <f t="shared" ref="J107:J138" si="25">FoCase*I106+(1-2*FoCase)*J106+FoCase*K106</f>
        <v>298.00000932888906</v>
      </c>
      <c r="K107" s="710">
        <f t="shared" ref="K107:K138" si="26">FoCase*J106+(1-2*FoCase)*K106+FoCase*L106</f>
        <v>298.00000420009945</v>
      </c>
      <c r="L107" s="710">
        <f t="shared" ref="L107:L138" si="27">(1-2*FoCase-2*FoCase*BiAtmCase)*L106+2*FoCase*K106+2*FoCase*BiAtmCase*Tatm</f>
        <v>298.00000283137661</v>
      </c>
      <c r="N107" s="580">
        <v>33</v>
      </c>
      <c r="O107" s="710">
        <f t="shared" si="13"/>
        <v>0.51340069493760876</v>
      </c>
      <c r="P107" s="710">
        <f t="shared" ref="P107:P138" si="28">(1-2*FoCase-2*FoCase*BiCombCase)*P106+2*FoCase*Q106+2*FoCase*BiCombCase*Tcomb</f>
        <v>450.07296343003901</v>
      </c>
      <c r="Q107" s="710">
        <f t="shared" si="14"/>
        <v>410.74407589455808</v>
      </c>
      <c r="R107" s="710">
        <f t="shared" si="17"/>
        <v>382.50258532964625</v>
      </c>
      <c r="S107" s="710">
        <f t="shared" si="18"/>
        <v>365.51578705125831</v>
      </c>
      <c r="T107" s="710">
        <f t="shared" ref="T107:T138" si="29">(1-2*FoCase-2*FoCase*BiAtmCase)*T106+2*FoCase*S106+2*FoCase*BiAtmCase*Tatm</f>
        <v>359.84261327800266</v>
      </c>
    </row>
    <row r="108" spans="2:20">
      <c r="B108" s="580">
        <v>34</v>
      </c>
      <c r="C108" s="710">
        <f t="shared" si="12"/>
        <v>0.52895829175389997</v>
      </c>
      <c r="D108" s="710">
        <f t="shared" si="19"/>
        <v>1203.85747657147</v>
      </c>
      <c r="E108" s="710">
        <f t="shared" si="20"/>
        <v>336.07116018552682</v>
      </c>
      <c r="F108" s="710">
        <f t="shared" si="21"/>
        <v>298.95153877958239</v>
      </c>
      <c r="G108" s="710">
        <f t="shared" si="22"/>
        <v>298.01671716728333</v>
      </c>
      <c r="H108" s="717">
        <f t="shared" si="23"/>
        <v>298.00005740518446</v>
      </c>
      <c r="I108" s="710">
        <f t="shared" si="24"/>
        <v>298.00002555396316</v>
      </c>
      <c r="J108" s="710">
        <f t="shared" si="25"/>
        <v>298.00001110433107</v>
      </c>
      <c r="K108" s="710">
        <f t="shared" si="26"/>
        <v>298.00000510441225</v>
      </c>
      <c r="L108" s="710">
        <f t="shared" si="27"/>
        <v>298.00000348949368</v>
      </c>
      <c r="N108" s="580">
        <v>34</v>
      </c>
      <c r="O108" s="710">
        <f t="shared" si="13"/>
        <v>0.52895829175389997</v>
      </c>
      <c r="P108" s="710">
        <f t="shared" si="28"/>
        <v>452.65952962620071</v>
      </c>
      <c r="Q108" s="710">
        <f t="shared" ref="Q108:Q139" si="30">FoCase*P107+(1-2*FoCase)*Q107+FoCase*R107</f>
        <v>413.41064432250454</v>
      </c>
      <c r="R108" s="710">
        <f t="shared" si="17"/>
        <v>385.20938902731859</v>
      </c>
      <c r="S108" s="710">
        <f t="shared" si="18"/>
        <v>368.23676421037948</v>
      </c>
      <c r="T108" s="710">
        <f t="shared" si="29"/>
        <v>362.56598259235238</v>
      </c>
    </row>
    <row r="109" spans="2:20">
      <c r="B109" s="580">
        <v>35</v>
      </c>
      <c r="C109" s="710">
        <f t="shared" si="12"/>
        <v>0.54451588857019118</v>
      </c>
      <c r="D109" s="710">
        <f t="shared" si="19"/>
        <v>1215.0439179925036</v>
      </c>
      <c r="E109" s="710">
        <f t="shared" si="20"/>
        <v>337.85094952603225</v>
      </c>
      <c r="F109" s="710">
        <f t="shared" si="21"/>
        <v>299.02906845706946</v>
      </c>
      <c r="G109" s="710">
        <f t="shared" si="22"/>
        <v>298.01868442404674</v>
      </c>
      <c r="H109" s="717">
        <f t="shared" si="23"/>
        <v>298.00006586908188</v>
      </c>
      <c r="I109" s="710">
        <f t="shared" si="24"/>
        <v>298.00002973912297</v>
      </c>
      <c r="J109" s="710">
        <f t="shared" si="25"/>
        <v>298.00001313652479</v>
      </c>
      <c r="K109" s="710">
        <f t="shared" si="26"/>
        <v>298.00000615902434</v>
      </c>
      <c r="L109" s="710">
        <f t="shared" si="27"/>
        <v>298.00000426597478</v>
      </c>
      <c r="N109" s="580">
        <v>35</v>
      </c>
      <c r="O109" s="710">
        <f t="shared" si="13"/>
        <v>0.54451588857019118</v>
      </c>
      <c r="P109" s="710">
        <f t="shared" si="28"/>
        <v>455.2354559271534</v>
      </c>
      <c r="Q109" s="710">
        <f t="shared" si="30"/>
        <v>416.06764861869107</v>
      </c>
      <c r="R109" s="710">
        <f t="shared" si="17"/>
        <v>387.90992474384882</v>
      </c>
      <c r="S109" s="710">
        <f t="shared" si="18"/>
        <v>370.95490791280287</v>
      </c>
      <c r="T109" s="710">
        <f t="shared" si="29"/>
        <v>365.28796002865329</v>
      </c>
    </row>
    <row r="110" spans="2:20">
      <c r="B110" s="580">
        <v>36</v>
      </c>
      <c r="C110" s="710">
        <f t="shared" si="12"/>
        <v>0.56007348538648227</v>
      </c>
      <c r="D110" s="710">
        <f t="shared" si="19"/>
        <v>1225.7495846149436</v>
      </c>
      <c r="E110" s="710">
        <f t="shared" si="20"/>
        <v>339.64724632444177</v>
      </c>
      <c r="F110" s="710">
        <f t="shared" si="21"/>
        <v>299.11008350170744</v>
      </c>
      <c r="G110" s="710">
        <f t="shared" si="22"/>
        <v>298.02080938419834</v>
      </c>
      <c r="H110" s="717">
        <f t="shared" si="23"/>
        <v>298.00007524749907</v>
      </c>
      <c r="I110" s="710">
        <f t="shared" si="24"/>
        <v>298.00003443554027</v>
      </c>
      <c r="J110" s="710">
        <f t="shared" si="25"/>
        <v>298.00001545140373</v>
      </c>
      <c r="K110" s="710">
        <f t="shared" si="26"/>
        <v>298.00000738185747</v>
      </c>
      <c r="L110" s="710">
        <f t="shared" si="27"/>
        <v>298.00000517617059</v>
      </c>
      <c r="N110" s="580">
        <v>36</v>
      </c>
      <c r="O110" s="710">
        <f t="shared" si="13"/>
        <v>0.56007348538648227</v>
      </c>
      <c r="P110" s="710">
        <f t="shared" si="28"/>
        <v>457.80146184780136</v>
      </c>
      <c r="Q110" s="710">
        <f t="shared" si="30"/>
        <v>418.71562279613596</v>
      </c>
      <c r="R110" s="710">
        <f t="shared" si="17"/>
        <v>390.60422575875941</v>
      </c>
      <c r="S110" s="710">
        <f t="shared" si="18"/>
        <v>373.66973884617494</v>
      </c>
      <c r="T110" s="710">
        <f t="shared" si="29"/>
        <v>368.00785229800408</v>
      </c>
    </row>
    <row r="111" spans="2:20">
      <c r="B111" s="580">
        <v>37</v>
      </c>
      <c r="C111" s="710">
        <f t="shared" si="12"/>
        <v>0.57563108220277348</v>
      </c>
      <c r="D111" s="710">
        <f t="shared" si="19"/>
        <v>1235.9955378702027</v>
      </c>
      <c r="E111" s="710">
        <f t="shared" si="20"/>
        <v>341.4589572008918</v>
      </c>
      <c r="F111" s="710">
        <f t="shared" si="21"/>
        <v>299.19460468480924</v>
      </c>
      <c r="G111" s="710">
        <f t="shared" si="22"/>
        <v>298.02309884166573</v>
      </c>
      <c r="H111" s="717">
        <f t="shared" si="23"/>
        <v>298.00008560445661</v>
      </c>
      <c r="I111" s="710">
        <f t="shared" si="24"/>
        <v>298.0000396852289</v>
      </c>
      <c r="J111" s="710">
        <f t="shared" si="25"/>
        <v>298.00001807641138</v>
      </c>
      <c r="K111" s="710">
        <f t="shared" si="26"/>
        <v>298.00000879214178</v>
      </c>
      <c r="L111" s="710">
        <f t="shared" si="27"/>
        <v>298.0000062366671</v>
      </c>
      <c r="N111" s="580">
        <v>37</v>
      </c>
      <c r="O111" s="710">
        <f t="shared" si="13"/>
        <v>0.57563108220277348</v>
      </c>
      <c r="P111" s="710">
        <f t="shared" si="28"/>
        <v>460.3581640106226</v>
      </c>
      <c r="Q111" s="710">
        <f t="shared" si="30"/>
        <v>421.35502505324934</v>
      </c>
      <c r="R111" s="710">
        <f t="shared" si="17"/>
        <v>393.2923224995796</v>
      </c>
      <c r="S111" s="710">
        <f t="shared" si="18"/>
        <v>376.38084951646067</v>
      </c>
      <c r="T111" s="710">
        <f t="shared" si="29"/>
        <v>370.72506909754179</v>
      </c>
    </row>
    <row r="112" spans="2:20">
      <c r="B112" s="580">
        <v>38</v>
      </c>
      <c r="C112" s="710">
        <f t="shared" si="12"/>
        <v>0.59118867901906469</v>
      </c>
      <c r="D112" s="710">
        <f t="shared" si="19"/>
        <v>1245.8019149593551</v>
      </c>
      <c r="E112" s="710">
        <f t="shared" si="20"/>
        <v>343.28503863167845</v>
      </c>
      <c r="F112" s="710">
        <f t="shared" si="21"/>
        <v>299.28265036055558</v>
      </c>
      <c r="G112" s="710">
        <f t="shared" si="22"/>
        <v>298.02555960590485</v>
      </c>
      <c r="H112" s="717">
        <f t="shared" si="23"/>
        <v>298.00009700601356</v>
      </c>
      <c r="I112" s="710">
        <f t="shared" si="24"/>
        <v>298.00004553199096</v>
      </c>
      <c r="J112" s="710">
        <f t="shared" si="25"/>
        <v>298.0000210405201</v>
      </c>
      <c r="K112" s="710">
        <f t="shared" si="26"/>
        <v>298.00001041044698</v>
      </c>
      <c r="L112" s="710">
        <f t="shared" si="27"/>
        <v>298.00000746532078</v>
      </c>
      <c r="N112" s="580">
        <v>38</v>
      </c>
      <c r="O112" s="710">
        <f t="shared" si="13"/>
        <v>0.59118867901906469</v>
      </c>
      <c r="P112" s="710">
        <f t="shared" si="28"/>
        <v>462.90609112437909</v>
      </c>
      <c r="Q112" s="710">
        <f t="shared" si="30"/>
        <v>423.98624880933124</v>
      </c>
      <c r="R112" s="710">
        <f t="shared" si="17"/>
        <v>395.97424295255382</v>
      </c>
      <c r="S112" s="710">
        <f t="shared" si="18"/>
        <v>379.08789378537597</v>
      </c>
      <c r="T112" s="710">
        <f t="shared" si="29"/>
        <v>373.43910810936848</v>
      </c>
    </row>
    <row r="113" spans="2:20">
      <c r="B113" s="580">
        <v>39</v>
      </c>
      <c r="C113" s="710">
        <f t="shared" si="12"/>
        <v>0.60674627583535579</v>
      </c>
      <c r="D113" s="710">
        <f t="shared" si="19"/>
        <v>1255.1879694188044</v>
      </c>
      <c r="E113" s="710">
        <f t="shared" si="20"/>
        <v>345.1244947501753</v>
      </c>
      <c r="F113" s="710">
        <f t="shared" si="21"/>
        <v>299.37423658320819</v>
      </c>
      <c r="G113" s="710">
        <f t="shared" si="22"/>
        <v>298.02819849665917</v>
      </c>
      <c r="H113" s="717">
        <f t="shared" si="23"/>
        <v>298.00010952024024</v>
      </c>
      <c r="I113" s="710">
        <f t="shared" si="24"/>
        <v>298.000052021415</v>
      </c>
      <c r="J113" s="710">
        <f t="shared" si="25"/>
        <v>298.00002437424808</v>
      </c>
      <c r="K113" s="710">
        <f t="shared" si="26"/>
        <v>298.00001225871097</v>
      </c>
      <c r="L113" s="710">
        <f t="shared" si="27"/>
        <v>298.00000888129148</v>
      </c>
      <c r="N113" s="580">
        <v>39</v>
      </c>
      <c r="O113" s="710">
        <f t="shared" si="13"/>
        <v>0.60674627583535579</v>
      </c>
      <c r="P113" s="710">
        <f t="shared" si="28"/>
        <v>465.44569678164487</v>
      </c>
      <c r="Q113" s="710">
        <f t="shared" si="30"/>
        <v>426.60963213312095</v>
      </c>
      <c r="R113" s="710">
        <f t="shared" si="17"/>
        <v>398.65001301358876</v>
      </c>
      <c r="S113" s="710">
        <f t="shared" si="18"/>
        <v>381.79057793136099</v>
      </c>
      <c r="T113" s="710">
        <f t="shared" si="29"/>
        <v>376.14954218386782</v>
      </c>
    </row>
    <row r="114" spans="2:20">
      <c r="B114" s="580">
        <v>40</v>
      </c>
      <c r="C114" s="710">
        <f t="shared" si="12"/>
        <v>0.62230387265164699</v>
      </c>
      <c r="D114" s="710">
        <f t="shared" si="19"/>
        <v>1264.1721099054228</v>
      </c>
      <c r="E114" s="710">
        <f t="shared" si="20"/>
        <v>346.97637524434225</v>
      </c>
      <c r="F114" s="710">
        <f t="shared" si="21"/>
        <v>299.46937721909762</v>
      </c>
      <c r="G114" s="710">
        <f t="shared" si="22"/>
        <v>298.0310223389917</v>
      </c>
      <c r="H114" s="717">
        <f t="shared" si="23"/>
        <v>298.00012321719095</v>
      </c>
      <c r="I114" s="710">
        <f t="shared" si="24"/>
        <v>298.00005920087199</v>
      </c>
      <c r="J114" s="710">
        <f t="shared" si="25"/>
        <v>298.0000281096743</v>
      </c>
      <c r="K114" s="710">
        <f t="shared" si="26"/>
        <v>298.00001436026719</v>
      </c>
      <c r="L114" s="710">
        <f t="shared" si="27"/>
        <v>298.00001050507365</v>
      </c>
      <c r="N114" s="580">
        <v>40</v>
      </c>
      <c r="O114" s="710">
        <f t="shared" si="13"/>
        <v>0.62230387265164699</v>
      </c>
      <c r="P114" s="710">
        <f t="shared" si="28"/>
        <v>467.97737039278655</v>
      </c>
      <c r="Q114" s="710">
        <f t="shared" si="30"/>
        <v>429.22546579839656</v>
      </c>
      <c r="R114" s="710">
        <f t="shared" si="17"/>
        <v>401.31965678812315</v>
      </c>
      <c r="S114" s="710">
        <f t="shared" si="18"/>
        <v>384.48865301223941</v>
      </c>
      <c r="T114" s="710">
        <f t="shared" si="29"/>
        <v>378.85600838934505</v>
      </c>
    </row>
    <row r="115" spans="2:20">
      <c r="B115" s="580">
        <v>41</v>
      </c>
      <c r="C115" s="710">
        <f t="shared" si="12"/>
        <v>0.6378614694679382</v>
      </c>
      <c r="D115" s="710">
        <f t="shared" si="19"/>
        <v>1272.7719372793194</v>
      </c>
      <c r="E115" s="710">
        <f t="shared" si="20"/>
        <v>348.8397733465851</v>
      </c>
      <c r="F115" s="710">
        <f t="shared" si="21"/>
        <v>299.56808405361591</v>
      </c>
      <c r="G115" s="710">
        <f t="shared" si="22"/>
        <v>298.03403795857895</v>
      </c>
      <c r="H115" s="717">
        <f t="shared" si="23"/>
        <v>298.00013816887628</v>
      </c>
      <c r="I115" s="710">
        <f t="shared" si="24"/>
        <v>298.0000671195105</v>
      </c>
      <c r="J115" s="710">
        <f t="shared" si="25"/>
        <v>298.00003228045227</v>
      </c>
      <c r="K115" s="710">
        <f t="shared" si="26"/>
        <v>298.00001673986969</v>
      </c>
      <c r="L115" s="710">
        <f t="shared" si="27"/>
        <v>298.00001235852562</v>
      </c>
      <c r="N115" s="580">
        <v>41</v>
      </c>
      <c r="O115" s="710">
        <f t="shared" si="13"/>
        <v>0.6378614694679382</v>
      </c>
      <c r="P115" s="710">
        <f t="shared" si="28"/>
        <v>470.50144652776885</v>
      </c>
      <c r="Q115" s="710">
        <f t="shared" si="30"/>
        <v>431.83400016655048</v>
      </c>
      <c r="R115" s="710">
        <f t="shared" si="17"/>
        <v>403.98319684735168</v>
      </c>
      <c r="S115" s="710">
        <f t="shared" si="18"/>
        <v>387.18190834001672</v>
      </c>
      <c r="T115" s="710">
        <f t="shared" si="29"/>
        <v>381.55819865622834</v>
      </c>
    </row>
    <row r="116" spans="2:20">
      <c r="B116" s="580">
        <v>42</v>
      </c>
      <c r="C116" s="710">
        <f t="shared" si="12"/>
        <v>0.65341906628422941</v>
      </c>
      <c r="D116" s="710">
        <f t="shared" si="19"/>
        <v>1281.0042800589542</v>
      </c>
      <c r="E116" s="710">
        <f t="shared" si="20"/>
        <v>350.71382391191173</v>
      </c>
      <c r="F116" s="710">
        <f t="shared" si="21"/>
        <v>299.67036689343354</v>
      </c>
      <c r="G116" s="710">
        <f t="shared" si="22"/>
        <v>298.03725217725361</v>
      </c>
      <c r="H116" s="717">
        <f t="shared" si="23"/>
        <v>298.00015444923486</v>
      </c>
      <c r="I116" s="710">
        <f t="shared" si="24"/>
        <v>298.00007582825094</v>
      </c>
      <c r="J116" s="710">
        <f t="shared" si="25"/>
        <v>298.00003692182167</v>
      </c>
      <c r="K116" s="710">
        <f t="shared" si="26"/>
        <v>298.00001942371631</v>
      </c>
      <c r="L116" s="710">
        <f t="shared" si="27"/>
        <v>298.00001446489648</v>
      </c>
      <c r="N116" s="580">
        <v>42</v>
      </c>
      <c r="O116" s="710">
        <f t="shared" si="13"/>
        <v>0.65341906628422941</v>
      </c>
      <c r="P116" s="710">
        <f t="shared" si="28"/>
        <v>473.01821289763728</v>
      </c>
      <c r="Q116" s="710">
        <f t="shared" si="30"/>
        <v>434.43545106695387</v>
      </c>
      <c r="R116" s="710">
        <f t="shared" si="17"/>
        <v>406.64065444715209</v>
      </c>
      <c r="S116" s="710">
        <f t="shared" si="18"/>
        <v>389.87016590587012</v>
      </c>
      <c r="T116" s="710">
        <f t="shared" si="29"/>
        <v>384.25585178364145</v>
      </c>
    </row>
    <row r="117" spans="2:20">
      <c r="B117" s="580">
        <v>43</v>
      </c>
      <c r="C117" s="710">
        <f t="shared" si="12"/>
        <v>0.66897666310052051</v>
      </c>
      <c r="D117" s="710">
        <f t="shared" si="19"/>
        <v>1288.8852283200417</v>
      </c>
      <c r="E117" s="710">
        <f t="shared" si="20"/>
        <v>352.59770158050907</v>
      </c>
      <c r="F117" s="710">
        <f t="shared" si="21"/>
        <v>299.77623366415133</v>
      </c>
      <c r="G117" s="710">
        <f t="shared" si="22"/>
        <v>298.04067180878565</v>
      </c>
      <c r="H117" s="717">
        <f t="shared" si="23"/>
        <v>298.00017213410536</v>
      </c>
      <c r="I117" s="710">
        <f t="shared" si="24"/>
        <v>298.00008537977845</v>
      </c>
      <c r="J117" s="710">
        <f t="shared" si="25"/>
        <v>298.00004207061909</v>
      </c>
      <c r="K117" s="710">
        <f t="shared" si="26"/>
        <v>298.0000224394704</v>
      </c>
      <c r="L117" s="710">
        <f t="shared" si="27"/>
        <v>298.00001684885177</v>
      </c>
      <c r="N117" s="580">
        <v>43</v>
      </c>
      <c r="O117" s="710">
        <f t="shared" si="13"/>
        <v>0.66897666310052051</v>
      </c>
      <c r="P117" s="710">
        <f t="shared" si="28"/>
        <v>475.52791717376766</v>
      </c>
      <c r="Q117" s="710">
        <f t="shared" si="30"/>
        <v>437.03000482104801</v>
      </c>
      <c r="R117" s="710">
        <f t="shared" si="17"/>
        <v>409.29204971514594</v>
      </c>
      <c r="S117" s="710">
        <f t="shared" si="18"/>
        <v>392.55327561696629</v>
      </c>
      <c r="T117" s="710">
        <f t="shared" si="29"/>
        <v>386.94874660996464</v>
      </c>
    </row>
    <row r="118" spans="2:20">
      <c r="B118" s="580">
        <v>44</v>
      </c>
      <c r="C118" s="710">
        <f t="shared" si="12"/>
        <v>0.68453425991681172</v>
      </c>
      <c r="D118" s="710">
        <f t="shared" si="19"/>
        <v>1296.4301661065494</v>
      </c>
      <c r="E118" s="710">
        <f t="shared" si="20"/>
        <v>354.49061902103517</v>
      </c>
      <c r="F118" s="710">
        <f t="shared" si="21"/>
        <v>299.88569050358751</v>
      </c>
      <c r="G118" s="710">
        <f t="shared" si="22"/>
        <v>298.04430365489054</v>
      </c>
      <c r="H118" s="717">
        <f t="shared" si="23"/>
        <v>298.00019130119796</v>
      </c>
      <c r="I118" s="710">
        <f t="shared" si="24"/>
        <v>298.000095828535</v>
      </c>
      <c r="J118" s="710">
        <f t="shared" si="25"/>
        <v>298.0000477652863</v>
      </c>
      <c r="K118" s="710">
        <f t="shared" si="26"/>
        <v>298.00002581628047</v>
      </c>
      <c r="L118" s="710">
        <f t="shared" si="27"/>
        <v>298.00001953649678</v>
      </c>
      <c r="N118" s="580">
        <v>44</v>
      </c>
      <c r="O118" s="710">
        <f t="shared" si="13"/>
        <v>0.68453425991681172</v>
      </c>
      <c r="P118" s="710">
        <f t="shared" si="28"/>
        <v>478.03077281412334</v>
      </c>
      <c r="Q118" s="710">
        <f t="shared" si="30"/>
        <v>439.61782253485222</v>
      </c>
      <c r="R118" s="710">
        <f t="shared" si="17"/>
        <v>411.93740181053101</v>
      </c>
      <c r="S118" s="710">
        <f t="shared" si="18"/>
        <v>395.23111122689028</v>
      </c>
      <c r="T118" s="710">
        <f t="shared" si="29"/>
        <v>389.63669617788844</v>
      </c>
    </row>
    <row r="119" spans="2:20">
      <c r="B119" s="580">
        <v>45</v>
      </c>
      <c r="C119" s="710">
        <f t="shared" si="12"/>
        <v>0.70009185673310292</v>
      </c>
      <c r="D119" s="710">
        <f t="shared" si="19"/>
        <v>1303.6538024191016</v>
      </c>
      <c r="E119" s="710">
        <f t="shared" si="20"/>
        <v>356.39182525108259</v>
      </c>
      <c r="F119" s="710">
        <f t="shared" si="21"/>
        <v>299.99874185089305</v>
      </c>
      <c r="G119" s="710">
        <f t="shared" si="22"/>
        <v>298.04815450145446</v>
      </c>
      <c r="H119" s="717">
        <f t="shared" si="23"/>
        <v>298.00021203006594</v>
      </c>
      <c r="I119" s="710">
        <f t="shared" si="24"/>
        <v>298.00010723071057</v>
      </c>
      <c r="J119" s="710">
        <f t="shared" si="25"/>
        <v>298.00005404587819</v>
      </c>
      <c r="K119" s="710">
        <f t="shared" si="26"/>
        <v>298.00002958479826</v>
      </c>
      <c r="L119" s="710">
        <f t="shared" si="27"/>
        <v>298.00002255539823</v>
      </c>
      <c r="N119" s="580">
        <v>45</v>
      </c>
      <c r="O119" s="710">
        <f t="shared" si="13"/>
        <v>0.70009185673310292</v>
      </c>
      <c r="P119" s="710">
        <f t="shared" si="28"/>
        <v>480.52696404111856</v>
      </c>
      <c r="Q119" s="710">
        <f t="shared" si="30"/>
        <v>442.19904376641807</v>
      </c>
      <c r="R119" s="710">
        <f t="shared" si="17"/>
        <v>414.57672906065045</v>
      </c>
      <c r="S119" s="710">
        <f t="shared" si="18"/>
        <v>397.90356685868483</v>
      </c>
      <c r="T119" s="710">
        <f t="shared" si="29"/>
        <v>392.31954274914557</v>
      </c>
    </row>
    <row r="120" spans="2:20">
      <c r="B120" s="580">
        <v>46</v>
      </c>
      <c r="C120" s="710">
        <f t="shared" si="12"/>
        <v>0.71564945354939402</v>
      </c>
      <c r="D120" s="710">
        <f t="shared" si="19"/>
        <v>1310.5702008432252</v>
      </c>
      <c r="E120" s="710">
        <f t="shared" si="20"/>
        <v>358.30060403142602</v>
      </c>
      <c r="F120" s="710">
        <f t="shared" si="21"/>
        <v>300.11539053167826</v>
      </c>
      <c r="G120" s="710">
        <f t="shared" si="22"/>
        <v>298.05223111496645</v>
      </c>
      <c r="H120" s="717">
        <f t="shared" si="23"/>
        <v>298.00023440207735</v>
      </c>
      <c r="I120" s="710">
        <f t="shared" si="24"/>
        <v>298.00011964423356</v>
      </c>
      <c r="J120" s="710">
        <f t="shared" si="25"/>
        <v>298.00006095406877</v>
      </c>
      <c r="K120" s="710">
        <f t="shared" si="26"/>
        <v>298.00003377719497</v>
      </c>
      <c r="L120" s="710">
        <f t="shared" si="27"/>
        <v>298.00002593460442</v>
      </c>
      <c r="N120" s="580">
        <v>46</v>
      </c>
      <c r="O120" s="710">
        <f t="shared" si="13"/>
        <v>0.71564945354939402</v>
      </c>
      <c r="P120" s="710">
        <f t="shared" si="28"/>
        <v>483.01665009462823</v>
      </c>
      <c r="Q120" s="710">
        <f t="shared" si="30"/>
        <v>444.77378965924947</v>
      </c>
      <c r="R120" s="710">
        <f t="shared" si="17"/>
        <v>417.2100490776852</v>
      </c>
      <c r="S120" s="710">
        <f t="shared" si="18"/>
        <v>400.57055403420446</v>
      </c>
      <c r="T120" s="710">
        <f t="shared" si="29"/>
        <v>394.99715354519356</v>
      </c>
    </row>
    <row r="121" spans="2:20">
      <c r="B121" s="580">
        <v>47</v>
      </c>
      <c r="C121" s="710">
        <f t="shared" si="12"/>
        <v>0.73120705036568523</v>
      </c>
      <c r="D121" s="710">
        <f t="shared" si="19"/>
        <v>1317.1928078771448</v>
      </c>
      <c r="E121" s="710">
        <f t="shared" si="20"/>
        <v>360.21627233081472</v>
      </c>
      <c r="F121" s="710">
        <f t="shared" si="21"/>
        <v>300.23563783932633</v>
      </c>
      <c r="G121" s="710">
        <f t="shared" si="22"/>
        <v>298.05654023914821</v>
      </c>
      <c r="H121" s="717">
        <f t="shared" si="23"/>
        <v>298.00025850038639</v>
      </c>
      <c r="I121" s="710">
        <f t="shared" si="24"/>
        <v>298.00013312876047</v>
      </c>
      <c r="J121" s="710">
        <f t="shared" si="25"/>
        <v>298.0000685331558</v>
      </c>
      <c r="K121" s="710">
        <f t="shared" si="26"/>
        <v>298.00003842717632</v>
      </c>
      <c r="L121" s="710">
        <f t="shared" si="27"/>
        <v>298.00002970466318</v>
      </c>
      <c r="N121" s="580">
        <v>47</v>
      </c>
      <c r="O121" s="710">
        <f t="shared" si="13"/>
        <v>0.73120705036568523</v>
      </c>
      <c r="P121" s="710">
        <f t="shared" si="28"/>
        <v>485.49996886569596</v>
      </c>
      <c r="Q121" s="710">
        <f t="shared" si="30"/>
        <v>447.3421656194526</v>
      </c>
      <c r="R121" s="710">
        <f t="shared" si="17"/>
        <v>419.83737885836445</v>
      </c>
      <c r="S121" s="710">
        <f t="shared" si="18"/>
        <v>403.23199913605731</v>
      </c>
      <c r="T121" s="710">
        <f t="shared" si="29"/>
        <v>397.6694171081374</v>
      </c>
    </row>
    <row r="122" spans="2:20">
      <c r="B122" s="580">
        <v>48</v>
      </c>
      <c r="C122" s="710">
        <f t="shared" si="12"/>
        <v>0.74676464718197644</v>
      </c>
      <c r="D122" s="710">
        <f t="shared" si="19"/>
        <v>1323.5344800162006</v>
      </c>
      <c r="E122" s="710">
        <f t="shared" si="20"/>
        <v>362.13817885821305</v>
      </c>
      <c r="F122" s="710">
        <f t="shared" si="21"/>
        <v>300.35948361266196</v>
      </c>
      <c r="G122" s="710">
        <f t="shared" si="22"/>
        <v>298.06108859177243</v>
      </c>
      <c r="H122" s="717">
        <f t="shared" si="23"/>
        <v>298.0002844099053</v>
      </c>
      <c r="I122" s="710">
        <f t="shared" si="24"/>
        <v>298.00014774566466</v>
      </c>
      <c r="J122" s="710">
        <f t="shared" si="25"/>
        <v>298.00007682806449</v>
      </c>
      <c r="K122" s="710">
        <f t="shared" si="26"/>
        <v>298.00004356999534</v>
      </c>
      <c r="L122" s="710">
        <f t="shared" si="27"/>
        <v>298.00003389763862</v>
      </c>
      <c r="N122" s="580">
        <v>48</v>
      </c>
      <c r="O122" s="710">
        <f t="shared" si="13"/>
        <v>0.74676464718197644</v>
      </c>
      <c r="P122" s="710">
        <f t="shared" si="28"/>
        <v>487.977040001121</v>
      </c>
      <c r="Q122" s="710">
        <f t="shared" si="30"/>
        <v>449.90426360305628</v>
      </c>
      <c r="R122" s="710">
        <f t="shared" si="17"/>
        <v>422.45873486916668</v>
      </c>
      <c r="S122" s="710">
        <f t="shared" si="18"/>
        <v>405.88784123914223</v>
      </c>
      <c r="T122" s="710">
        <f t="shared" si="29"/>
        <v>400.33624019157435</v>
      </c>
    </row>
    <row r="123" spans="2:20">
      <c r="B123" s="580">
        <v>49</v>
      </c>
      <c r="C123" s="710">
        <f t="shared" si="12"/>
        <v>0.76232224399826753</v>
      </c>
      <c r="D123" s="710">
        <f t="shared" si="19"/>
        <v>1329.6075096484692</v>
      </c>
      <c r="E123" s="710">
        <f t="shared" si="20"/>
        <v>364.06570265952848</v>
      </c>
      <c r="F123" s="710">
        <f t="shared" si="21"/>
        <v>300.4869263101358</v>
      </c>
      <c r="G123" s="710">
        <f t="shared" si="22"/>
        <v>298.06588286166163</v>
      </c>
      <c r="H123" s="717">
        <f t="shared" si="23"/>
        <v>298.0003122172759</v>
      </c>
      <c r="I123" s="710">
        <f t="shared" si="24"/>
        <v>298.00016355802495</v>
      </c>
      <c r="J123" s="710">
        <f t="shared" si="25"/>
        <v>298.00008588534968</v>
      </c>
      <c r="K123" s="710">
        <f t="shared" si="26"/>
        <v>298.00004924246434</v>
      </c>
      <c r="L123" s="710">
        <f t="shared" si="27"/>
        <v>298.00003854712588</v>
      </c>
      <c r="N123" s="580">
        <v>49</v>
      </c>
      <c r="O123" s="710">
        <f t="shared" si="13"/>
        <v>0.76232224399826753</v>
      </c>
      <c r="P123" s="710">
        <f t="shared" si="28"/>
        <v>490.44796755597321</v>
      </c>
      <c r="Q123" s="710">
        <f t="shared" si="30"/>
        <v>452.46016407026963</v>
      </c>
      <c r="R123" s="710">
        <f t="shared" si="17"/>
        <v>425.07413311912376</v>
      </c>
      <c r="S123" s="710">
        <f t="shared" si="18"/>
        <v>408.53803025796071</v>
      </c>
      <c r="T123" s="710">
        <f t="shared" si="29"/>
        <v>402.99754510419569</v>
      </c>
    </row>
    <row r="124" spans="2:20">
      <c r="B124" s="580">
        <v>50</v>
      </c>
      <c r="C124" s="710">
        <f t="shared" si="12"/>
        <v>0.77787984081455874</v>
      </c>
      <c r="D124" s="710">
        <f t="shared" si="19"/>
        <v>1335.4236498137636</v>
      </c>
      <c r="E124" s="710">
        <f t="shared" si="20"/>
        <v>365.99825177599553</v>
      </c>
      <c r="F124" s="710">
        <f t="shared" si="21"/>
        <v>300.61796308067727</v>
      </c>
      <c r="G124" s="710">
        <f t="shared" si="22"/>
        <v>298.07092970585779</v>
      </c>
      <c r="H124" s="717">
        <f t="shared" si="23"/>
        <v>298.00034201084151</v>
      </c>
      <c r="I124" s="710">
        <f t="shared" si="24"/>
        <v>298.00018063061304</v>
      </c>
      <c r="J124" s="710">
        <f t="shared" si="25"/>
        <v>298.00009575319717</v>
      </c>
      <c r="K124" s="710">
        <f t="shared" si="26"/>
        <v>298.00005548296508</v>
      </c>
      <c r="L124" s="710">
        <f t="shared" si="27"/>
        <v>298.00004368826467</v>
      </c>
      <c r="N124" s="580">
        <v>50</v>
      </c>
      <c r="O124" s="710">
        <f t="shared" si="13"/>
        <v>0.77787984081455874</v>
      </c>
      <c r="P124" s="710">
        <f t="shared" si="28"/>
        <v>492.91284225986584</v>
      </c>
      <c r="Q124" s="710">
        <f t="shared" si="30"/>
        <v>455.00993765517546</v>
      </c>
      <c r="R124" s="710">
        <f t="shared" si="17"/>
        <v>427.68358922203379</v>
      </c>
      <c r="S124" s="710">
        <f t="shared" si="18"/>
        <v>411.18252536372336</v>
      </c>
      <c r="T124" s="710">
        <f t="shared" si="29"/>
        <v>405.65326744021536</v>
      </c>
    </row>
    <row r="125" spans="2:20">
      <c r="B125" s="580">
        <v>51</v>
      </c>
      <c r="C125" s="710">
        <f t="shared" si="12"/>
        <v>0.79343743763084995</v>
      </c>
      <c r="D125" s="710">
        <f t="shared" si="19"/>
        <v>1340.9941378759036</v>
      </c>
      <c r="E125" s="710">
        <f t="shared" si="20"/>
        <v>367.93526196150975</v>
      </c>
      <c r="F125" s="710">
        <f t="shared" si="21"/>
        <v>300.75258983136382</v>
      </c>
      <c r="G125" s="710">
        <f t="shared" si="22"/>
        <v>298.07623574695685</v>
      </c>
      <c r="H125" s="717">
        <f t="shared" si="23"/>
        <v>298.00037388061907</v>
      </c>
      <c r="I125" s="710">
        <f t="shared" si="24"/>
        <v>298.00019902988072</v>
      </c>
      <c r="J125" s="710">
        <f t="shared" si="25"/>
        <v>298.00010648142387</v>
      </c>
      <c r="K125" s="710">
        <f t="shared" si="26"/>
        <v>298.00006233145746</v>
      </c>
      <c r="L125" s="710">
        <f t="shared" si="27"/>
        <v>298.00004935775098</v>
      </c>
      <c r="N125" s="580">
        <v>51</v>
      </c>
      <c r="O125" s="710">
        <f t="shared" si="13"/>
        <v>0.79343743763084995</v>
      </c>
      <c r="P125" s="710">
        <f t="shared" si="28"/>
        <v>495.37174345322956</v>
      </c>
      <c r="Q125" s="710">
        <f t="shared" si="30"/>
        <v>457.5536465922973</v>
      </c>
      <c r="R125" s="710">
        <f t="shared" si="17"/>
        <v>430.28711844962481</v>
      </c>
      <c r="S125" s="710">
        <f t="shared" si="18"/>
        <v>413.82129363196174</v>
      </c>
      <c r="T125" s="710">
        <f t="shared" si="29"/>
        <v>408.30335414029793</v>
      </c>
    </row>
    <row r="126" spans="2:20">
      <c r="B126" s="580">
        <v>52</v>
      </c>
      <c r="C126" s="710">
        <f t="shared" si="12"/>
        <v>0.80899503444714116</v>
      </c>
      <c r="D126" s="710">
        <f t="shared" si="19"/>
        <v>1346.329718155954</v>
      </c>
      <c r="E126" s="710">
        <f t="shared" si="20"/>
        <v>369.87619545632327</v>
      </c>
      <c r="F126" s="710">
        <f t="shared" si="21"/>
        <v>300.89080129204575</v>
      </c>
      <c r="G126" s="710">
        <f t="shared" si="22"/>
        <v>298.08180757059893</v>
      </c>
      <c r="H126" s="717">
        <f t="shared" si="23"/>
        <v>298.00040791827121</v>
      </c>
      <c r="I126" s="710">
        <f t="shared" si="24"/>
        <v>298.00021882394651</v>
      </c>
      <c r="J126" s="710">
        <f t="shared" si="25"/>
        <v>298.0001181214767</v>
      </c>
      <c r="K126" s="710">
        <f t="shared" si="26"/>
        <v>298.00006982948702</v>
      </c>
      <c r="L126" s="710">
        <f t="shared" si="27"/>
        <v>298.00005559384749</v>
      </c>
      <c r="N126" s="580">
        <v>52</v>
      </c>
      <c r="O126" s="710">
        <f t="shared" si="13"/>
        <v>0.80899503444714116</v>
      </c>
      <c r="P126" s="710">
        <f t="shared" si="28"/>
        <v>497.82474074164071</v>
      </c>
      <c r="Q126" s="710">
        <f t="shared" si="30"/>
        <v>460.09134593544394</v>
      </c>
      <c r="R126" s="710">
        <f t="shared" si="17"/>
        <v>432.88473577698642</v>
      </c>
      <c r="S126" s="710">
        <f t="shared" si="18"/>
        <v>416.4543088870825</v>
      </c>
      <c r="T126" s="710">
        <f t="shared" si="29"/>
        <v>410.94776183485851</v>
      </c>
    </row>
    <row r="127" spans="2:20">
      <c r="B127" s="580">
        <v>53</v>
      </c>
      <c r="C127" s="710">
        <f t="shared" si="12"/>
        <v>0.82455263126343226</v>
      </c>
      <c r="D127" s="710">
        <f t="shared" si="19"/>
        <v>1351.4406635720395</v>
      </c>
      <c r="E127" s="710">
        <f t="shared" si="20"/>
        <v>371.82053981462758</v>
      </c>
      <c r="F127" s="710">
        <f t="shared" si="21"/>
        <v>301.0325910770618</v>
      </c>
      <c r="G127" s="710">
        <f t="shared" si="22"/>
        <v>298.08765172310774</v>
      </c>
      <c r="H127" s="717">
        <f t="shared" si="23"/>
        <v>298.00044421707872</v>
      </c>
      <c r="I127" s="710">
        <f t="shared" si="24"/>
        <v>298.00024008258185</v>
      </c>
      <c r="J127" s="710">
        <f t="shared" si="25"/>
        <v>298.00013072643094</v>
      </c>
      <c r="K127" s="710">
        <f t="shared" si="26"/>
        <v>298.0000780201911</v>
      </c>
      <c r="L127" s="710">
        <f t="shared" si="27"/>
        <v>298.00006243639268</v>
      </c>
      <c r="N127" s="580">
        <v>53</v>
      </c>
      <c r="O127" s="710">
        <f t="shared" si="13"/>
        <v>0.82455263126343226</v>
      </c>
      <c r="P127" s="710">
        <f t="shared" si="28"/>
        <v>500.27189540926059</v>
      </c>
      <c r="Q127" s="710">
        <f t="shared" si="30"/>
        <v>462.62308459907842</v>
      </c>
      <c r="R127" s="710">
        <f t="shared" si="17"/>
        <v>435.47645592139605</v>
      </c>
      <c r="S127" s="710">
        <f t="shared" si="18"/>
        <v>419.08155071518343</v>
      </c>
      <c r="T127" s="710">
        <f t="shared" si="29"/>
        <v>413.58645542861723</v>
      </c>
    </row>
    <row r="128" spans="2:20">
      <c r="B128" s="580">
        <v>54</v>
      </c>
      <c r="C128" s="710">
        <f t="shared" si="12"/>
        <v>0.84011022807972346</v>
      </c>
      <c r="D128" s="710">
        <f t="shared" si="19"/>
        <v>1356.3367963293363</v>
      </c>
      <c r="E128" s="710">
        <f t="shared" si="20"/>
        <v>373.76780678365856</v>
      </c>
      <c r="F128" s="710">
        <f t="shared" si="21"/>
        <v>301.17795174417233</v>
      </c>
      <c r="G128" s="710">
        <f t="shared" si="22"/>
        <v>298.09377470927257</v>
      </c>
      <c r="H128" s="717">
        <f t="shared" si="23"/>
        <v>298.00048287191328</v>
      </c>
      <c r="I128" s="710">
        <f t="shared" si="24"/>
        <v>298.0002628771968</v>
      </c>
      <c r="J128" s="710">
        <f t="shared" si="25"/>
        <v>298.00014435098723</v>
      </c>
      <c r="K128" s="710">
        <f t="shared" si="26"/>
        <v>298.00008694830387</v>
      </c>
      <c r="L128" s="710">
        <f t="shared" si="27"/>
        <v>298.00006992680824</v>
      </c>
      <c r="N128" s="580">
        <v>54</v>
      </c>
      <c r="O128" s="710">
        <f t="shared" si="13"/>
        <v>0.84011022807972346</v>
      </c>
      <c r="P128" s="710">
        <f t="shared" si="28"/>
        <v>502.71326162646301</v>
      </c>
      <c r="Q128" s="710">
        <f t="shared" si="30"/>
        <v>465.1489062480556</v>
      </c>
      <c r="R128" s="710">
        <f t="shared" si="17"/>
        <v>438.06229337550144</v>
      </c>
      <c r="S128" s="710">
        <f t="shared" si="18"/>
        <v>421.70300362063085</v>
      </c>
      <c r="T128" s="710">
        <f t="shared" si="29"/>
        <v>416.21940689127632</v>
      </c>
    </row>
    <row r="129" spans="2:20">
      <c r="B129" s="580">
        <v>55</v>
      </c>
      <c r="C129" s="710">
        <f t="shared" si="12"/>
        <v>0.85566782489601467</v>
      </c>
      <c r="D129" s="710">
        <f t="shared" si="19"/>
        <v>1361.0275077019332</v>
      </c>
      <c r="E129" s="710">
        <f t="shared" si="20"/>
        <v>375.71753123206139</v>
      </c>
      <c r="F129" s="710">
        <f t="shared" si="21"/>
        <v>301.32687485083443</v>
      </c>
      <c r="G129" s="710">
        <f t="shared" si="22"/>
        <v>298.10018299026592</v>
      </c>
      <c r="H129" s="717">
        <f t="shared" si="23"/>
        <v>298.00052397921013</v>
      </c>
      <c r="I129" s="710">
        <f t="shared" si="24"/>
        <v>298.00028728082532</v>
      </c>
      <c r="J129" s="710">
        <f t="shared" si="25"/>
        <v>298.0001590514679</v>
      </c>
      <c r="K129" s="710">
        <f t="shared" si="26"/>
        <v>298.00009666015961</v>
      </c>
      <c r="L129" s="710">
        <f t="shared" si="27"/>
        <v>298.00007810810553</v>
      </c>
      <c r="N129" s="580">
        <v>55</v>
      </c>
      <c r="O129" s="710">
        <f t="shared" si="13"/>
        <v>0.85566782489601467</v>
      </c>
      <c r="P129" s="710">
        <f t="shared" si="28"/>
        <v>505.14888748161957</v>
      </c>
      <c r="Q129" s="710">
        <f t="shared" si="30"/>
        <v>467.66885005780875</v>
      </c>
      <c r="R129" s="710">
        <f t="shared" si="17"/>
        <v>440.64226243568089</v>
      </c>
      <c r="S129" s="710">
        <f t="shared" si="18"/>
        <v>424.31865630546389</v>
      </c>
      <c r="T129" s="710">
        <f t="shared" si="29"/>
        <v>418.84659422430633</v>
      </c>
    </row>
    <row r="130" spans="2:20">
      <c r="B130" s="580">
        <v>56</v>
      </c>
      <c r="C130" s="710">
        <f t="shared" si="12"/>
        <v>0.87122542171230577</v>
      </c>
      <c r="D130" s="710">
        <f t="shared" si="19"/>
        <v>1365.5217769464227</v>
      </c>
      <c r="E130" s="710">
        <f t="shared" si="20"/>
        <v>377.66927012535268</v>
      </c>
      <c r="F130" s="710">
        <f t="shared" si="21"/>
        <v>301.47935100793501</v>
      </c>
      <c r="G130" s="710">
        <f t="shared" si="22"/>
        <v>298.10688298169038</v>
      </c>
      <c r="H130" s="717">
        <f t="shared" si="23"/>
        <v>298.0005676369413</v>
      </c>
      <c r="I130" s="710">
        <f t="shared" si="24"/>
        <v>298.00031336811026</v>
      </c>
      <c r="J130" s="710">
        <f t="shared" si="25"/>
        <v>298.00017488581238</v>
      </c>
      <c r="K130" s="710">
        <f t="shared" si="26"/>
        <v>298.00010720369579</v>
      </c>
      <c r="L130" s="710">
        <f t="shared" si="27"/>
        <v>298.00008702489038</v>
      </c>
      <c r="N130" s="580">
        <v>56</v>
      </c>
      <c r="O130" s="710">
        <f t="shared" si="13"/>
        <v>0.87122542171230577</v>
      </c>
      <c r="P130" s="710">
        <f t="shared" si="28"/>
        <v>507.57881586264898</v>
      </c>
      <c r="Q130" s="710">
        <f t="shared" si="30"/>
        <v>470.1829513638487</v>
      </c>
      <c r="R130" s="710">
        <f t="shared" si="17"/>
        <v>443.21637722628361</v>
      </c>
      <c r="S130" s="710">
        <f t="shared" si="18"/>
        <v>426.92850105374004</v>
      </c>
      <c r="T130" s="710">
        <f t="shared" si="29"/>
        <v>421.46800057819519</v>
      </c>
    </row>
    <row r="131" spans="2:20">
      <c r="B131" s="580">
        <v>57</v>
      </c>
      <c r="C131" s="710">
        <f t="shared" si="12"/>
        <v>0.88678301852859698</v>
      </c>
      <c r="D131" s="710">
        <f t="shared" si="19"/>
        <v>1369.8281893853302</v>
      </c>
      <c r="E131" s="710">
        <f t="shared" si="20"/>
        <v>379.62260154641274</v>
      </c>
      <c r="F131" s="710">
        <f t="shared" si="21"/>
        <v>301.63536993109398</v>
      </c>
      <c r="G131" s="710">
        <f t="shared" si="22"/>
        <v>298.11388105174922</v>
      </c>
      <c r="H131" s="717">
        <f t="shared" si="23"/>
        <v>298.00061394458891</v>
      </c>
      <c r="I131" s="710">
        <f t="shared" si="24"/>
        <v>298.0003412152879</v>
      </c>
      <c r="J131" s="710">
        <f t="shared" si="25"/>
        <v>298.00019191357177</v>
      </c>
      <c r="K131" s="710">
        <f t="shared" si="26"/>
        <v>298.000118628454</v>
      </c>
      <c r="L131" s="710">
        <f t="shared" si="27"/>
        <v>298.00009672336728</v>
      </c>
      <c r="N131" s="580">
        <v>57</v>
      </c>
      <c r="O131" s="710">
        <f t="shared" si="13"/>
        <v>0.88678301852859698</v>
      </c>
      <c r="P131" s="710">
        <f t="shared" si="28"/>
        <v>510.00308521020651</v>
      </c>
      <c r="Q131" s="710">
        <f t="shared" si="30"/>
        <v>472.69124221669523</v>
      </c>
      <c r="R131" s="710">
        <f t="shared" si="17"/>
        <v>445.7846517203501</v>
      </c>
      <c r="S131" s="710">
        <f t="shared" si="18"/>
        <v>429.53253320554006</v>
      </c>
      <c r="T131" s="710">
        <f t="shared" si="29"/>
        <v>424.08361349825179</v>
      </c>
    </row>
    <row r="132" spans="2:20">
      <c r="B132" s="580">
        <v>58</v>
      </c>
      <c r="C132" s="710">
        <f t="shared" si="12"/>
        <v>0.90234061534488819</v>
      </c>
      <c r="D132" s="710">
        <f t="shared" si="19"/>
        <v>1373.9549536968218</v>
      </c>
      <c r="E132" s="710">
        <f t="shared" si="20"/>
        <v>381.57712375903043</v>
      </c>
      <c r="F132" s="710">
        <f t="shared" si="21"/>
        <v>301.79492048964562</v>
      </c>
      <c r="G132" s="710">
        <f t="shared" si="22"/>
        <v>298.12118351953427</v>
      </c>
      <c r="H132" s="717">
        <f t="shared" si="23"/>
        <v>298.00066300311875</v>
      </c>
      <c r="I132" s="710">
        <f t="shared" si="24"/>
        <v>298.00037090017258</v>
      </c>
      <c r="J132" s="710">
        <f t="shared" si="25"/>
        <v>298.00021019590275</v>
      </c>
      <c r="K132" s="710">
        <f t="shared" si="26"/>
        <v>298.00013098558065</v>
      </c>
      <c r="L132" s="710">
        <f t="shared" si="27"/>
        <v>298.00010725134189</v>
      </c>
      <c r="N132" s="580">
        <v>58</v>
      </c>
      <c r="O132" s="710">
        <f t="shared" si="13"/>
        <v>0.90234061534488819</v>
      </c>
      <c r="P132" s="710">
        <f t="shared" si="28"/>
        <v>512.4217301612058</v>
      </c>
      <c r="Q132" s="710">
        <f t="shared" si="30"/>
        <v>475.19375185600967</v>
      </c>
      <c r="R132" s="710">
        <f t="shared" si="17"/>
        <v>448.34709975732551</v>
      </c>
      <c r="S132" s="710">
        <f t="shared" si="18"/>
        <v>432.13075070757725</v>
      </c>
      <c r="T132" s="710">
        <f t="shared" si="29"/>
        <v>426.69342428024305</v>
      </c>
    </row>
    <row r="133" spans="2:20">
      <c r="B133" s="580">
        <v>59</v>
      </c>
      <c r="C133" s="710">
        <f t="shared" si="12"/>
        <v>0.91789821216117928</v>
      </c>
      <c r="D133" s="710">
        <f t="shared" si="19"/>
        <v>1377.9099184455283</v>
      </c>
      <c r="E133" s="710">
        <f t="shared" si="20"/>
        <v>383.53245431261115</v>
      </c>
      <c r="F133" s="710">
        <f t="shared" si="21"/>
        <v>301.95799075339914</v>
      </c>
      <c r="G133" s="710">
        <f t="shared" si="22"/>
        <v>298.12879665342666</v>
      </c>
      <c r="H133" s="717">
        <f t="shared" si="23"/>
        <v>298.00071491495441</v>
      </c>
      <c r="I133" s="710">
        <f t="shared" si="24"/>
        <v>298.00040250214033</v>
      </c>
      <c r="J133" s="710">
        <f t="shared" si="25"/>
        <v>298.00022979556064</v>
      </c>
      <c r="K133" s="710">
        <f t="shared" si="26"/>
        <v>298.00014432782609</v>
      </c>
      <c r="L133" s="710">
        <f t="shared" si="27"/>
        <v>298.00011865822239</v>
      </c>
      <c r="N133" s="580">
        <v>59</v>
      </c>
      <c r="O133" s="710">
        <f t="shared" si="13"/>
        <v>0.91789821216117928</v>
      </c>
      <c r="P133" s="710">
        <f t="shared" si="28"/>
        <v>514.83478209864165</v>
      </c>
      <c r="Q133" s="710">
        <f t="shared" si="30"/>
        <v>477.69050711569594</v>
      </c>
      <c r="R133" s="710">
        <f t="shared" si="17"/>
        <v>450.9037350582027</v>
      </c>
      <c r="S133" s="710">
        <f t="shared" si="18"/>
        <v>434.72315372925561</v>
      </c>
      <c r="T133" s="710">
        <f t="shared" si="29"/>
        <v>429.2974274198715</v>
      </c>
    </row>
    <row r="134" spans="2:20">
      <c r="B134" s="580">
        <v>60</v>
      </c>
      <c r="C134" s="710">
        <f t="shared" si="12"/>
        <v>0.93345580897747049</v>
      </c>
      <c r="D134" s="710">
        <f t="shared" si="19"/>
        <v>1381.7005878877937</v>
      </c>
      <c r="E134" s="710">
        <f t="shared" si="20"/>
        <v>385.48822918624029</v>
      </c>
      <c r="F134" s="710">
        <f t="shared" si="21"/>
        <v>302.12456803727781</v>
      </c>
      <c r="G134" s="710">
        <f t="shared" si="22"/>
        <v>298.13672666960383</v>
      </c>
      <c r="H134" s="717">
        <f t="shared" si="23"/>
        <v>298.00076978395123</v>
      </c>
      <c r="I134" s="710">
        <f t="shared" si="24"/>
        <v>298.00043610211287</v>
      </c>
      <c r="J134" s="710">
        <f t="shared" si="25"/>
        <v>298.00025077689202</v>
      </c>
      <c r="K134" s="710">
        <f t="shared" si="26"/>
        <v>298.00015870954326</v>
      </c>
      <c r="L134" s="710">
        <f t="shared" si="27"/>
        <v>298.0001309950203</v>
      </c>
      <c r="N134" s="580">
        <v>60</v>
      </c>
      <c r="O134" s="710">
        <f t="shared" si="13"/>
        <v>0.93345580897747049</v>
      </c>
      <c r="P134" s="710">
        <f t="shared" si="28"/>
        <v>517.24226962135845</v>
      </c>
      <c r="Q134" s="710">
        <f t="shared" si="30"/>
        <v>480.18153277002108</v>
      </c>
      <c r="R134" s="710">
        <f t="shared" si="17"/>
        <v>453.45457123847052</v>
      </c>
      <c r="S134" s="710">
        <f t="shared" si="18"/>
        <v>437.3097443346461</v>
      </c>
      <c r="T134" s="710">
        <f t="shared" si="29"/>
        <v>431.89562014242813</v>
      </c>
    </row>
    <row r="135" spans="2:20">
      <c r="B135" s="580">
        <v>61</v>
      </c>
      <c r="C135" s="710">
        <f t="shared" si="12"/>
        <v>0.9490134057937617</v>
      </c>
      <c r="D135" s="710">
        <f t="shared" si="19"/>
        <v>1385.3341370831981</v>
      </c>
      <c r="E135" s="710">
        <f t="shared" si="20"/>
        <v>387.44410197037479</v>
      </c>
      <c r="F135" s="710">
        <f t="shared" si="21"/>
        <v>302.2946389439295</v>
      </c>
      <c r="G135" s="710">
        <f t="shared" si="22"/>
        <v>298.14497973064914</v>
      </c>
      <c r="H135" s="717">
        <f t="shared" si="23"/>
        <v>298.00082771537075</v>
      </c>
      <c r="I135" s="710">
        <f t="shared" si="24"/>
        <v>298.00047178254113</v>
      </c>
      <c r="J135" s="710">
        <f t="shared" si="25"/>
        <v>298.00027320582626</v>
      </c>
      <c r="K135" s="710">
        <f t="shared" si="26"/>
        <v>298.00017418668489</v>
      </c>
      <c r="L135" s="710">
        <f t="shared" si="27"/>
        <v>298.00014431434977</v>
      </c>
      <c r="N135" s="580">
        <v>61</v>
      </c>
      <c r="O135" s="710">
        <f t="shared" si="13"/>
        <v>0.9490134057937617</v>
      </c>
      <c r="P135" s="710">
        <f t="shared" si="28"/>
        <v>519.64421894542204</v>
      </c>
      <c r="Q135" s="710">
        <f t="shared" si="30"/>
        <v>482.66685182934413</v>
      </c>
      <c r="R135" s="710">
        <f t="shared" si="17"/>
        <v>455.99962181918636</v>
      </c>
      <c r="S135" s="710">
        <f t="shared" si="18"/>
        <v>439.89052620223902</v>
      </c>
      <c r="T135" s="710">
        <f t="shared" si="29"/>
        <v>434.48800200094615</v>
      </c>
    </row>
    <row r="136" spans="2:20">
      <c r="B136" s="580">
        <v>62</v>
      </c>
      <c r="C136" s="710">
        <f t="shared" si="12"/>
        <v>0.96457100261005291</v>
      </c>
      <c r="D136" s="710">
        <f t="shared" si="19"/>
        <v>1388.8174263428007</v>
      </c>
      <c r="E136" s="710">
        <f t="shared" si="20"/>
        <v>389.39974308451053</v>
      </c>
      <c r="F136" s="710">
        <f t="shared" si="21"/>
        <v>302.46818940439806</v>
      </c>
      <c r="G136" s="710">
        <f t="shared" si="22"/>
        <v>298.15356194425829</v>
      </c>
      <c r="H136" s="717">
        <f t="shared" si="23"/>
        <v>298.00088881585555</v>
      </c>
      <c r="I136" s="710">
        <f t="shared" si="24"/>
        <v>298.00050962738862</v>
      </c>
      <c r="J136" s="710">
        <f t="shared" si="25"/>
        <v>298.00029714986675</v>
      </c>
      <c r="K136" s="710">
        <f t="shared" si="26"/>
        <v>298.00019081680023</v>
      </c>
      <c r="L136" s="710">
        <f t="shared" si="27"/>
        <v>298.0001586704264</v>
      </c>
      <c r="N136" s="580">
        <v>62</v>
      </c>
      <c r="O136" s="710">
        <f t="shared" si="13"/>
        <v>0.96457100261005291</v>
      </c>
      <c r="P136" s="710">
        <f t="shared" si="28"/>
        <v>522.04065424705323</v>
      </c>
      <c r="Q136" s="710">
        <f t="shared" si="30"/>
        <v>485.14648579279145</v>
      </c>
      <c r="R136" s="710">
        <f t="shared" si="17"/>
        <v>458.5389002364455</v>
      </c>
      <c r="S136" s="710">
        <f t="shared" si="18"/>
        <v>442.46550438551526</v>
      </c>
      <c r="T136" s="710">
        <f t="shared" si="29"/>
        <v>437.07457453287992</v>
      </c>
    </row>
    <row r="137" spans="2:20">
      <c r="B137" s="580">
        <v>63</v>
      </c>
      <c r="C137" s="710">
        <f t="shared" si="12"/>
        <v>0.980128599426344</v>
      </c>
      <c r="D137" s="710">
        <f t="shared" si="19"/>
        <v>1392.1570150432201</v>
      </c>
      <c r="E137" s="710">
        <f t="shared" si="20"/>
        <v>391.35483902924608</v>
      </c>
      <c r="F137" s="710">
        <f t="shared" si="21"/>
        <v>302.64520471694186</v>
      </c>
      <c r="G137" s="710">
        <f t="shared" si="22"/>
        <v>298.16247936203854</v>
      </c>
      <c r="H137" s="717">
        <f t="shared" si="23"/>
        <v>298.00095319340437</v>
      </c>
      <c r="I137" s="710">
        <f t="shared" si="24"/>
        <v>298.0005497221145</v>
      </c>
      <c r="J137" s="710">
        <f t="shared" si="25"/>
        <v>298.00032267808172</v>
      </c>
      <c r="K137" s="710">
        <f t="shared" si="26"/>
        <v>298.00020865903076</v>
      </c>
      <c r="L137" s="710">
        <f t="shared" si="27"/>
        <v>298.0001741190643</v>
      </c>
      <c r="N137" s="580">
        <v>63</v>
      </c>
      <c r="O137" s="710">
        <f t="shared" si="13"/>
        <v>0.980128599426344</v>
      </c>
      <c r="P137" s="710">
        <f t="shared" si="28"/>
        <v>524.43159795563406</v>
      </c>
      <c r="Q137" s="710">
        <f t="shared" si="30"/>
        <v>487.62045486414763</v>
      </c>
      <c r="R137" s="710">
        <f t="shared" si="17"/>
        <v>461.07241984948217</v>
      </c>
      <c r="S137" s="710">
        <f t="shared" si="18"/>
        <v>445.03468510839173</v>
      </c>
      <c r="T137" s="710">
        <f t="shared" si="29"/>
        <v>439.65534096678789</v>
      </c>
    </row>
    <row r="138" spans="2:20">
      <c r="B138" s="580">
        <v>64</v>
      </c>
      <c r="C138" s="710">
        <f t="shared" si="12"/>
        <v>0.99568619624263521</v>
      </c>
      <c r="D138" s="710">
        <f t="shared" si="19"/>
        <v>1395.3591748343836</v>
      </c>
      <c r="E138" s="710">
        <f t="shared" si="20"/>
        <v>393.30909167123286</v>
      </c>
      <c r="F138" s="710">
        <f t="shared" si="21"/>
        <v>302.82566958408052</v>
      </c>
      <c r="G138" s="710">
        <f t="shared" si="22"/>
        <v>298.17173797839621</v>
      </c>
      <c r="H138" s="717">
        <f t="shared" si="23"/>
        <v>298.00102095734718</v>
      </c>
      <c r="I138" s="710">
        <f t="shared" si="24"/>
        <v>298.00059215365678</v>
      </c>
      <c r="J138" s="710">
        <f t="shared" si="25"/>
        <v>298.00034986109404</v>
      </c>
      <c r="K138" s="710">
        <f t="shared" si="26"/>
        <v>298.00022777410504</v>
      </c>
      <c r="L138" s="710">
        <f t="shared" si="27"/>
        <v>298.00019071767321</v>
      </c>
      <c r="N138" s="580">
        <v>64</v>
      </c>
      <c r="O138" s="710">
        <f t="shared" si="13"/>
        <v>0.99568619624263521</v>
      </c>
      <c r="P138" s="710">
        <f t="shared" si="28"/>
        <v>526.81707100405617</v>
      </c>
      <c r="Q138" s="710">
        <f t="shared" si="30"/>
        <v>490.08877813631858</v>
      </c>
      <c r="R138" s="710">
        <f t="shared" si="17"/>
        <v>463.60019394759979</v>
      </c>
      <c r="S138" s="710">
        <f t="shared" si="18"/>
        <v>447.59807559046396</v>
      </c>
      <c r="T138" s="710">
        <f t="shared" si="29"/>
        <v>442.23030597173647</v>
      </c>
    </row>
    <row r="139" spans="2:20">
      <c r="B139" s="580">
        <v>65</v>
      </c>
      <c r="C139" s="710">
        <f t="shared" si="12"/>
        <v>1.0112437930589264</v>
      </c>
      <c r="D139" s="710">
        <f t="shared" ref="D139:D170" si="31">(1-2*FoAb-2*FoAb*BiCombAb)*D138+2*FoAb*E138+2*FoAb*BiCombAb*Tcomb</f>
        <v>1398.4299022675607</v>
      </c>
      <c r="E139" s="710">
        <f t="shared" ref="E139:E170" si="32">FoAb*D138+(1-2*FoAb)*E138+FoAb*F138</f>
        <v>395.26221755956794</v>
      </c>
      <c r="F139" s="710">
        <f t="shared" ref="F139:F170" si="33">FoAb*E138+(1-2*FoAb)*F138+FoAb*G138</f>
        <v>303.00956814794864</v>
      </c>
      <c r="G139" s="710">
        <f t="shared" ref="G139:G170" si="34">FoAb*F138+(1-2*FoAb)*G138+FoAb*H138</f>
        <v>298.18134372950817</v>
      </c>
      <c r="H139" s="717">
        <f t="shared" ref="H139:H170" si="35">_FoN1*G138+(1-_FoN1-_FoN2)*H138+_FoN2*I138</f>
        <v>298.00109221832093</v>
      </c>
      <c r="I139" s="710">
        <f t="shared" ref="I139:I170" si="36">FoCase*H138+(1-2*FoCase)*I138+FoCase*J138</f>
        <v>298.00063701041495</v>
      </c>
      <c r="J139" s="710">
        <f t="shared" ref="J139:J170" si="37">FoCase*I138+(1-2*FoCase)*J138+FoCase*K138</f>
        <v>298.0003787710707</v>
      </c>
      <c r="K139" s="710">
        <f t="shared" ref="K139:K170" si="38">FoCase*J138+(1-2*FoCase)*K138+FoCase*L138</f>
        <v>298.00024822433329</v>
      </c>
      <c r="L139" s="710">
        <f t="shared" ref="L139:L170" si="39">(1-2*FoCase-2*FoCase*BiAtmCase)*L138+2*FoCase*K138+2*FoCase*BiAtmCase*Tatm</f>
        <v>298.00020852525415</v>
      </c>
      <c r="N139" s="580">
        <v>65</v>
      </c>
      <c r="O139" s="710">
        <f t="shared" si="13"/>
        <v>1.0112437930589264</v>
      </c>
      <c r="P139" s="710">
        <f t="shared" ref="P139:P170" si="40">(1-2*FoCase-2*FoCase*BiCombCase)*P138+2*FoCase*Q138+2*FoCase*BiCombCase*Tcomb</f>
        <v>529.19709304262335</v>
      </c>
      <c r="Q139" s="710">
        <f t="shared" si="30"/>
        <v>492.55147374894256</v>
      </c>
      <c r="R139" s="710">
        <f t="shared" si="17"/>
        <v>466.12223575610227</v>
      </c>
      <c r="S139" s="710">
        <f t="shared" si="18"/>
        <v>450.1556838977055</v>
      </c>
      <c r="T139" s="710">
        <f t="shared" ref="T139:T170" si="41">(1-2*FoCase-2*FoCase*BiAtmCase)*T138+2*FoCase*S138+2*FoCase*BiAtmCase*Tatm</f>
        <v>444.79947544320601</v>
      </c>
    </row>
    <row r="140" spans="2:20">
      <c r="B140" s="580">
        <v>66</v>
      </c>
      <c r="C140" s="710">
        <f t="shared" ref="C140:C202" si="42">$C$73*B140</f>
        <v>1.0268013898752175</v>
      </c>
      <c r="D140" s="710">
        <f t="shared" si="31"/>
        <v>1401.3749308691258</v>
      </c>
      <c r="E140" s="710">
        <f t="shared" si="32"/>
        <v>397.21394727224845</v>
      </c>
      <c r="F140" s="710">
        <f t="shared" si="33"/>
        <v>303.19688402403108</v>
      </c>
      <c r="G140" s="710">
        <f t="shared" si="34"/>
        <v>298.19130249237327</v>
      </c>
      <c r="H140" s="717">
        <f t="shared" si="35"/>
        <v>298.00116708824561</v>
      </c>
      <c r="I140" s="710">
        <f t="shared" si="36"/>
        <v>298.00068438223263</v>
      </c>
      <c r="J140" s="710">
        <f t="shared" si="37"/>
        <v>298.00040948171221</v>
      </c>
      <c r="K140" s="710">
        <f t="shared" si="38"/>
        <v>298.00027007360029</v>
      </c>
      <c r="L140" s="710">
        <f t="shared" si="39"/>
        <v>298.00022760239466</v>
      </c>
      <c r="N140" s="580">
        <v>66</v>
      </c>
      <c r="O140" s="710">
        <f t="shared" ref="O140:O200" si="43">$O$73*N140</f>
        <v>1.0268013898752175</v>
      </c>
      <c r="P140" s="710">
        <f t="shared" si="40"/>
        <v>531.57168262181551</v>
      </c>
      <c r="Q140" s="710">
        <f t="shared" ref="Q140:Q171" si="44">FoCase*P139+(1-2*FoCase)*Q139+FoCase*R139</f>
        <v>495.0085590230604</v>
      </c>
      <c r="R140" s="710">
        <f t="shared" si="17"/>
        <v>468.63855844137078</v>
      </c>
      <c r="S140" s="710">
        <f t="shared" si="18"/>
        <v>452.70751881491873</v>
      </c>
      <c r="T140" s="710">
        <f t="shared" si="41"/>
        <v>447.36285632018098</v>
      </c>
    </row>
    <row r="141" spans="2:20">
      <c r="B141" s="580">
        <v>67</v>
      </c>
      <c r="C141" s="710">
        <f t="shared" si="42"/>
        <v>1.0423589866915088</v>
      </c>
      <c r="D141" s="710">
        <f t="shared" si="31"/>
        <v>1404.199742684378</v>
      </c>
      <c r="E141" s="710">
        <f t="shared" si="32"/>
        <v>399.1640247913686</v>
      </c>
      <c r="F141" s="710">
        <f t="shared" si="33"/>
        <v>303.38760033335114</v>
      </c>
      <c r="G141" s="710">
        <f t="shared" si="34"/>
        <v>298.20162008394078</v>
      </c>
      <c r="H141" s="717">
        <f t="shared" si="35"/>
        <v>298.00124568030014</v>
      </c>
      <c r="I141" s="710">
        <f t="shared" si="36"/>
        <v>298.00073436038053</v>
      </c>
      <c r="J141" s="710">
        <f t="shared" si="37"/>
        <v>298.00044206824083</v>
      </c>
      <c r="K141" s="710">
        <f t="shared" si="38"/>
        <v>298.00029338735862</v>
      </c>
      <c r="L141" s="710">
        <f t="shared" si="39"/>
        <v>298.0002480112629</v>
      </c>
      <c r="N141" s="580">
        <v>67</v>
      </c>
      <c r="O141" s="710">
        <f t="shared" si="43"/>
        <v>1.0423589866915088</v>
      </c>
      <c r="P141" s="710">
        <f t="shared" si="40"/>
        <v>533.94085734844771</v>
      </c>
      <c r="Q141" s="710">
        <f t="shared" si="44"/>
        <v>497.46005057618424</v>
      </c>
      <c r="R141" s="710">
        <f t="shared" si="17"/>
        <v>471.14917511521162</v>
      </c>
      <c r="S141" s="710">
        <f t="shared" si="18"/>
        <v>455.25358973676782</v>
      </c>
      <c r="T141" s="710">
        <f t="shared" si="41"/>
        <v>449.92045642888627</v>
      </c>
    </row>
    <row r="142" spans="2:20">
      <c r="B142" s="580">
        <v>68</v>
      </c>
      <c r="C142" s="710">
        <f t="shared" si="42"/>
        <v>1.0579165835077999</v>
      </c>
      <c r="D142" s="710">
        <f t="shared" si="31"/>
        <v>1406.9095793146773</v>
      </c>
      <c r="E142" s="710">
        <f t="shared" si="32"/>
        <v>401.11220690579665</v>
      </c>
      <c r="F142" s="710">
        <f t="shared" si="33"/>
        <v>303.58169973318076</v>
      </c>
      <c r="G142" s="710">
        <f t="shared" si="34"/>
        <v>298.21230226031054</v>
      </c>
      <c r="H142" s="717">
        <f t="shared" si="35"/>
        <v>298.00132810889914</v>
      </c>
      <c r="I142" s="710">
        <f t="shared" si="36"/>
        <v>298.00078703753854</v>
      </c>
      <c r="J142" s="710">
        <f t="shared" si="37"/>
        <v>298.0004766073888</v>
      </c>
      <c r="K142" s="710">
        <f t="shared" si="38"/>
        <v>298.00031823262054</v>
      </c>
      <c r="L142" s="710">
        <f t="shared" si="39"/>
        <v>298.00026981560143</v>
      </c>
      <c r="N142" s="580">
        <v>68</v>
      </c>
      <c r="O142" s="710">
        <f t="shared" si="43"/>
        <v>1.0579165835077999</v>
      </c>
      <c r="P142" s="710">
        <f t="shared" si="40"/>
        <v>536.3046340190989</v>
      </c>
      <c r="Q142" s="710">
        <f t="shared" si="44"/>
        <v>499.90596442062019</v>
      </c>
      <c r="R142" s="710">
        <f t="shared" si="17"/>
        <v>473.6540988385795</v>
      </c>
      <c r="S142" s="710">
        <f t="shared" si="18"/>
        <v>457.79390657468957</v>
      </c>
      <c r="T142" s="710">
        <f t="shared" si="41"/>
        <v>452.47228434928672</v>
      </c>
    </row>
    <row r="143" spans="2:20">
      <c r="B143" s="580">
        <v>69</v>
      </c>
      <c r="C143" s="710">
        <f t="shared" si="42"/>
        <v>1.073474180324091</v>
      </c>
      <c r="D143" s="710">
        <f t="shared" si="31"/>
        <v>1409.5094524701415</v>
      </c>
      <c r="E143" s="710">
        <f t="shared" si="32"/>
        <v>403.05826264012546</v>
      </c>
      <c r="F143" s="710">
        <f t="shared" si="33"/>
        <v>303.77916444633706</v>
      </c>
      <c r="G143" s="710">
        <f t="shared" si="34"/>
        <v>298.22335471600286</v>
      </c>
      <c r="H143" s="717">
        <f t="shared" si="35"/>
        <v>298.00141448966951</v>
      </c>
      <c r="I143" s="710">
        <f t="shared" si="36"/>
        <v>298.00084250777854</v>
      </c>
      <c r="J143" s="710">
        <f t="shared" si="37"/>
        <v>298.00051317738632</v>
      </c>
      <c r="K143" s="710">
        <f t="shared" si="38"/>
        <v>298.00034467794967</v>
      </c>
      <c r="L143" s="710">
        <f t="shared" si="39"/>
        <v>298.00029308071987</v>
      </c>
      <c r="N143" s="580">
        <v>69</v>
      </c>
      <c r="O143" s="710">
        <f t="shared" si="43"/>
        <v>1.073474180324091</v>
      </c>
      <c r="P143" s="710">
        <f t="shared" si="40"/>
        <v>538.66302873412087</v>
      </c>
      <c r="Q143" s="710">
        <f t="shared" si="44"/>
        <v>502.34631604748228</v>
      </c>
      <c r="R143" s="710">
        <f t="shared" si="17"/>
        <v>476.15334262476932</v>
      </c>
      <c r="S143" s="710">
        <f t="shared" si="18"/>
        <v>460.32847967736888</v>
      </c>
      <c r="T143" s="710">
        <f t="shared" si="41"/>
        <v>455.01834930103723</v>
      </c>
    </row>
    <row r="144" spans="2:20">
      <c r="B144" s="580">
        <v>70</v>
      </c>
      <c r="C144" s="710">
        <f t="shared" si="42"/>
        <v>1.0890317771403824</v>
      </c>
      <c r="D144" s="710">
        <f t="shared" si="31"/>
        <v>1412.0041540591603</v>
      </c>
      <c r="E144" s="710">
        <f t="shared" si="32"/>
        <v>405.00197270874332</v>
      </c>
      <c r="F144" s="710">
        <f t="shared" si="33"/>
        <v>303.97997628912844</v>
      </c>
      <c r="G144" s="710">
        <f t="shared" si="34"/>
        <v>298.23478308329413</v>
      </c>
      <c r="H144" s="717">
        <f t="shared" si="35"/>
        <v>298.00150493942766</v>
      </c>
      <c r="I144" s="710">
        <f t="shared" si="36"/>
        <v>298.00090086654637</v>
      </c>
      <c r="J144" s="710">
        <f t="shared" si="37"/>
        <v>298.00055185794855</v>
      </c>
      <c r="K144" s="710">
        <f t="shared" si="38"/>
        <v>298.00037279345185</v>
      </c>
      <c r="L144" s="710">
        <f t="shared" si="39"/>
        <v>298.00031787348723</v>
      </c>
      <c r="N144" s="580">
        <v>70</v>
      </c>
      <c r="O144" s="710">
        <f t="shared" si="43"/>
        <v>1.0890317771403824</v>
      </c>
      <c r="P144" s="710">
        <f t="shared" si="40"/>
        <v>541.01605699505342</v>
      </c>
      <c r="Q144" s="710">
        <f t="shared" si="44"/>
        <v>504.78112049848238</v>
      </c>
      <c r="R144" s="710">
        <f t="shared" si="17"/>
        <v>478.64691944215195</v>
      </c>
      <c r="S144" s="710">
        <f t="shared" si="18"/>
        <v>462.85731976280448</v>
      </c>
      <c r="T144" s="710">
        <f t="shared" si="41"/>
        <v>457.55866104604939</v>
      </c>
    </row>
    <row r="145" spans="2:20">
      <c r="B145" s="580">
        <v>71</v>
      </c>
      <c r="C145" s="710">
        <f t="shared" si="42"/>
        <v>1.1045893739566734</v>
      </c>
      <c r="D145" s="710">
        <f t="shared" si="31"/>
        <v>1414.3982658350631</v>
      </c>
      <c r="E145" s="710">
        <f t="shared" si="32"/>
        <v>406.94312899392196</v>
      </c>
      <c r="F145" s="710">
        <f t="shared" si="33"/>
        <v>304.1841166980098</v>
      </c>
      <c r="G145" s="710">
        <f t="shared" si="34"/>
        <v>298.24659293161517</v>
      </c>
      <c r="H145" s="717">
        <f t="shared" si="35"/>
        <v>298.00159957615671</v>
      </c>
      <c r="I145" s="710">
        <f t="shared" si="36"/>
        <v>298.00096221064427</v>
      </c>
      <c r="J145" s="710">
        <f t="shared" si="37"/>
        <v>298.00059273026289</v>
      </c>
      <c r="K145" s="710">
        <f t="shared" si="38"/>
        <v>298.00040265076558</v>
      </c>
      <c r="L145" s="710">
        <f t="shared" si="39"/>
        <v>298.00034426232361</v>
      </c>
      <c r="N145" s="580">
        <v>71</v>
      </c>
      <c r="O145" s="710">
        <f t="shared" si="43"/>
        <v>1.1045893739566734</v>
      </c>
      <c r="P145" s="710">
        <f t="shared" si="40"/>
        <v>543.36373378786402</v>
      </c>
      <c r="Q145" s="710">
        <f t="shared" si="44"/>
        <v>507.21039242727517</v>
      </c>
      <c r="R145" s="710">
        <f t="shared" si="17"/>
        <v>481.13484221652141</v>
      </c>
      <c r="S145" s="710">
        <f t="shared" si="18"/>
        <v>465.38043786027652</v>
      </c>
      <c r="T145" s="710">
        <f t="shared" si="41"/>
        <v>460.09322980525656</v>
      </c>
    </row>
    <row r="146" spans="2:20">
      <c r="B146" s="580">
        <v>72</v>
      </c>
      <c r="C146" s="710">
        <f t="shared" si="42"/>
        <v>1.1201469707729645</v>
      </c>
      <c r="D146" s="710">
        <f t="shared" si="31"/>
        <v>1416.696168619374</v>
      </c>
      <c r="E146" s="710">
        <f t="shared" si="32"/>
        <v>408.8815340468667</v>
      </c>
      <c r="F146" s="710">
        <f t="shared" si="33"/>
        <v>304.39156675500391</v>
      </c>
      <c r="G146" s="710">
        <f t="shared" si="34"/>
        <v>298.25878976700909</v>
      </c>
      <c r="H146" s="717">
        <f t="shared" si="35"/>
        <v>298.0016985189842</v>
      </c>
      <c r="I146" s="710">
        <f t="shared" si="36"/>
        <v>298.00102663821326</v>
      </c>
      <c r="J146" s="710">
        <f t="shared" si="37"/>
        <v>298.00063587697571</v>
      </c>
      <c r="K146" s="710">
        <f t="shared" si="38"/>
        <v>298.00043432305182</v>
      </c>
      <c r="L146" s="710">
        <f t="shared" si="39"/>
        <v>298.00037231719108</v>
      </c>
      <c r="N146" s="580">
        <v>72</v>
      </c>
      <c r="O146" s="710">
        <f t="shared" si="43"/>
        <v>1.1201469707729645</v>
      </c>
      <c r="P146" s="710">
        <f t="shared" si="40"/>
        <v>545.70607365407523</v>
      </c>
      <c r="Q146" s="710">
        <f t="shared" si="44"/>
        <v>509.63414615187997</v>
      </c>
      <c r="R146" s="710">
        <f t="shared" ref="R146:R202" si="45">FoCase*Q145+(1-2*FoCase)*R145+FoCase*S145</f>
        <v>483.61712383311004</v>
      </c>
      <c r="S146" s="710">
        <f t="shared" ref="S146:S202" si="46">FoCase*R145+(1-2*FoCase)*S145+FoCase*T145</f>
        <v>467.89784526077403</v>
      </c>
      <c r="T146" s="710">
        <f t="shared" si="41"/>
        <v>462.62206618750884</v>
      </c>
    </row>
    <row r="147" spans="2:20">
      <c r="B147" s="580">
        <v>73</v>
      </c>
      <c r="C147" s="710">
        <f t="shared" si="42"/>
        <v>1.1357045675892559</v>
      </c>
      <c r="D147" s="710">
        <f t="shared" si="31"/>
        <v>1418.9020511202407</v>
      </c>
      <c r="E147" s="710">
        <f t="shared" si="32"/>
        <v>410.81700061072166</v>
      </c>
      <c r="F147" s="710">
        <f t="shared" si="33"/>
        <v>304.60230721194387</v>
      </c>
      <c r="G147" s="710">
        <f t="shared" si="34"/>
        <v>298.27137903164595</v>
      </c>
      <c r="H147" s="717">
        <f t="shared" si="35"/>
        <v>298.00180188816006</v>
      </c>
      <c r="I147" s="710">
        <f t="shared" si="36"/>
        <v>298.00109424871494</v>
      </c>
      <c r="J147" s="710">
        <f t="shared" si="37"/>
        <v>298.00068138217864</v>
      </c>
      <c r="K147" s="710">
        <f t="shared" si="38"/>
        <v>298.00046788498344</v>
      </c>
      <c r="L147" s="710">
        <f t="shared" si="39"/>
        <v>298.00040210958423</v>
      </c>
      <c r="N147" s="580">
        <v>73</v>
      </c>
      <c r="O147" s="710">
        <f t="shared" si="43"/>
        <v>1.1357045675892559</v>
      </c>
      <c r="P147" s="710">
        <f t="shared" si="40"/>
        <v>548.04309075154322</v>
      </c>
      <c r="Q147" s="710">
        <f t="shared" si="44"/>
        <v>512.05239569947787</v>
      </c>
      <c r="R147" s="710">
        <f t="shared" si="45"/>
        <v>486.09377713831901</v>
      </c>
      <c r="S147" s="710">
        <f t="shared" si="46"/>
        <v>470.40955347465137</v>
      </c>
      <c r="T147" s="710">
        <f t="shared" si="41"/>
        <v>465.1451811288315</v>
      </c>
    </row>
    <row r="148" spans="2:20">
      <c r="B148" s="580">
        <v>74</v>
      </c>
      <c r="C148" s="710">
        <f t="shared" si="42"/>
        <v>1.151262164405547</v>
      </c>
      <c r="D148" s="710">
        <f t="shared" si="31"/>
        <v>1421.0199183638047</v>
      </c>
      <c r="E148" s="710">
        <f t="shared" si="32"/>
        <v>412.74935116456464</v>
      </c>
      <c r="F148" s="710">
        <f t="shared" si="33"/>
        <v>304.81631851358839</v>
      </c>
      <c r="G148" s="710">
        <f t="shared" si="34"/>
        <v>298.28436610339151</v>
      </c>
      <c r="H148" s="717">
        <f t="shared" si="35"/>
        <v>298.0019098050347</v>
      </c>
      <c r="I148" s="710">
        <f t="shared" si="36"/>
        <v>298.00116514291437</v>
      </c>
      <c r="J148" s="710">
        <f t="shared" si="37"/>
        <v>298.0007293313945</v>
      </c>
      <c r="K148" s="710">
        <f t="shared" si="38"/>
        <v>298.0005034127343</v>
      </c>
      <c r="L148" s="710">
        <f t="shared" si="39"/>
        <v>298.00043371252002</v>
      </c>
      <c r="N148" s="580">
        <v>74</v>
      </c>
      <c r="O148" s="710">
        <f t="shared" si="43"/>
        <v>1.151262164405547</v>
      </c>
      <c r="P148" s="710">
        <f t="shared" si="40"/>
        <v>550.37479890639531</v>
      </c>
      <c r="Q148" s="710">
        <f t="shared" si="44"/>
        <v>514.46515484469512</v>
      </c>
      <c r="R148" s="710">
        <f t="shared" si="45"/>
        <v>488.5648149412072</v>
      </c>
      <c r="S148" s="710">
        <f t="shared" si="46"/>
        <v>472.91557419545933</v>
      </c>
      <c r="T148" s="710">
        <f t="shared" si="41"/>
        <v>467.6625858405385</v>
      </c>
    </row>
    <row r="149" spans="2:20">
      <c r="B149" s="580">
        <v>75</v>
      </c>
      <c r="C149" s="710">
        <f t="shared" si="42"/>
        <v>1.1668197612218381</v>
      </c>
      <c r="D149" s="710">
        <f t="shared" si="31"/>
        <v>1423.0535997555041</v>
      </c>
      <c r="E149" s="710">
        <f t="shared" si="32"/>
        <v>414.67841748747111</v>
      </c>
      <c r="F149" s="710">
        <f t="shared" si="33"/>
        <v>305.03358081966007</v>
      </c>
      <c r="G149" s="710">
        <f t="shared" si="34"/>
        <v>298.29775629542712</v>
      </c>
      <c r="H149" s="717">
        <f t="shared" si="35"/>
        <v>298.00202239203759</v>
      </c>
      <c r="I149" s="710">
        <f t="shared" si="36"/>
        <v>298.00123942286143</v>
      </c>
      <c r="J149" s="710">
        <f t="shared" si="37"/>
        <v>298.00077981156346</v>
      </c>
      <c r="K149" s="710">
        <f t="shared" si="38"/>
        <v>298.00054098396731</v>
      </c>
      <c r="L149" s="710">
        <f t="shared" si="39"/>
        <v>298.00046720052757</v>
      </c>
      <c r="N149" s="580">
        <v>75</v>
      </c>
      <c r="O149" s="710">
        <f t="shared" si="43"/>
        <v>1.1668197612218381</v>
      </c>
      <c r="P149" s="710">
        <f t="shared" si="40"/>
        <v>552.7012116574133</v>
      </c>
      <c r="Q149" s="710">
        <f t="shared" si="44"/>
        <v>516.87243714232102</v>
      </c>
      <c r="R149" s="710">
        <f t="shared" si="45"/>
        <v>491.03025001477215</v>
      </c>
      <c r="S149" s="710">
        <f t="shared" si="46"/>
        <v>475.41591926905323</v>
      </c>
      <c r="T149" s="710">
        <f t="shared" si="41"/>
        <v>470.174291764911</v>
      </c>
    </row>
    <row r="150" spans="2:20">
      <c r="B150" s="580">
        <v>76</v>
      </c>
      <c r="C150" s="710">
        <f t="shared" si="42"/>
        <v>1.1823773580381294</v>
      </c>
      <c r="D150" s="710">
        <f t="shared" si="31"/>
        <v>1425.0067567875501</v>
      </c>
      <c r="E150" s="710">
        <f t="shared" si="32"/>
        <v>416.60404024176552</v>
      </c>
      <c r="F150" s="710">
        <f t="shared" si="33"/>
        <v>305.25407402585449</v>
      </c>
      <c r="G150" s="710">
        <f t="shared" si="34"/>
        <v>298.31155485591847</v>
      </c>
      <c r="H150" s="717">
        <f t="shared" si="35"/>
        <v>298.00213977265588</v>
      </c>
      <c r="I150" s="710">
        <f t="shared" si="36"/>
        <v>298.00131719187345</v>
      </c>
      <c r="J150" s="710">
        <f t="shared" si="37"/>
        <v>298.00083291102857</v>
      </c>
      <c r="K150" s="710">
        <f t="shared" si="38"/>
        <v>298.00058067782311</v>
      </c>
      <c r="L150" s="710">
        <f t="shared" si="39"/>
        <v>298.0005026496367</v>
      </c>
      <c r="N150" s="580">
        <v>76</v>
      </c>
      <c r="O150" s="710">
        <f t="shared" si="43"/>
        <v>1.1823773580381294</v>
      </c>
      <c r="P150" s="710">
        <f t="shared" si="40"/>
        <v>555.02234229396265</v>
      </c>
      <c r="Q150" s="710">
        <f t="shared" si="44"/>
        <v>519.27425595527052</v>
      </c>
      <c r="R150" s="710">
        <f t="shared" si="45"/>
        <v>493.49009509705377</v>
      </c>
      <c r="S150" s="710">
        <f t="shared" si="46"/>
        <v>477.91060066720888</v>
      </c>
      <c r="T150" s="710">
        <f t="shared" si="41"/>
        <v>472.68031053733932</v>
      </c>
    </row>
    <row r="151" spans="2:20">
      <c r="B151" s="580">
        <v>77</v>
      </c>
      <c r="C151" s="710">
        <f t="shared" si="42"/>
        <v>1.1979349548544205</v>
      </c>
      <c r="D151" s="710">
        <f t="shared" si="31"/>
        <v>1426.8828904081072</v>
      </c>
      <c r="E151" s="710">
        <f t="shared" si="32"/>
        <v>418.52606857461763</v>
      </c>
      <c r="F151" s="710">
        <f t="shared" si="33"/>
        <v>305.47777778386575</v>
      </c>
      <c r="G151" s="710">
        <f t="shared" si="34"/>
        <v>298.32576696773089</v>
      </c>
      <c r="H151" s="717">
        <f t="shared" si="35"/>
        <v>298.0022620714135</v>
      </c>
      <c r="I151" s="710">
        <f t="shared" si="36"/>
        <v>298.00139855451744</v>
      </c>
      <c r="J151" s="710">
        <f t="shared" si="37"/>
        <v>298.0008887195209</v>
      </c>
      <c r="K151" s="710">
        <f t="shared" si="38"/>
        <v>298.00062257490725</v>
      </c>
      <c r="L151" s="710">
        <f t="shared" si="39"/>
        <v>298.0005401373669</v>
      </c>
      <c r="N151" s="580">
        <v>77</v>
      </c>
      <c r="O151" s="710">
        <f t="shared" si="43"/>
        <v>1.1979349548544205</v>
      </c>
      <c r="P151" s="710">
        <f t="shared" si="40"/>
        <v>557.33820388840741</v>
      </c>
      <c r="Q151" s="710">
        <f t="shared" si="44"/>
        <v>521.67062447848423</v>
      </c>
      <c r="R151" s="710">
        <f t="shared" si="45"/>
        <v>495.94436289208744</v>
      </c>
      <c r="S151" s="710">
        <f t="shared" si="46"/>
        <v>480.3996304650899</v>
      </c>
      <c r="T151" s="710">
        <f t="shared" si="41"/>
        <v>475.18065395398764</v>
      </c>
    </row>
    <row r="152" spans="2:20">
      <c r="B152" s="580">
        <v>78</v>
      </c>
      <c r="C152" s="710">
        <f t="shared" si="42"/>
        <v>1.2134925516707116</v>
      </c>
      <c r="D152" s="710">
        <f t="shared" si="31"/>
        <v>1428.6853480670281</v>
      </c>
      <c r="E152" s="710">
        <f t="shared" si="32"/>
        <v>420.44435973717805</v>
      </c>
      <c r="F152" s="710">
        <f t="shared" si="33"/>
        <v>305.70467152047155</v>
      </c>
      <c r="G152" s="710">
        <f t="shared" si="34"/>
        <v>298.34039774818848</v>
      </c>
      <c r="H152" s="717">
        <f t="shared" si="35"/>
        <v>298.00238941385049</v>
      </c>
      <c r="I152" s="710">
        <f t="shared" si="36"/>
        <v>298.00148361659188</v>
      </c>
      <c r="J152" s="710">
        <f t="shared" si="37"/>
        <v>298.00094732814495</v>
      </c>
      <c r="K152" s="710">
        <f t="shared" si="38"/>
        <v>298.00066675727783</v>
      </c>
      <c r="L152" s="710">
        <f t="shared" si="39"/>
        <v>298.00057974271505</v>
      </c>
      <c r="N152" s="580">
        <v>78</v>
      </c>
      <c r="O152" s="710">
        <f t="shared" si="43"/>
        <v>1.2134925516707116</v>
      </c>
      <c r="P152" s="710">
        <f t="shared" si="40"/>
        <v>559.64880932381379</v>
      </c>
      <c r="Q152" s="710">
        <f t="shared" si="44"/>
        <v>524.06155575935782</v>
      </c>
      <c r="R152" s="710">
        <f t="shared" si="45"/>
        <v>498.39306607072695</v>
      </c>
      <c r="S152" s="710">
        <f t="shared" si="46"/>
        <v>482.88302082200568</v>
      </c>
      <c r="T152" s="710">
        <f t="shared" si="41"/>
        <v>477.67533394417649</v>
      </c>
    </row>
    <row r="153" spans="2:20">
      <c r="B153" s="580">
        <v>79</v>
      </c>
      <c r="C153" s="710">
        <f t="shared" si="42"/>
        <v>1.2290501484870029</v>
      </c>
      <c r="D153" s="710">
        <f t="shared" si="31"/>
        <v>1430.4173304523388</v>
      </c>
      <c r="E153" s="710">
        <f t="shared" si="32"/>
        <v>422.35877872048326</v>
      </c>
      <c r="F153" s="710">
        <f t="shared" si="33"/>
        <v>305.93473445572039</v>
      </c>
      <c r="G153" s="710">
        <f t="shared" si="34"/>
        <v>298.35545224887517</v>
      </c>
      <c r="H153" s="717">
        <f t="shared" si="35"/>
        <v>298.00252192650237</v>
      </c>
      <c r="I153" s="710">
        <f t="shared" si="36"/>
        <v>298.00157248510931</v>
      </c>
      <c r="J153" s="710">
        <f t="shared" si="37"/>
        <v>298.00100882936351</v>
      </c>
      <c r="K153" s="710">
        <f t="shared" si="38"/>
        <v>298.00071330843241</v>
      </c>
      <c r="L153" s="710">
        <f t="shared" si="39"/>
        <v>298.00062154614363</v>
      </c>
      <c r="N153" s="580">
        <v>79</v>
      </c>
      <c r="O153" s="710">
        <f t="shared" si="43"/>
        <v>1.2290501484870029</v>
      </c>
      <c r="P153" s="710">
        <f t="shared" si="40"/>
        <v>561.95417131762861</v>
      </c>
      <c r="Q153" s="710">
        <f t="shared" si="44"/>
        <v>526.44706271520499</v>
      </c>
      <c r="R153" s="710">
        <f t="shared" si="45"/>
        <v>500.83621727135733</v>
      </c>
      <c r="S153" s="710">
        <f t="shared" si="46"/>
        <v>485.3607839649809</v>
      </c>
      <c r="T153" s="710">
        <f t="shared" si="41"/>
        <v>480.16436254679638</v>
      </c>
    </row>
    <row r="154" spans="2:20">
      <c r="B154" s="580">
        <v>80</v>
      </c>
      <c r="C154" s="710">
        <f t="shared" si="42"/>
        <v>1.244607745303294</v>
      </c>
      <c r="D154" s="710">
        <f t="shared" si="31"/>
        <v>1432.0818979310457</v>
      </c>
      <c r="E154" s="710">
        <f t="shared" si="32"/>
        <v>424.26919790739305</v>
      </c>
      <c r="F154" s="710">
        <f t="shared" si="33"/>
        <v>306.16794562025996</v>
      </c>
      <c r="G154" s="710">
        <f t="shared" si="34"/>
        <v>298.37093545547589</v>
      </c>
      <c r="H154" s="717">
        <f t="shared" si="35"/>
        <v>298.00265973688005</v>
      </c>
      <c r="I154" s="710">
        <f t="shared" si="36"/>
        <v>298.00166526827832</v>
      </c>
      <c r="J154" s="710">
        <f t="shared" si="37"/>
        <v>298.00107331698246</v>
      </c>
      <c r="K154" s="710">
        <f t="shared" si="38"/>
        <v>298.00076231329473</v>
      </c>
      <c r="L154" s="710">
        <f t="shared" si="39"/>
        <v>298.00066562956795</v>
      </c>
      <c r="N154" s="580">
        <v>80</v>
      </c>
      <c r="O154" s="710">
        <f t="shared" si="43"/>
        <v>1.244607745303294</v>
      </c>
      <c r="P154" s="710">
        <f t="shared" si="40"/>
        <v>564.2543024419183</v>
      </c>
      <c r="Q154" s="710">
        <f t="shared" si="44"/>
        <v>528.82715814818687</v>
      </c>
      <c r="R154" s="710">
        <f t="shared" si="45"/>
        <v>503.27382910051324</v>
      </c>
      <c r="S154" s="710">
        <f t="shared" si="46"/>
        <v>487.8329321747272</v>
      </c>
      <c r="T154" s="710">
        <f t="shared" si="41"/>
        <v>482.64775189016564</v>
      </c>
    </row>
    <row r="155" spans="2:20">
      <c r="B155" s="580">
        <v>81</v>
      </c>
      <c r="C155" s="710">
        <f t="shared" si="42"/>
        <v>1.2601653421195851</v>
      </c>
      <c r="D155" s="710">
        <f t="shared" si="31"/>
        <v>1433.6819767072468</v>
      </c>
      <c r="E155" s="710">
        <f t="shared" si="32"/>
        <v>426.17549673985701</v>
      </c>
      <c r="F155" s="710">
        <f t="shared" si="33"/>
        <v>306.40428387184545</v>
      </c>
      <c r="G155" s="710">
        <f t="shared" si="34"/>
        <v>298.38685228765496</v>
      </c>
      <c r="H155" s="717">
        <f t="shared" si="35"/>
        <v>298.00280297344995</v>
      </c>
      <c r="I155" s="710">
        <f t="shared" si="36"/>
        <v>298.00176207548583</v>
      </c>
      <c r="J155" s="710">
        <f t="shared" si="37"/>
        <v>298.00114088613537</v>
      </c>
      <c r="K155" s="710">
        <f t="shared" si="38"/>
        <v>298.0008138582013</v>
      </c>
      <c r="L155" s="710">
        <f t="shared" si="39"/>
        <v>298.00071207634301</v>
      </c>
      <c r="N155" s="580">
        <v>81</v>
      </c>
      <c r="O155" s="710">
        <f t="shared" si="43"/>
        <v>1.2601653421195851</v>
      </c>
      <c r="P155" s="710">
        <f t="shared" si="40"/>
        <v>566.54921514066996</v>
      </c>
      <c r="Q155" s="710">
        <f t="shared" si="44"/>
        <v>531.20185475807671</v>
      </c>
      <c r="R155" s="710">
        <f t="shared" si="45"/>
        <v>505.70591413341646</v>
      </c>
      <c r="S155" s="710">
        <f t="shared" si="46"/>
        <v>490.29947777366692</v>
      </c>
      <c r="T155" s="710">
        <f t="shared" si="41"/>
        <v>485.12551417483087</v>
      </c>
    </row>
    <row r="156" spans="2:20">
      <c r="B156" s="580">
        <v>82</v>
      </c>
      <c r="C156" s="710">
        <f t="shared" si="42"/>
        <v>1.2757229389358764</v>
      </c>
      <c r="D156" s="710">
        <f t="shared" si="31"/>
        <v>1435.2203647099529</v>
      </c>
      <c r="E156" s="710">
        <f t="shared" si="32"/>
        <v>428.0775614008366</v>
      </c>
      <c r="F156" s="710">
        <f t="shared" si="33"/>
        <v>306.64372791106376</v>
      </c>
      <c r="G156" s="710">
        <f t="shared" si="34"/>
        <v>298.40320759897082</v>
      </c>
      <c r="H156" s="717">
        <f t="shared" si="35"/>
        <v>298.00295176561417</v>
      </c>
      <c r="I156" s="710">
        <f t="shared" si="36"/>
        <v>298.00186301727956</v>
      </c>
      <c r="J156" s="710">
        <f t="shared" si="37"/>
        <v>298.0012116332681</v>
      </c>
      <c r="K156" s="710">
        <f t="shared" si="38"/>
        <v>298.00086803088726</v>
      </c>
      <c r="L156" s="710">
        <f t="shared" si="39"/>
        <v>298.00076097125066</v>
      </c>
      <c r="N156" s="580">
        <v>82</v>
      </c>
      <c r="O156" s="710">
        <f t="shared" si="43"/>
        <v>1.2757229389358764</v>
      </c>
      <c r="P156" s="710">
        <f t="shared" si="40"/>
        <v>568.83892174458117</v>
      </c>
      <c r="Q156" s="710">
        <f t="shared" si="44"/>
        <v>533.57116515317512</v>
      </c>
      <c r="R156" s="710">
        <f t="shared" si="45"/>
        <v>508.13248491444455</v>
      </c>
      <c r="S156" s="710">
        <f t="shared" si="46"/>
        <v>492.76043311570999</v>
      </c>
      <c r="T156" s="710">
        <f t="shared" si="41"/>
        <v>487.59766165888129</v>
      </c>
    </row>
    <row r="157" spans="2:20">
      <c r="B157" s="580">
        <v>83</v>
      </c>
      <c r="C157" s="710">
        <f t="shared" si="42"/>
        <v>1.2912805357521675</v>
      </c>
      <c r="D157" s="710">
        <f t="shared" si="31"/>
        <v>1436.6997372224812</v>
      </c>
      <c r="E157" s="710">
        <f t="shared" si="32"/>
        <v>429.97528451023902</v>
      </c>
      <c r="F157" s="710">
        <f t="shared" si="33"/>
        <v>306.88625629630849</v>
      </c>
      <c r="G157" s="710">
        <f t="shared" si="34"/>
        <v>298.42000617682442</v>
      </c>
      <c r="H157" s="717">
        <f t="shared" si="35"/>
        <v>298.00310624369115</v>
      </c>
      <c r="I157" s="710">
        <f t="shared" si="36"/>
        <v>298.00196820535018</v>
      </c>
      <c r="J157" s="710">
        <f t="shared" si="37"/>
        <v>298.00128565612317</v>
      </c>
      <c r="K157" s="710">
        <f t="shared" si="38"/>
        <v>298.00092492047236</v>
      </c>
      <c r="L157" s="710">
        <f t="shared" si="39"/>
        <v>298.00081240048581</v>
      </c>
      <c r="N157" s="580">
        <v>83</v>
      </c>
      <c r="O157" s="710">
        <f t="shared" si="43"/>
        <v>1.2912805357521675</v>
      </c>
      <c r="P157" s="710">
        <f t="shared" si="40"/>
        <v>571.12343448370598</v>
      </c>
      <c r="Q157" s="710">
        <f t="shared" si="44"/>
        <v>535.93510185964396</v>
      </c>
      <c r="R157" s="710">
        <f t="shared" si="45"/>
        <v>510.5535539575406</v>
      </c>
      <c r="S157" s="710">
        <f t="shared" si="46"/>
        <v>495.21581057752951</v>
      </c>
      <c r="T157" s="710">
        <f t="shared" si="41"/>
        <v>490.06420664541099</v>
      </c>
    </row>
    <row r="158" spans="2:20">
      <c r="B158" s="580">
        <v>84</v>
      </c>
      <c r="C158" s="710">
        <f t="shared" si="42"/>
        <v>1.3068381325684588</v>
      </c>
      <c r="D158" s="710">
        <f t="shared" si="31"/>
        <v>1438.1226522647669</v>
      </c>
      <c r="E158" s="710">
        <f t="shared" si="32"/>
        <v>431.86856483424782</v>
      </c>
      <c r="F158" s="710">
        <f t="shared" si="33"/>
        <v>307.13184745803972</v>
      </c>
      <c r="G158" s="710">
        <f t="shared" si="34"/>
        <v>298.43725274243997</v>
      </c>
      <c r="H158" s="717">
        <f t="shared" si="35"/>
        <v>298.00326653889641</v>
      </c>
      <c r="I158" s="710">
        <f t="shared" si="36"/>
        <v>298.00207775251386</v>
      </c>
      <c r="J158" s="710">
        <f t="shared" si="37"/>
        <v>298.00136305372371</v>
      </c>
      <c r="K158" s="710">
        <f t="shared" si="38"/>
        <v>298.00098461744676</v>
      </c>
      <c r="L158" s="710">
        <f t="shared" si="39"/>
        <v>298.00086645164248</v>
      </c>
      <c r="N158" s="580">
        <v>84</v>
      </c>
      <c r="O158" s="710">
        <f t="shared" si="43"/>
        <v>1.3068381325684588</v>
      </c>
      <c r="P158" s="710">
        <f t="shared" si="40"/>
        <v>573.40276549826683</v>
      </c>
      <c r="Q158" s="710">
        <f t="shared" si="44"/>
        <v>538.29367732949117</v>
      </c>
      <c r="R158" s="710">
        <f t="shared" si="45"/>
        <v>512.9691337465722</v>
      </c>
      <c r="S158" s="710">
        <f t="shared" si="46"/>
        <v>497.66562255111637</v>
      </c>
      <c r="T158" s="710">
        <f t="shared" si="41"/>
        <v>492.52516147181632</v>
      </c>
    </row>
    <row r="159" spans="2:20">
      <c r="B159" s="580">
        <v>85</v>
      </c>
      <c r="C159" s="710">
        <f t="shared" si="42"/>
        <v>1.3223957293847499</v>
      </c>
      <c r="D159" s="710">
        <f t="shared" si="31"/>
        <v>1439.491555739437</v>
      </c>
      <c r="E159" s="710">
        <f t="shared" si="32"/>
        <v>433.7573070074618</v>
      </c>
      <c r="F159" s="710">
        <f t="shared" si="33"/>
        <v>307.3804797123592</v>
      </c>
      <c r="G159" s="710">
        <f t="shared" si="34"/>
        <v>298.45495195087659</v>
      </c>
      <c r="H159" s="717">
        <f t="shared" si="35"/>
        <v>298.0034327833236</v>
      </c>
      <c r="I159" s="710">
        <f t="shared" si="36"/>
        <v>298.00219177269452</v>
      </c>
      <c r="J159" s="710">
        <f t="shared" si="37"/>
        <v>298.00144392635804</v>
      </c>
      <c r="K159" s="710">
        <f t="shared" si="38"/>
        <v>298.00104721365642</v>
      </c>
      <c r="L159" s="710">
        <f t="shared" si="39"/>
        <v>298.00092321370016</v>
      </c>
      <c r="N159" s="580">
        <v>85</v>
      </c>
      <c r="O159" s="710">
        <f t="shared" si="43"/>
        <v>1.3223957293847499</v>
      </c>
      <c r="P159" s="710">
        <f t="shared" si="40"/>
        <v>575.676926847902</v>
      </c>
      <c r="Q159" s="710">
        <f t="shared" si="44"/>
        <v>540.64690394740137</v>
      </c>
      <c r="R159" s="710">
        <f t="shared" si="45"/>
        <v>515.37923673564796</v>
      </c>
      <c r="S159" s="710">
        <f t="shared" si="46"/>
        <v>500.10988143742804</v>
      </c>
      <c r="T159" s="710">
        <f t="shared" si="41"/>
        <v>494.9805385006614</v>
      </c>
    </row>
    <row r="160" spans="2:20">
      <c r="B160" s="580">
        <v>86</v>
      </c>
      <c r="C160" s="710">
        <f t="shared" si="42"/>
        <v>1.337953326201041</v>
      </c>
      <c r="D160" s="710">
        <f t="shared" si="31"/>
        <v>1440.8087863520141</v>
      </c>
      <c r="E160" s="710">
        <f t="shared" si="32"/>
        <v>435.64142126727978</v>
      </c>
      <c r="F160" s="710">
        <f t="shared" si="33"/>
        <v>307.63213127393226</v>
      </c>
      <c r="G160" s="710">
        <f t="shared" si="34"/>
        <v>298.47310839106854</v>
      </c>
      <c r="H160" s="717">
        <f t="shared" si="35"/>
        <v>298.0036051099259</v>
      </c>
      <c r="I160" s="710">
        <f t="shared" si="36"/>
        <v>298.00231038090669</v>
      </c>
      <c r="J160" s="710">
        <f t="shared" si="37"/>
        <v>298.00152837556351</v>
      </c>
      <c r="K160" s="710">
        <f t="shared" si="38"/>
        <v>298.00111280228811</v>
      </c>
      <c r="L160" s="710">
        <f t="shared" si="39"/>
        <v>298.00098277700909</v>
      </c>
      <c r="N160" s="580">
        <v>86</v>
      </c>
      <c r="O160" s="710">
        <f t="shared" si="43"/>
        <v>1.337953326201041</v>
      </c>
      <c r="P160" s="710">
        <f t="shared" si="40"/>
        <v>577.9459305195744</v>
      </c>
      <c r="Q160" s="710">
        <f t="shared" si="44"/>
        <v>542.99479403658074</v>
      </c>
      <c r="R160" s="710">
        <f t="shared" si="45"/>
        <v>517.78387534939657</v>
      </c>
      <c r="S160" s="710">
        <f t="shared" si="46"/>
        <v>502.54859964097142</v>
      </c>
      <c r="T160" s="710">
        <f t="shared" si="41"/>
        <v>497.43035011188283</v>
      </c>
    </row>
    <row r="161" spans="2:20">
      <c r="B161" s="580">
        <v>87</v>
      </c>
      <c r="C161" s="710">
        <f t="shared" si="42"/>
        <v>1.3535109230173323</v>
      </c>
      <c r="D161" s="710">
        <f t="shared" si="31"/>
        <v>1442.0765803151662</v>
      </c>
      <c r="E161" s="710">
        <f t="shared" si="32"/>
        <v>437.520823199993</v>
      </c>
      <c r="F161" s="710">
        <f t="shared" si="33"/>
        <v>307.88678026828563</v>
      </c>
      <c r="G161" s="710">
        <f t="shared" si="34"/>
        <v>298.49172658589288</v>
      </c>
      <c r="H161" s="717">
        <f t="shared" si="35"/>
        <v>298.00378365249725</v>
      </c>
      <c r="I161" s="710">
        <f t="shared" si="36"/>
        <v>298.00243369323783</v>
      </c>
      <c r="J161" s="710">
        <f t="shared" si="37"/>
        <v>298.0016165041103</v>
      </c>
      <c r="K161" s="710">
        <f t="shared" si="38"/>
        <v>298.00118147785497</v>
      </c>
      <c r="L161" s="710">
        <f t="shared" si="39"/>
        <v>298.00104523327605</v>
      </c>
      <c r="N161" s="580">
        <v>87</v>
      </c>
      <c r="O161" s="710">
        <f t="shared" si="43"/>
        <v>1.3535109230173323</v>
      </c>
      <c r="P161" s="710">
        <f t="shared" si="40"/>
        <v>580.2097884343375</v>
      </c>
      <c r="Q161" s="710">
        <f t="shared" si="44"/>
        <v>545.33735986376018</v>
      </c>
      <c r="R161" s="710">
        <f t="shared" si="45"/>
        <v>520.18306198321466</v>
      </c>
      <c r="S161" s="710">
        <f t="shared" si="46"/>
        <v>504.98178956518342</v>
      </c>
      <c r="T161" s="710">
        <f t="shared" si="41"/>
        <v>499.87460869613903</v>
      </c>
    </row>
    <row r="162" spans="2:20">
      <c r="B162" s="580">
        <v>88</v>
      </c>
      <c r="C162" s="710">
        <f t="shared" si="42"/>
        <v>1.3690685198336234</v>
      </c>
      <c r="D162" s="710">
        <f t="shared" si="31"/>
        <v>1443.2970758464801</v>
      </c>
      <c r="E162" s="710">
        <f t="shared" si="32"/>
        <v>439.39543349807161</v>
      </c>
      <c r="F162" s="710">
        <f t="shared" si="33"/>
        <v>308.14440474350812</v>
      </c>
      <c r="G162" s="710">
        <f t="shared" si="34"/>
        <v>298.51081099226377</v>
      </c>
      <c r="H162" s="717">
        <f t="shared" si="35"/>
        <v>298.0039685456544</v>
      </c>
      <c r="I162" s="710">
        <f t="shared" si="36"/>
        <v>298.00256182683103</v>
      </c>
      <c r="J162" s="710">
        <f t="shared" si="37"/>
        <v>298.00170841598572</v>
      </c>
      <c r="K162" s="710">
        <f t="shared" si="38"/>
        <v>298.00125333618087</v>
      </c>
      <c r="L162" s="710">
        <f t="shared" si="39"/>
        <v>298.00111067554951</v>
      </c>
      <c r="N162" s="580">
        <v>88</v>
      </c>
      <c r="O162" s="710">
        <f t="shared" si="43"/>
        <v>1.3690685198336234</v>
      </c>
      <c r="P162" s="710">
        <f t="shared" si="40"/>
        <v>582.46851245312519</v>
      </c>
      <c r="Q162" s="710">
        <f t="shared" si="44"/>
        <v>547.67461364347821</v>
      </c>
      <c r="R162" s="710">
        <f t="shared" si="45"/>
        <v>522.57680900348805</v>
      </c>
      <c r="S162" s="710">
        <f t="shared" si="46"/>
        <v>507.40946360849387</v>
      </c>
      <c r="T162" s="710">
        <f t="shared" si="41"/>
        <v>502.31332664913759</v>
      </c>
    </row>
    <row r="163" spans="2:20">
      <c r="B163" s="580">
        <v>89</v>
      </c>
      <c r="C163" s="710">
        <f t="shared" si="42"/>
        <v>1.3846261166499145</v>
      </c>
      <c r="D163" s="710">
        <f t="shared" si="31"/>
        <v>1444.4723174688202</v>
      </c>
      <c r="E163" s="710">
        <f t="shared" si="32"/>
        <v>441.26517772815328</v>
      </c>
      <c r="F163" s="710">
        <f t="shared" si="33"/>
        <v>308.40498268138214</v>
      </c>
      <c r="G163" s="710">
        <f t="shared" si="34"/>
        <v>298.53036600125063</v>
      </c>
      <c r="H163" s="717">
        <f t="shared" si="35"/>
        <v>298.00415992481879</v>
      </c>
      <c r="I163" s="710">
        <f t="shared" si="36"/>
        <v>298.00269489986783</v>
      </c>
      <c r="J163" s="710">
        <f t="shared" si="37"/>
        <v>298.00180421637776</v>
      </c>
      <c r="K163" s="710">
        <f t="shared" si="38"/>
        <v>298.00132847438567</v>
      </c>
      <c r="L163" s="710">
        <f t="shared" si="39"/>
        <v>298.00117919820468</v>
      </c>
      <c r="N163" s="580">
        <v>89</v>
      </c>
      <c r="O163" s="710">
        <f t="shared" si="43"/>
        <v>1.3846261166499145</v>
      </c>
      <c r="P163" s="710">
        <f t="shared" si="40"/>
        <v>584.72211438170621</v>
      </c>
      <c r="Q163" s="710">
        <f t="shared" si="44"/>
        <v>550.00656754174975</v>
      </c>
      <c r="R163" s="710">
        <f t="shared" si="45"/>
        <v>524.96512874778921</v>
      </c>
      <c r="S163" s="710">
        <f t="shared" si="46"/>
        <v>509.83163416097125</v>
      </c>
      <c r="T163" s="710">
        <f t="shared" si="41"/>
        <v>504.74651636679738</v>
      </c>
    </row>
    <row r="164" spans="2:20">
      <c r="B164" s="580">
        <v>90</v>
      </c>
      <c r="C164" s="710">
        <f t="shared" si="42"/>
        <v>1.4001837134662058</v>
      </c>
      <c r="D164" s="710">
        <f t="shared" si="31"/>
        <v>1445.6042601219406</v>
      </c>
      <c r="E164" s="710">
        <f t="shared" si="32"/>
        <v>443.12998610926326</v>
      </c>
      <c r="F164" s="710">
        <f t="shared" si="33"/>
        <v>308.66849200796963</v>
      </c>
      <c r="G164" s="710">
        <f t="shared" si="34"/>
        <v>298.55039593822011</v>
      </c>
      <c r="H164" s="717">
        <f t="shared" si="35"/>
        <v>298.00435792619874</v>
      </c>
      <c r="I164" s="710">
        <f t="shared" si="36"/>
        <v>298.00283303155106</v>
      </c>
      <c r="J164" s="710">
        <f t="shared" si="37"/>
        <v>298.00190401165889</v>
      </c>
      <c r="K164" s="710">
        <f t="shared" si="38"/>
        <v>298.00140699086944</v>
      </c>
      <c r="L164" s="710">
        <f t="shared" si="39"/>
        <v>298.0012508969287</v>
      </c>
      <c r="N164" s="580">
        <v>90</v>
      </c>
      <c r="O164" s="710">
        <f t="shared" si="43"/>
        <v>1.4001837134662058</v>
      </c>
      <c r="P164" s="710">
        <f t="shared" si="40"/>
        <v>586.97060597492691</v>
      </c>
      <c r="Q164" s="710">
        <f t="shared" si="44"/>
        <v>552.33323367920934</v>
      </c>
      <c r="R164" s="710">
        <f t="shared" si="45"/>
        <v>527.34803352505594</v>
      </c>
      <c r="S164" s="710">
        <f t="shared" si="46"/>
        <v>512.24831360146572</v>
      </c>
      <c r="T164" s="710">
        <f t="shared" si="41"/>
        <v>507.1741902411253</v>
      </c>
    </row>
    <row r="165" spans="2:20">
      <c r="B165" s="580">
        <v>91</v>
      </c>
      <c r="C165" s="710">
        <f t="shared" si="42"/>
        <v>1.4157413102824969</v>
      </c>
      <c r="D165" s="710">
        <f t="shared" si="31"/>
        <v>1446.6947730936324</v>
      </c>
      <c r="E165" s="710">
        <f t="shared" si="32"/>
        <v>444.98979330081789</v>
      </c>
      <c r="F165" s="710">
        <f t="shared" si="33"/>
        <v>308.93491060367853</v>
      </c>
      <c r="G165" s="710">
        <f t="shared" si="34"/>
        <v>298.57090506299994</v>
      </c>
      <c r="H165" s="717">
        <f t="shared" si="35"/>
        <v>298.00456268677175</v>
      </c>
      <c r="I165" s="710">
        <f t="shared" si="36"/>
        <v>298.00297634208772</v>
      </c>
      <c r="J165" s="710">
        <f t="shared" si="37"/>
        <v>298.00200790937009</v>
      </c>
      <c r="K165" s="710">
        <f t="shared" si="38"/>
        <v>298.00148898529727</v>
      </c>
      <c r="L165" s="710">
        <f t="shared" si="39"/>
        <v>298.00132586870507</v>
      </c>
      <c r="N165" s="580">
        <v>91</v>
      </c>
      <c r="O165" s="710">
        <f t="shared" si="43"/>
        <v>1.4157413102824969</v>
      </c>
      <c r="P165" s="710">
        <f t="shared" si="40"/>
        <v>589.21399894034357</v>
      </c>
      <c r="Q165" s="710">
        <f t="shared" si="44"/>
        <v>554.65462413380567</v>
      </c>
      <c r="R165" s="710">
        <f t="shared" si="45"/>
        <v>529.72553561575228</v>
      </c>
      <c r="S165" s="710">
        <f t="shared" si="46"/>
        <v>514.65951429517725</v>
      </c>
      <c r="T165" s="710">
        <f t="shared" si="41"/>
        <v>509.59636065670213</v>
      </c>
    </row>
    <row r="166" spans="2:20">
      <c r="B166" s="580">
        <v>92</v>
      </c>
      <c r="C166" s="710">
        <f t="shared" si="42"/>
        <v>1.431298907098788</v>
      </c>
      <c r="D166" s="710">
        <f t="shared" si="31"/>
        <v>1447.7456437783276</v>
      </c>
      <c r="E166" s="710">
        <f t="shared" si="32"/>
        <v>446.84453819998043</v>
      </c>
      <c r="F166" s="710">
        <f t="shared" si="33"/>
        <v>309.2042163128321</v>
      </c>
      <c r="G166" s="710">
        <f t="shared" si="34"/>
        <v>298.59189757006368</v>
      </c>
      <c r="H166" s="717">
        <f t="shared" si="35"/>
        <v>298.00477434426733</v>
      </c>
      <c r="I166" s="710">
        <f t="shared" si="36"/>
        <v>298.0031249526719</v>
      </c>
      <c r="J166" s="710">
        <f t="shared" si="37"/>
        <v>298.00211601820422</v>
      </c>
      <c r="K166" s="710">
        <f t="shared" si="38"/>
        <v>298.00157455858346</v>
      </c>
      <c r="L166" s="710">
        <f t="shared" si="39"/>
        <v>298.00140421179856</v>
      </c>
      <c r="N166" s="580">
        <v>92</v>
      </c>
      <c r="O166" s="710">
        <f t="shared" si="43"/>
        <v>1.431298907098788</v>
      </c>
      <c r="P166" s="710">
        <f t="shared" si="40"/>
        <v>591.45230494133546</v>
      </c>
      <c r="Q166" s="710">
        <f t="shared" si="44"/>
        <v>556.97075094311219</v>
      </c>
      <c r="R166" s="710">
        <f t="shared" si="45"/>
        <v>532.09764727201605</v>
      </c>
      <c r="S166" s="710">
        <f t="shared" si="46"/>
        <v>517.06524859158753</v>
      </c>
      <c r="T166" s="710">
        <f t="shared" si="41"/>
        <v>512.01303998768924</v>
      </c>
    </row>
    <row r="167" spans="2:20">
      <c r="B167" s="580">
        <v>93</v>
      </c>
      <c r="C167" s="710">
        <f t="shared" si="42"/>
        <v>1.4468565039150794</v>
      </c>
      <c r="D167" s="710">
        <f t="shared" si="31"/>
        <v>1448.7585812707341</v>
      </c>
      <c r="E167" s="710">
        <f t="shared" si="32"/>
        <v>448.69416374795901</v>
      </c>
      <c r="F167" s="710">
        <f t="shared" si="33"/>
        <v>309.47638695276305</v>
      </c>
      <c r="G167" s="710">
        <f t="shared" si="34"/>
        <v>298.61337758873469</v>
      </c>
      <c r="H167" s="717">
        <f t="shared" si="35"/>
        <v>298.0049930371498</v>
      </c>
      <c r="I167" s="710">
        <f t="shared" si="36"/>
        <v>298.00327898546794</v>
      </c>
      <c r="J167" s="710">
        <f t="shared" si="37"/>
        <v>298.00222844799009</v>
      </c>
      <c r="K167" s="710">
        <f t="shared" si="38"/>
        <v>298.00166381287585</v>
      </c>
      <c r="L167" s="710">
        <f t="shared" si="39"/>
        <v>298.00148602573978</v>
      </c>
      <c r="N167" s="580">
        <v>93</v>
      </c>
      <c r="O167" s="710">
        <f t="shared" si="43"/>
        <v>1.4468565039150794</v>
      </c>
      <c r="P167" s="710">
        <f t="shared" si="40"/>
        <v>593.68553559977249</v>
      </c>
      <c r="Q167" s="710">
        <f t="shared" si="44"/>
        <v>559.28162610631057</v>
      </c>
      <c r="R167" s="710">
        <f t="shared" si="45"/>
        <v>534.46438071779278</v>
      </c>
      <c r="S167" s="710">
        <f t="shared" si="46"/>
        <v>519.46552882270237</v>
      </c>
      <c r="T167" s="710">
        <f t="shared" si="41"/>
        <v>514.42424059528071</v>
      </c>
    </row>
    <row r="168" spans="2:20">
      <c r="B168" s="580">
        <v>94</v>
      </c>
      <c r="C168" s="710">
        <f t="shared" si="42"/>
        <v>1.4624141007313705</v>
      </c>
      <c r="D168" s="710">
        <f t="shared" si="31"/>
        <v>1449.7352198017427</v>
      </c>
      <c r="E168" s="710">
        <f t="shared" si="32"/>
        <v>450.53861674485415</v>
      </c>
      <c r="F168" s="710">
        <f t="shared" si="33"/>
        <v>309.75140032245469</v>
      </c>
      <c r="G168" s="710">
        <f t="shared" si="34"/>
        <v>298.63534918340963</v>
      </c>
      <c r="H168" s="717">
        <f t="shared" si="35"/>
        <v>298.00521890460135</v>
      </c>
      <c r="I168" s="710">
        <f t="shared" si="36"/>
        <v>298.0034385635937</v>
      </c>
      <c r="J168" s="710">
        <f t="shared" si="37"/>
        <v>298.00234530967589</v>
      </c>
      <c r="K168" s="710">
        <f t="shared" si="38"/>
        <v>298.00175685154016</v>
      </c>
      <c r="L168" s="710">
        <f t="shared" si="39"/>
        <v>298.00157141130938</v>
      </c>
      <c r="N168" s="580">
        <v>94</v>
      </c>
      <c r="O168" s="710">
        <f t="shared" si="43"/>
        <v>1.4624141007313705</v>
      </c>
      <c r="P168" s="710">
        <f t="shared" si="40"/>
        <v>595.913702498303</v>
      </c>
      <c r="Q168" s="710">
        <f t="shared" si="44"/>
        <v>561.58726158589411</v>
      </c>
      <c r="R168" s="710">
        <f t="shared" si="45"/>
        <v>536.82574814896043</v>
      </c>
      <c r="S168" s="710">
        <f t="shared" si="46"/>
        <v>521.86036730155854</v>
      </c>
      <c r="T168" s="710">
        <f t="shared" si="41"/>
        <v>516.82997482553594</v>
      </c>
    </row>
    <row r="169" spans="2:20">
      <c r="B169" s="580">
        <v>95</v>
      </c>
      <c r="C169" s="710">
        <f t="shared" si="42"/>
        <v>1.4779716975476616</v>
      </c>
      <c r="D169" s="710">
        <f t="shared" si="31"/>
        <v>1450.6771220235264</v>
      </c>
      <c r="E169" s="710">
        <f t="shared" si="32"/>
        <v>452.37784767267971</v>
      </c>
      <c r="F169" s="710">
        <f t="shared" si="33"/>
        <v>310.0292342107482</v>
      </c>
      <c r="G169" s="710">
        <f t="shared" si="34"/>
        <v>298.65781635379841</v>
      </c>
      <c r="H169" s="717">
        <f t="shared" si="35"/>
        <v>298.00545208650527</v>
      </c>
      <c r="I169" s="710">
        <f t="shared" si="36"/>
        <v>298.00360381110363</v>
      </c>
      <c r="J169" s="710">
        <f t="shared" si="37"/>
        <v>298.00246671531318</v>
      </c>
      <c r="K169" s="710">
        <f t="shared" si="38"/>
        <v>298.00185377914397</v>
      </c>
      <c r="L169" s="710">
        <f t="shared" si="39"/>
        <v>298.00166047052255</v>
      </c>
      <c r="N169" s="580">
        <v>95</v>
      </c>
      <c r="O169" s="710">
        <f t="shared" si="43"/>
        <v>1.4779716975476616</v>
      </c>
      <c r="P169" s="710">
        <f t="shared" si="40"/>
        <v>598.13681718231715</v>
      </c>
      <c r="Q169" s="710">
        <f t="shared" si="44"/>
        <v>563.88766930913187</v>
      </c>
      <c r="R169" s="710">
        <f t="shared" si="45"/>
        <v>539.18176173344409</v>
      </c>
      <c r="S169" s="710">
        <f t="shared" si="46"/>
        <v>524.24977632095761</v>
      </c>
      <c r="T169" s="710">
        <f t="shared" si="41"/>
        <v>519.2302550075367</v>
      </c>
    </row>
    <row r="170" spans="2:20">
      <c r="B170" s="580">
        <v>96</v>
      </c>
      <c r="C170" s="710">
        <f t="shared" si="42"/>
        <v>1.4935292943639529</v>
      </c>
      <c r="D170" s="710">
        <f t="shared" si="31"/>
        <v>1451.5857821504558</v>
      </c>
      <c r="E170" s="710">
        <f t="shared" si="32"/>
        <v>454.21181052619863</v>
      </c>
      <c r="F170" s="710">
        <f t="shared" si="33"/>
        <v>310.3098664041367</v>
      </c>
      <c r="G170" s="710">
        <f t="shared" si="34"/>
        <v>298.68078303518155</v>
      </c>
      <c r="H170" s="717">
        <f t="shared" si="35"/>
        <v>298.00569272342943</v>
      </c>
      <c r="I170" s="710">
        <f t="shared" si="36"/>
        <v>298.00377485297241</v>
      </c>
      <c r="J170" s="710">
        <f t="shared" si="37"/>
        <v>298.00259277804014</v>
      </c>
      <c r="K170" s="710">
        <f t="shared" si="38"/>
        <v>298.00195470144104</v>
      </c>
      <c r="L170" s="710">
        <f t="shared" si="39"/>
        <v>298.00175330661318</v>
      </c>
      <c r="N170" s="580">
        <v>96</v>
      </c>
      <c r="O170" s="710">
        <f t="shared" si="43"/>
        <v>1.4935292943639529</v>
      </c>
      <c r="P170" s="710">
        <f t="shared" si="40"/>
        <v>600.35489116163285</v>
      </c>
      <c r="Q170" s="710">
        <f t="shared" si="44"/>
        <v>566.18286116932802</v>
      </c>
      <c r="R170" s="710">
        <f t="shared" si="45"/>
        <v>541.5324336113232</v>
      </c>
      <c r="S170" s="710">
        <f t="shared" si="46"/>
        <v>526.63376815239326</v>
      </c>
      <c r="T170" s="710">
        <f t="shared" si="41"/>
        <v>521.62509345182127</v>
      </c>
    </row>
    <row r="171" spans="2:20">
      <c r="B171" s="580">
        <v>97</v>
      </c>
      <c r="C171" s="710">
        <f t="shared" si="42"/>
        <v>1.509086891180244</v>
      </c>
      <c r="D171" s="710">
        <f t="shared" ref="D171:D202" si="47">(1-2*FoAb-2*FoAb*BiCombAb)*D170+2*FoAb*E170+2*FoAb*BiCombAb*Tcomb</f>
        <v>1452.4626289621558</v>
      </c>
      <c r="E171" s="710">
        <f t="shared" ref="E171:E202" si="48">FoAb*D170+(1-2*FoAb)*E170+FoAb*F170</f>
        <v>456.04046265122992</v>
      </c>
      <c r="F171" s="710">
        <f t="shared" ref="F171:F202" si="49">FoAb*E170+(1-2*FoAb)*F170+FoAb*G170</f>
        <v>310.59327469416354</v>
      </c>
      <c r="G171" s="710">
        <f t="shared" ref="G171:G202" si="50">FoAb*F170+(1-2*FoAb)*G170+FoAb*H170</f>
        <v>298.70425309868233</v>
      </c>
      <c r="H171" s="717">
        <f t="shared" ref="H171:H202" si="51">_FoN1*G170+(1-_FoN1-_FoN2)*H170+_FoN2*I170</f>
        <v>298.00594095661006</v>
      </c>
      <c r="I171" s="710">
        <f t="shared" ref="I171:I202" si="52">FoCase*H170+(1-2*FoCase)*I170+FoCase*J170</f>
        <v>298.00395181507821</v>
      </c>
      <c r="J171" s="710">
        <f t="shared" ref="J171:J202" si="53">FoCase*I170+(1-2*FoCase)*J170+FoCase*K170</f>
        <v>298.00272361206584</v>
      </c>
      <c r="K171" s="710">
        <f t="shared" ref="K171:K202" si="54">FoCase*J170+(1-2*FoCase)*K170+FoCase*L170</f>
        <v>298.00205972535491</v>
      </c>
      <c r="L171" s="710">
        <f t="shared" ref="L171:L202" si="55">(1-2*FoCase-2*FoCase*BiAtmCase)*L170+2*FoCase*K170+2*FoCase*BiAtmCase*Tatm</f>
        <v>298.00185002401804</v>
      </c>
      <c r="N171" s="580">
        <v>97</v>
      </c>
      <c r="O171" s="710">
        <f t="shared" si="43"/>
        <v>1.509086891180244</v>
      </c>
      <c r="P171" s="710">
        <f t="shared" ref="P171:P202" si="56">(1-2*FoCase-2*FoCase*BiCombCase)*P170+2*FoCase*Q170+2*FoCase*BiCombCase*Tcomb</f>
        <v>602.56793591194446</v>
      </c>
      <c r="Q171" s="710">
        <f t="shared" si="44"/>
        <v>568.47284902690706</v>
      </c>
      <c r="R171" s="710">
        <f t="shared" si="45"/>
        <v>543.87777589493248</v>
      </c>
      <c r="S171" s="710">
        <f t="shared" si="46"/>
        <v>529.01235504514398</v>
      </c>
      <c r="T171" s="710">
        <f t="shared" ref="T171:T202" si="57">(1-2*FoCase-2*FoCase*BiAtmCase)*T170+2*FoCase*S170+2*FoCase*BiAtmCase*Tatm</f>
        <v>524.01450244905698</v>
      </c>
    </row>
    <row r="172" spans="2:20">
      <c r="B172" s="580">
        <v>98</v>
      </c>
      <c r="C172" s="710">
        <f t="shared" si="42"/>
        <v>1.5246444879965351</v>
      </c>
      <c r="D172" s="710">
        <f t="shared" si="47"/>
        <v>1453.3090286747547</v>
      </c>
      <c r="E172" s="710">
        <f t="shared" si="48"/>
        <v>457.86376459009904</v>
      </c>
      <c r="F172" s="710">
        <f t="shared" si="49"/>
        <v>310.87943688444312</v>
      </c>
      <c r="G172" s="710">
        <f t="shared" si="50"/>
        <v>298.72823035155437</v>
      </c>
      <c r="H172" s="717">
        <f t="shared" si="51"/>
        <v>298.00619692793555</v>
      </c>
      <c r="I172" s="710">
        <f t="shared" si="52"/>
        <v>298.00413482418639</v>
      </c>
      <c r="J172" s="710">
        <f t="shared" si="53"/>
        <v>298.00285933265349</v>
      </c>
      <c r="K172" s="710">
        <f t="shared" si="54"/>
        <v>298.0021689589633</v>
      </c>
      <c r="L172" s="710">
        <f t="shared" si="55"/>
        <v>298.00195072836084</v>
      </c>
      <c r="N172" s="580">
        <v>98</v>
      </c>
      <c r="O172" s="710">
        <f t="shared" si="43"/>
        <v>1.5246444879965351</v>
      </c>
      <c r="P172" s="710">
        <f t="shared" si="56"/>
        <v>604.77596287606934</v>
      </c>
      <c r="Q172" s="710">
        <f t="shared" ref="Q172:Q202" si="58">FoCase*P171+(1-2*FoCase)*Q171+FoCase*R171</f>
        <v>570.75764471034995</v>
      </c>
      <c r="R172" s="710">
        <f t="shared" si="45"/>
        <v>546.2178006689569</v>
      </c>
      <c r="S172" s="710">
        <f t="shared" si="46"/>
        <v>531.38554922550691</v>
      </c>
      <c r="T172" s="710">
        <f t="shared" si="57"/>
        <v>526.39849426891385</v>
      </c>
    </row>
    <row r="173" spans="2:20">
      <c r="B173" s="580">
        <v>99</v>
      </c>
      <c r="C173" s="710">
        <f t="shared" si="42"/>
        <v>1.5402020848128264</v>
      </c>
      <c r="D173" s="710">
        <f t="shared" si="47"/>
        <v>1454.126287686114</v>
      </c>
      <c r="E173" s="710">
        <f t="shared" si="48"/>
        <v>459.68167993391683</v>
      </c>
      <c r="F173" s="710">
        <f t="shared" si="49"/>
        <v>311.16833079732129</v>
      </c>
      <c r="G173" s="710">
        <f t="shared" si="50"/>
        <v>298.75271853748211</v>
      </c>
      <c r="H173" s="717">
        <f t="shared" si="51"/>
        <v>298.00646077993059</v>
      </c>
      <c r="I173" s="710">
        <f t="shared" si="52"/>
        <v>298.00432400793318</v>
      </c>
      <c r="J173" s="710">
        <f t="shared" si="53"/>
        <v>298.00300005610461</v>
      </c>
      <c r="K173" s="710">
        <f t="shared" si="54"/>
        <v>298.00228251148189</v>
      </c>
      <c r="L173" s="710">
        <f t="shared" si="55"/>
        <v>298.00205552643627</v>
      </c>
      <c r="N173" s="580">
        <v>99</v>
      </c>
      <c r="O173" s="710">
        <f t="shared" si="43"/>
        <v>1.5402020848128264</v>
      </c>
      <c r="P173" s="710">
        <f t="shared" si="56"/>
        <v>606.97898346502075</v>
      </c>
      <c r="Q173" s="710">
        <f t="shared" si="58"/>
        <v>573.03726001700193</v>
      </c>
      <c r="R173" s="710">
        <f t="shared" si="45"/>
        <v>548.55251999052132</v>
      </c>
      <c r="S173" s="710">
        <f t="shared" si="46"/>
        <v>533.753362896152</v>
      </c>
      <c r="T173" s="710">
        <f t="shared" si="57"/>
        <v>528.77708115911253</v>
      </c>
    </row>
    <row r="174" spans="2:20">
      <c r="B174" s="580">
        <v>100</v>
      </c>
      <c r="C174" s="710">
        <f t="shared" si="42"/>
        <v>1.5557596816291175</v>
      </c>
      <c r="D174" s="710">
        <f t="shared" si="47"/>
        <v>1454.9156552005652</v>
      </c>
      <c r="E174" s="710">
        <f t="shared" si="48"/>
        <v>461.49417518138864</v>
      </c>
      <c r="F174" s="710">
        <f t="shared" si="49"/>
        <v>311.45993428019113</v>
      </c>
      <c r="G174" s="710">
        <f t="shared" si="50"/>
        <v>298.77772133689524</v>
      </c>
      <c r="H174" s="717">
        <f t="shared" si="51"/>
        <v>298.00673265574039</v>
      </c>
      <c r="I174" s="710">
        <f t="shared" si="52"/>
        <v>298.00451949480941</v>
      </c>
      <c r="J174" s="710">
        <f t="shared" si="53"/>
        <v>298.00314589974255</v>
      </c>
      <c r="K174" s="710">
        <f t="shared" si="54"/>
        <v>298.00240049324839</v>
      </c>
      <c r="L174" s="710">
        <f t="shared" si="55"/>
        <v>298.00216452619418</v>
      </c>
      <c r="N174" s="580">
        <v>100</v>
      </c>
      <c r="O174" s="710">
        <f t="shared" si="43"/>
        <v>1.5557596816291175</v>
      </c>
      <c r="P174" s="710">
        <f t="shared" si="56"/>
        <v>609.17700905893366</v>
      </c>
      <c r="Q174" s="710">
        <f t="shared" si="58"/>
        <v>575.31170671377174</v>
      </c>
      <c r="R174" s="710">
        <f t="shared" si="45"/>
        <v>550.88194588927672</v>
      </c>
      <c r="S174" s="710">
        <f t="shared" si="46"/>
        <v>536.11580823558006</v>
      </c>
      <c r="T174" s="710">
        <f t="shared" si="57"/>
        <v>531.15027534461888</v>
      </c>
    </row>
    <row r="175" spans="2:20">
      <c r="B175" s="580">
        <v>101</v>
      </c>
      <c r="C175" s="710">
        <f t="shared" si="42"/>
        <v>1.5713172784454088</v>
      </c>
      <c r="D175" s="710">
        <f t="shared" si="47"/>
        <v>1455.6783257384484</v>
      </c>
      <c r="E175" s="710">
        <f t="shared" si="48"/>
        <v>463.30121960386498</v>
      </c>
      <c r="F175" s="710">
        <f t="shared" si="49"/>
        <v>311.75422521147993</v>
      </c>
      <c r="G175" s="710">
        <f t="shared" si="50"/>
        <v>298.80324236729433</v>
      </c>
      <c r="H175" s="717">
        <f t="shared" si="51"/>
        <v>298.00701269911519</v>
      </c>
      <c r="I175" s="710">
        <f t="shared" si="52"/>
        <v>298.00472141414468</v>
      </c>
      <c r="J175" s="710">
        <f t="shared" si="53"/>
        <v>298.00329698189637</v>
      </c>
      <c r="K175" s="710">
        <f t="shared" si="54"/>
        <v>298.00252301570606</v>
      </c>
      <c r="L175" s="710">
        <f t="shared" si="55"/>
        <v>298.00227783672335</v>
      </c>
      <c r="N175" s="580">
        <v>101</v>
      </c>
      <c r="O175" s="710">
        <f t="shared" si="43"/>
        <v>1.5713172784454088</v>
      </c>
      <c r="P175" s="710">
        <f t="shared" si="56"/>
        <v>611.37005100786382</v>
      </c>
      <c r="Q175" s="710">
        <f t="shared" si="58"/>
        <v>577.5809965377382</v>
      </c>
      <c r="R175" s="710">
        <f t="shared" si="45"/>
        <v>553.20609036748237</v>
      </c>
      <c r="S175" s="710">
        <f t="shared" si="46"/>
        <v>538.47289739766779</v>
      </c>
      <c r="T175" s="710">
        <f t="shared" si="57"/>
        <v>533.51808902696598</v>
      </c>
    </row>
    <row r="176" spans="2:20">
      <c r="B176" s="580">
        <v>102</v>
      </c>
      <c r="C176" s="710">
        <f t="shared" si="42"/>
        <v>1.5868748752616999</v>
      </c>
      <c r="D176" s="710">
        <f t="shared" si="47"/>
        <v>1456.4154415355031</v>
      </c>
      <c r="E176" s="710">
        <f t="shared" si="48"/>
        <v>465.10278511636068</v>
      </c>
      <c r="F176" s="710">
        <f t="shared" si="49"/>
        <v>312.05118150632205</v>
      </c>
      <c r="G176" s="710">
        <f t="shared" si="50"/>
        <v>298.82928518358852</v>
      </c>
      <c r="H176" s="717">
        <f t="shared" si="51"/>
        <v>298.00730105439487</v>
      </c>
      <c r="I176" s="710">
        <f t="shared" si="52"/>
        <v>298.00492989609103</v>
      </c>
      <c r="J176" s="710">
        <f t="shared" si="53"/>
        <v>298.00345342188479</v>
      </c>
      <c r="K176" s="710">
        <f t="shared" si="54"/>
        <v>298.00265019138823</v>
      </c>
      <c r="L176" s="710">
        <f t="shared" si="55"/>
        <v>298.00239556823556</v>
      </c>
      <c r="N176" s="580">
        <v>102</v>
      </c>
      <c r="O176" s="710">
        <f t="shared" si="43"/>
        <v>1.5868748752616999</v>
      </c>
      <c r="P176" s="710">
        <f t="shared" si="56"/>
        <v>613.55812063247856</v>
      </c>
      <c r="Q176" s="710">
        <f t="shared" si="58"/>
        <v>579.8451411966762</v>
      </c>
      <c r="R176" s="710">
        <f t="shared" si="45"/>
        <v>555.52496540008542</v>
      </c>
      <c r="S176" s="710">
        <f t="shared" si="46"/>
        <v>540.82464251128886</v>
      </c>
      <c r="T176" s="710">
        <f t="shared" si="57"/>
        <v>535.88053438368274</v>
      </c>
    </row>
    <row r="177" spans="2:20">
      <c r="B177" s="580">
        <v>103</v>
      </c>
      <c r="C177" s="710">
        <f t="shared" si="42"/>
        <v>1.602432472077991</v>
      </c>
      <c r="D177" s="710">
        <f t="shared" si="47"/>
        <v>1457.1280948369499</v>
      </c>
      <c r="E177" s="710">
        <f t="shared" si="48"/>
        <v>466.89884615427962</v>
      </c>
      <c r="F177" s="710">
        <f t="shared" si="49"/>
        <v>312.3507811219319</v>
      </c>
      <c r="G177" s="710">
        <f t="shared" si="50"/>
        <v>298.8558532784437</v>
      </c>
      <c r="H177" s="717">
        <f t="shared" si="51"/>
        <v>298.00759786649388</v>
      </c>
      <c r="I177" s="710">
        <f t="shared" si="52"/>
        <v>298.00514507160733</v>
      </c>
      <c r="J177" s="710">
        <f t="shared" si="53"/>
        <v>298.00361534000007</v>
      </c>
      <c r="K177" s="710">
        <f t="shared" si="54"/>
        <v>298.00278213390152</v>
      </c>
      <c r="L177" s="710">
        <f t="shared" si="55"/>
        <v>298.00251783204942</v>
      </c>
      <c r="N177" s="580">
        <v>103</v>
      </c>
      <c r="O177" s="710">
        <f t="shared" si="43"/>
        <v>1.602432472077991</v>
      </c>
      <c r="P177" s="710">
        <f t="shared" si="56"/>
        <v>615.74122922465585</v>
      </c>
      <c r="Q177" s="710">
        <f t="shared" si="58"/>
        <v>582.10415236951576</v>
      </c>
      <c r="R177" s="710">
        <f t="shared" si="45"/>
        <v>557.8385829347967</v>
      </c>
      <c r="S177" s="710">
        <f t="shared" si="46"/>
        <v>543.17105567999852</v>
      </c>
      <c r="T177" s="710">
        <f t="shared" si="57"/>
        <v>538.23762356781583</v>
      </c>
    </row>
    <row r="178" spans="2:20">
      <c r="B178" s="580">
        <v>104</v>
      </c>
      <c r="C178" s="710">
        <f t="shared" si="42"/>
        <v>1.6179900688942823</v>
      </c>
      <c r="D178" s="710">
        <f t="shared" si="47"/>
        <v>1457.8173300908843</v>
      </c>
      <c r="E178" s="710">
        <f t="shared" si="48"/>
        <v>468.68937955559483</v>
      </c>
      <c r="F178" s="710">
        <f t="shared" si="49"/>
        <v>312.65300206269035</v>
      </c>
      <c r="G178" s="710">
        <f t="shared" si="50"/>
        <v>298.88295008264026</v>
      </c>
      <c r="H178" s="717">
        <f t="shared" si="51"/>
        <v>298.00790328088607</v>
      </c>
      <c r="I178" s="710">
        <f t="shared" si="52"/>
        <v>298.00536707244339</v>
      </c>
      <c r="J178" s="710">
        <f t="shared" si="53"/>
        <v>298.00378285749184</v>
      </c>
      <c r="K178" s="710">
        <f t="shared" si="54"/>
        <v>298.00291895791042</v>
      </c>
      <c r="L178" s="710">
        <f t="shared" si="55"/>
        <v>298.00264474057417</v>
      </c>
      <c r="N178" s="580">
        <v>104</v>
      </c>
      <c r="O178" s="710">
        <f t="shared" si="43"/>
        <v>1.6179900688942823</v>
      </c>
      <c r="P178" s="710">
        <f t="shared" si="56"/>
        <v>617.91938804800407</v>
      </c>
      <c r="Q178" s="710">
        <f t="shared" si="58"/>
        <v>584.35804170674203</v>
      </c>
      <c r="R178" s="710">
        <f t="shared" si="45"/>
        <v>560.14695489216535</v>
      </c>
      <c r="S178" s="710">
        <f t="shared" si="46"/>
        <v>545.51214898177409</v>
      </c>
      <c r="T178" s="710">
        <f t="shared" si="57"/>
        <v>540.58936870752973</v>
      </c>
    </row>
    <row r="179" spans="2:20">
      <c r="B179" s="580">
        <v>105</v>
      </c>
      <c r="C179" s="710">
        <f t="shared" si="42"/>
        <v>1.6335476657105734</v>
      </c>
      <c r="D179" s="710">
        <f t="shared" si="47"/>
        <v>1458.4841460454006</v>
      </c>
      <c r="E179" s="710">
        <f t="shared" si="48"/>
        <v>470.47436444824353</v>
      </c>
      <c r="F179" s="710">
        <f t="shared" si="49"/>
        <v>312.95782238495775</v>
      </c>
      <c r="G179" s="710">
        <f t="shared" si="50"/>
        <v>298.910578965441</v>
      </c>
      <c r="H179" s="717">
        <f t="shared" si="51"/>
        <v>298.00821744359018</v>
      </c>
      <c r="I179" s="710">
        <f t="shared" si="52"/>
        <v>298.00559603112447</v>
      </c>
      <c r="J179" s="710">
        <f t="shared" si="53"/>
        <v>298.00395609655135</v>
      </c>
      <c r="K179" s="710">
        <f t="shared" si="54"/>
        <v>298.00306077912074</v>
      </c>
      <c r="L179" s="710">
        <f t="shared" si="55"/>
        <v>298.00277640729394</v>
      </c>
      <c r="N179" s="580">
        <v>105</v>
      </c>
      <c r="O179" s="710">
        <f t="shared" si="43"/>
        <v>1.6335476657105734</v>
      </c>
      <c r="P179" s="710">
        <f t="shared" si="56"/>
        <v>620.09260833831479</v>
      </c>
      <c r="Q179" s="710">
        <f t="shared" si="58"/>
        <v>586.6068208307463</v>
      </c>
      <c r="R179" s="710">
        <f t="shared" si="45"/>
        <v>562.45009316565108</v>
      </c>
      <c r="S179" s="710">
        <f t="shared" si="46"/>
        <v>547.84793446880053</v>
      </c>
      <c r="T179" s="710">
        <f t="shared" si="57"/>
        <v>542.93578190577421</v>
      </c>
    </row>
    <row r="180" spans="2:20">
      <c r="B180" s="580">
        <v>106</v>
      </c>
      <c r="C180" s="710">
        <f t="shared" si="42"/>
        <v>1.6491052625268645</v>
      </c>
      <c r="D180" s="710">
        <f t="shared" si="47"/>
        <v>1459.1294977536736</v>
      </c>
      <c r="E180" s="710">
        <f t="shared" si="48"/>
        <v>472.25378214250873</v>
      </c>
      <c r="F180" s="710">
        <f t="shared" si="49"/>
        <v>313.26522020162605</v>
      </c>
      <c r="G180" s="710">
        <f t="shared" si="50"/>
        <v>298.93874323496698</v>
      </c>
      <c r="H180" s="717">
        <f t="shared" si="51"/>
        <v>298.00854050115504</v>
      </c>
      <c r="I180" s="710">
        <f t="shared" si="52"/>
        <v>298.00583208093559</v>
      </c>
      <c r="J180" s="710">
        <f t="shared" si="53"/>
        <v>298.00413518029558</v>
      </c>
      <c r="K180" s="710">
        <f t="shared" si="54"/>
        <v>298.00320771426362</v>
      </c>
      <c r="L180" s="710">
        <f t="shared" si="55"/>
        <v>298.00291294675151</v>
      </c>
      <c r="N180" s="580">
        <v>106</v>
      </c>
      <c r="O180" s="710">
        <f t="shared" si="43"/>
        <v>1.6491052625268645</v>
      </c>
      <c r="P180" s="710">
        <f t="shared" si="56"/>
        <v>622.26090130395767</v>
      </c>
      <c r="Q180" s="710">
        <f t="shared" si="58"/>
        <v>588.85050133613413</v>
      </c>
      <c r="R180" s="710">
        <f t="shared" si="45"/>
        <v>564.74800962169468</v>
      </c>
      <c r="S180" s="710">
        <f t="shared" si="46"/>
        <v>550.17842416729798</v>
      </c>
      <c r="T180" s="710">
        <f t="shared" si="57"/>
        <v>545.27687524000851</v>
      </c>
    </row>
    <row r="181" spans="2:20">
      <c r="B181" s="580">
        <v>107</v>
      </c>
      <c r="C181" s="710">
        <f t="shared" si="42"/>
        <v>1.6646628593431558</v>
      </c>
      <c r="D181" s="710">
        <f t="shared" si="47"/>
        <v>1459.754298491036</v>
      </c>
      <c r="E181" s="710">
        <f t="shared" si="48"/>
        <v>474.02761602816747</v>
      </c>
      <c r="F181" s="710">
        <f t="shared" si="49"/>
        <v>313.57517368642129</v>
      </c>
      <c r="G181" s="710">
        <f t="shared" si="50"/>
        <v>298.96744613858186</v>
      </c>
      <c r="H181" s="717">
        <f t="shared" si="51"/>
        <v>298.00887260064519</v>
      </c>
      <c r="I181" s="710">
        <f t="shared" si="52"/>
        <v>298.00607535590643</v>
      </c>
      <c r="J181" s="710">
        <f t="shared" si="53"/>
        <v>298.00432023275096</v>
      </c>
      <c r="K181" s="710">
        <f t="shared" si="54"/>
        <v>298.00335988107986</v>
      </c>
      <c r="L181" s="710">
        <f t="shared" si="55"/>
        <v>298.00305447453206</v>
      </c>
      <c r="N181" s="580">
        <v>107</v>
      </c>
      <c r="O181" s="710">
        <f t="shared" si="43"/>
        <v>1.6646628593431558</v>
      </c>
      <c r="P181" s="710">
        <f t="shared" si="56"/>
        <v>624.42427812622623</v>
      </c>
      <c r="Q181" s="710">
        <f t="shared" si="58"/>
        <v>591.08909478999715</v>
      </c>
      <c r="R181" s="710">
        <f t="shared" si="45"/>
        <v>567.04071609978689</v>
      </c>
      <c r="S181" s="710">
        <f t="shared" si="46"/>
        <v>552.50363007738224</v>
      </c>
      <c r="T181" s="710">
        <f t="shared" si="57"/>
        <v>547.6126607619758</v>
      </c>
    </row>
    <row r="182" spans="2:20">
      <c r="B182" s="580">
        <v>108</v>
      </c>
      <c r="C182" s="710">
        <f t="shared" si="42"/>
        <v>1.6802204561594469</v>
      </c>
      <c r="D182" s="710">
        <f t="shared" si="47"/>
        <v>1460.3594215879166</v>
      </c>
      <c r="E182" s="710">
        <f t="shared" si="48"/>
        <v>475.79585147619713</v>
      </c>
      <c r="F182" s="710">
        <f t="shared" si="49"/>
        <v>313.88766107796823</v>
      </c>
      <c r="G182" s="710">
        <f t="shared" si="50"/>
        <v>298.99669086328379</v>
      </c>
      <c r="H182" s="717">
        <f t="shared" si="51"/>
        <v>298.00921388962649</v>
      </c>
      <c r="I182" s="710">
        <f t="shared" si="52"/>
        <v>298.00632599079569</v>
      </c>
      <c r="J182" s="710">
        <f t="shared" si="53"/>
        <v>298.00451137883806</v>
      </c>
      <c r="K182" s="710">
        <f t="shared" si="54"/>
        <v>298.00351739830347</v>
      </c>
      <c r="L182" s="710">
        <f t="shared" si="55"/>
        <v>298.00320110724749</v>
      </c>
      <c r="N182" s="580">
        <v>108</v>
      </c>
      <c r="O182" s="710">
        <f t="shared" si="43"/>
        <v>1.6802204561594469</v>
      </c>
      <c r="P182" s="710">
        <f t="shared" si="56"/>
        <v>626.58274995964166</v>
      </c>
      <c r="Q182" s="710">
        <f t="shared" si="58"/>
        <v>593.32261273215386</v>
      </c>
      <c r="R182" s="710">
        <f t="shared" si="45"/>
        <v>569.32822441253631</v>
      </c>
      <c r="S182" s="710">
        <f t="shared" si="46"/>
        <v>554.82356417295455</v>
      </c>
      <c r="T182" s="710">
        <f t="shared" si="57"/>
        <v>549.94315049751822</v>
      </c>
    </row>
    <row r="183" spans="2:20">
      <c r="B183" s="580">
        <v>109</v>
      </c>
      <c r="C183" s="710">
        <f t="shared" si="42"/>
        <v>1.695778052975738</v>
      </c>
      <c r="D183" s="710">
        <f t="shared" si="47"/>
        <v>1460.9457021823296</v>
      </c>
      <c r="E183" s="710">
        <f t="shared" si="48"/>
        <v>477.55847574483806</v>
      </c>
      <c r="F183" s="710">
        <f t="shared" si="49"/>
        <v>314.20266068362798</v>
      </c>
      <c r="G183" s="710">
        <f t="shared" si="50"/>
        <v>299.02648053610409</v>
      </c>
      <c r="H183" s="717">
        <f t="shared" si="51"/>
        <v>298.00956451615224</v>
      </c>
      <c r="I183" s="710">
        <f t="shared" si="52"/>
        <v>298.00658412107617</v>
      </c>
      <c r="J183" s="710">
        <f t="shared" si="53"/>
        <v>298.00470874435581</v>
      </c>
      <c r="K183" s="710">
        <f t="shared" si="54"/>
        <v>298.00368038564596</v>
      </c>
      <c r="L183" s="710">
        <f t="shared" si="55"/>
        <v>298.00335296252007</v>
      </c>
      <c r="N183" s="580">
        <v>109</v>
      </c>
      <c r="O183" s="710">
        <f t="shared" si="43"/>
        <v>1.695778052975738</v>
      </c>
      <c r="P183" s="710">
        <f t="shared" si="56"/>
        <v>628.73632793221987</v>
      </c>
      <c r="Q183" s="710">
        <f t="shared" si="58"/>
        <v>595.5510666753645</v>
      </c>
      <c r="R183" s="710">
        <f t="shared" si="45"/>
        <v>571.61054634573588</v>
      </c>
      <c r="S183" s="710">
        <f t="shared" si="46"/>
        <v>557.13823840161672</v>
      </c>
      <c r="T183" s="710">
        <f t="shared" si="57"/>
        <v>552.26835644642892</v>
      </c>
    </row>
    <row r="184" spans="2:20">
      <c r="B184" s="580">
        <v>110</v>
      </c>
      <c r="C184" s="710">
        <f t="shared" si="42"/>
        <v>1.7113356497920293</v>
      </c>
      <c r="D184" s="710">
        <f t="shared" si="47"/>
        <v>1461.5139388954478</v>
      </c>
      <c r="E184" s="710">
        <f t="shared" si="48"/>
        <v>479.3154778898226</v>
      </c>
      <c r="F184" s="710">
        <f t="shared" si="49"/>
        <v>314.5201508831185</v>
      </c>
      <c r="G184" s="710">
        <f t="shared" si="50"/>
        <v>299.0568182245126</v>
      </c>
      <c r="H184" s="717">
        <f t="shared" si="51"/>
        <v>298.0099246287491</v>
      </c>
      <c r="I184" s="710">
        <f t="shared" si="52"/>
        <v>298.00684988291971</v>
      </c>
      <c r="J184" s="710">
        <f t="shared" si="53"/>
        <v>298.00491245596555</v>
      </c>
      <c r="K184" s="710">
        <f t="shared" si="54"/>
        <v>298.00384896378051</v>
      </c>
      <c r="L184" s="710">
        <f t="shared" si="55"/>
        <v>298.00351015896661</v>
      </c>
      <c r="N184" s="580">
        <v>110</v>
      </c>
      <c r="O184" s="710">
        <f t="shared" si="43"/>
        <v>1.7113356497920293</v>
      </c>
      <c r="P184" s="710">
        <f t="shared" si="56"/>
        <v>630.88502314570951</v>
      </c>
      <c r="Q184" s="710">
        <f t="shared" si="58"/>
        <v>597.77446810552203</v>
      </c>
      <c r="R184" s="710">
        <f t="shared" si="45"/>
        <v>573.88769365842882</v>
      </c>
      <c r="S184" s="710">
        <f t="shared" si="46"/>
        <v>559.44766468460682</v>
      </c>
      <c r="T184" s="710">
        <f t="shared" si="57"/>
        <v>554.58829058233346</v>
      </c>
    </row>
    <row r="185" spans="2:20">
      <c r="B185" s="580">
        <v>111</v>
      </c>
      <c r="C185" s="710">
        <f t="shared" si="42"/>
        <v>1.7268932466083204</v>
      </c>
      <c r="D185" s="710">
        <f t="shared" si="47"/>
        <v>1462.0648954336366</v>
      </c>
      <c r="E185" s="710">
        <f t="shared" si="48"/>
        <v>481.06684867858644</v>
      </c>
      <c r="F185" s="710">
        <f t="shared" si="49"/>
        <v>314.84011013192833</v>
      </c>
      <c r="G185" s="710">
        <f t="shared" si="50"/>
        <v>299.08770693682902</v>
      </c>
      <c r="H185" s="717">
        <f t="shared" si="51"/>
        <v>298.01029437640335</v>
      </c>
      <c r="I185" s="710">
        <f t="shared" si="52"/>
        <v>298.00712341318228</v>
      </c>
      <c r="J185" s="710">
        <f t="shared" si="53"/>
        <v>298.00512264117577</v>
      </c>
      <c r="K185" s="710">
        <f t="shared" si="54"/>
        <v>298.00402325432577</v>
      </c>
      <c r="L185" s="710">
        <f t="shared" si="55"/>
        <v>298.00367281618253</v>
      </c>
      <c r="N185" s="580">
        <v>111</v>
      </c>
      <c r="O185" s="710">
        <f t="shared" si="43"/>
        <v>1.7268932466083204</v>
      </c>
      <c r="P185" s="710">
        <f t="shared" si="56"/>
        <v>633.02884667580167</v>
      </c>
      <c r="Q185" s="710">
        <f t="shared" si="58"/>
        <v>599.99282848182497</v>
      </c>
      <c r="R185" s="710">
        <f t="shared" si="45"/>
        <v>576.15967808297307</v>
      </c>
      <c r="S185" s="710">
        <f t="shared" si="46"/>
        <v>561.75185491675393</v>
      </c>
      <c r="T185" s="710">
        <f t="shared" si="57"/>
        <v>556.90296485259796</v>
      </c>
    </row>
    <row r="186" spans="2:20">
      <c r="B186" s="580">
        <v>112</v>
      </c>
      <c r="C186" s="710">
        <f t="shared" si="42"/>
        <v>1.7424508434246115</v>
      </c>
      <c r="D186" s="710">
        <f t="shared" si="47"/>
        <v>1462.5993021201723</v>
      </c>
      <c r="E186" s="710">
        <f t="shared" si="48"/>
        <v>482.81258050828728</v>
      </c>
      <c r="F186" s="710">
        <f t="shared" si="49"/>
        <v>315.16251696453259</v>
      </c>
      <c r="G186" s="710">
        <f t="shared" si="50"/>
        <v>299.11914962263967</v>
      </c>
      <c r="H186" s="717">
        <f t="shared" si="51"/>
        <v>298.01067390854735</v>
      </c>
      <c r="I186" s="710">
        <f t="shared" si="52"/>
        <v>298.00740484938916</v>
      </c>
      <c r="J186" s="710">
        <f t="shared" si="53"/>
        <v>298.00533942832664</v>
      </c>
      <c r="K186" s="710">
        <f t="shared" si="54"/>
        <v>298.00420337983047</v>
      </c>
      <c r="L186" s="710">
        <f t="shared" si="55"/>
        <v>298.0038410547258</v>
      </c>
      <c r="N186" s="580">
        <v>112</v>
      </c>
      <c r="O186" s="710">
        <f t="shared" si="43"/>
        <v>1.7424508434246115</v>
      </c>
      <c r="P186" s="710">
        <f t="shared" si="56"/>
        <v>635.16780957231867</v>
      </c>
      <c r="Q186" s="710">
        <f t="shared" si="58"/>
        <v>602.20615923693231</v>
      </c>
      <c r="R186" s="710">
        <f t="shared" si="45"/>
        <v>578.42651132510537</v>
      </c>
      <c r="S186" s="710">
        <f t="shared" si="46"/>
        <v>564.05082096644753</v>
      </c>
      <c r="T186" s="710">
        <f t="shared" si="57"/>
        <v>559.21239117825962</v>
      </c>
    </row>
    <row r="187" spans="2:20">
      <c r="B187" s="580">
        <v>113</v>
      </c>
      <c r="C187" s="710">
        <f t="shared" si="42"/>
        <v>1.7580084402409029</v>
      </c>
      <c r="D187" s="710">
        <f t="shared" si="47"/>
        <v>1463.1178573597383</v>
      </c>
      <c r="E187" s="710">
        <f t="shared" si="48"/>
        <v>484.55266732746344</v>
      </c>
      <c r="F187" s="710">
        <f t="shared" si="49"/>
        <v>315.48734999742044</v>
      </c>
      <c r="G187" s="710">
        <f t="shared" si="50"/>
        <v>299.15114917321921</v>
      </c>
      <c r="H187" s="717">
        <f t="shared" si="51"/>
        <v>298.01106337504609</v>
      </c>
      <c r="I187" s="710">
        <f t="shared" si="52"/>
        <v>298.00769432972015</v>
      </c>
      <c r="J187" s="710">
        <f t="shared" si="53"/>
        <v>298.0055629465744</v>
      </c>
      <c r="K187" s="710">
        <f t="shared" si="54"/>
        <v>298.00438946375738</v>
      </c>
      <c r="L187" s="710">
        <f t="shared" si="55"/>
        <v>298.00401499610132</v>
      </c>
      <c r="N187" s="580">
        <v>113</v>
      </c>
      <c r="O187" s="710">
        <f t="shared" si="43"/>
        <v>1.7580084402409029</v>
      </c>
      <c r="P187" s="710">
        <f t="shared" si="56"/>
        <v>637.30192285938278</v>
      </c>
      <c r="Q187" s="710">
        <f t="shared" si="58"/>
        <v>604.41447177710597</v>
      </c>
      <c r="R187" s="710">
        <f t="shared" si="45"/>
        <v>580.68820506400482</v>
      </c>
      <c r="S187" s="710">
        <f t="shared" si="46"/>
        <v>566.34457467562027</v>
      </c>
      <c r="T187" s="710">
        <f t="shared" si="57"/>
        <v>561.51658145397573</v>
      </c>
    </row>
    <row r="188" spans="2:20">
      <c r="B188" s="580">
        <v>114</v>
      </c>
      <c r="C188" s="710">
        <f t="shared" si="42"/>
        <v>1.773566037057194</v>
      </c>
      <c r="D188" s="710">
        <f t="shared" si="47"/>
        <v>1463.6212290386413</v>
      </c>
      <c r="E188" s="710">
        <f t="shared" si="48"/>
        <v>486.28710456117312</v>
      </c>
      <c r="F188" s="710">
        <f t="shared" si="49"/>
        <v>315.81458793194292</v>
      </c>
      <c r="G188" s="710">
        <f t="shared" si="50"/>
        <v>299.18370842195742</v>
      </c>
      <c r="H188" s="717">
        <f t="shared" si="51"/>
        <v>298.01146292618392</v>
      </c>
      <c r="I188" s="710">
        <f t="shared" si="52"/>
        <v>298.00799199299519</v>
      </c>
      <c r="J188" s="710">
        <f t="shared" si="53"/>
        <v>298.00579332587625</v>
      </c>
      <c r="K188" s="710">
        <f t="shared" si="54"/>
        <v>298.00458163046767</v>
      </c>
      <c r="L188" s="710">
        <f t="shared" si="55"/>
        <v>298.0041947627451</v>
      </c>
      <c r="N188" s="580">
        <v>114</v>
      </c>
      <c r="O188" s="710">
        <f t="shared" si="43"/>
        <v>1.773566037057194</v>
      </c>
      <c r="P188" s="710">
        <f t="shared" si="56"/>
        <v>639.4311975355688</v>
      </c>
      <c r="Q188" s="710">
        <f t="shared" si="58"/>
        <v>606.61777748233919</v>
      </c>
      <c r="R188" s="710">
        <f t="shared" si="45"/>
        <v>582.94477095235584</v>
      </c>
      <c r="S188" s="710">
        <f t="shared" si="46"/>
        <v>568.63312785974244</v>
      </c>
      <c r="T188" s="710">
        <f t="shared" si="57"/>
        <v>563.81554754798867</v>
      </c>
    </row>
    <row r="189" spans="2:20">
      <c r="B189" s="580">
        <v>115</v>
      </c>
      <c r="C189" s="710">
        <f t="shared" si="42"/>
        <v>1.7891236338734851</v>
      </c>
      <c r="D189" s="710">
        <f t="shared" si="47"/>
        <v>1464.110055863576</v>
      </c>
      <c r="E189" s="710">
        <f t="shared" si="48"/>
        <v>488.01588903946009</v>
      </c>
      <c r="F189" s="710">
        <f t="shared" si="49"/>
        <v>316.14420955698876</v>
      </c>
      <c r="G189" s="710">
        <f t="shared" si="50"/>
        <v>299.21683014478987</v>
      </c>
      <c r="H189" s="717">
        <f t="shared" si="51"/>
        <v>298.01187271265144</v>
      </c>
      <c r="I189" s="710">
        <f t="shared" si="52"/>
        <v>298.00829797866004</v>
      </c>
      <c r="J189" s="710">
        <f t="shared" si="53"/>
        <v>298.00603069697502</v>
      </c>
      <c r="K189" s="710">
        <f t="shared" si="54"/>
        <v>298.00478000520536</v>
      </c>
      <c r="L189" s="710">
        <f t="shared" si="55"/>
        <v>298.0043804780081</v>
      </c>
      <c r="N189" s="580">
        <v>115</v>
      </c>
      <c r="O189" s="710">
        <f t="shared" si="43"/>
        <v>1.7891236338734851</v>
      </c>
      <c r="P189" s="710">
        <f t="shared" si="56"/>
        <v>641.55564457404239</v>
      </c>
      <c r="Q189" s="710">
        <f t="shared" si="58"/>
        <v>608.81608770647586</v>
      </c>
      <c r="R189" s="710">
        <f t="shared" si="45"/>
        <v>585.19622061641007</v>
      </c>
      <c r="S189" s="710">
        <f t="shared" si="46"/>
        <v>570.91649230782559</v>
      </c>
      <c r="T189" s="710">
        <f t="shared" si="57"/>
        <v>566.10930130210591</v>
      </c>
    </row>
    <row r="190" spans="2:20">
      <c r="B190" s="580">
        <v>116</v>
      </c>
      <c r="C190" s="710">
        <f t="shared" si="42"/>
        <v>1.8046812306897764</v>
      </c>
      <c r="D190" s="710">
        <f t="shared" si="47"/>
        <v>1464.5849486416321</v>
      </c>
      <c r="E190" s="710">
        <f t="shared" si="48"/>
        <v>489.73901892900005</v>
      </c>
      <c r="F190" s="710">
        <f t="shared" si="49"/>
        <v>316.47619375149623</v>
      </c>
      <c r="G190" s="710">
        <f t="shared" si="50"/>
        <v>299.25051706063243</v>
      </c>
      <c r="H190" s="717">
        <f t="shared" si="51"/>
        <v>298.01229288553242</v>
      </c>
      <c r="I190" s="710">
        <f t="shared" si="52"/>
        <v>298.00861242677172</v>
      </c>
      <c r="J190" s="710">
        <f t="shared" si="53"/>
        <v>298.00627519138425</v>
      </c>
      <c r="K190" s="710">
        <f t="shared" si="54"/>
        <v>298.00498471408173</v>
      </c>
      <c r="L190" s="710">
        <f t="shared" si="55"/>
        <v>298.00457226614117</v>
      </c>
      <c r="N190" s="580">
        <v>116</v>
      </c>
      <c r="O190" s="710">
        <f t="shared" si="43"/>
        <v>1.8046812306897764</v>
      </c>
      <c r="P190" s="710">
        <f t="shared" si="56"/>
        <v>643.67527492268641</v>
      </c>
      <c r="Q190" s="710">
        <f t="shared" si="58"/>
        <v>611.00941377732011</v>
      </c>
      <c r="R190" s="710">
        <f t="shared" si="45"/>
        <v>587.44256565604815</v>
      </c>
      <c r="S190" s="710">
        <f t="shared" si="46"/>
        <v>573.19467978243426</v>
      </c>
      <c r="T190" s="710">
        <f t="shared" si="57"/>
        <v>568.39785453169065</v>
      </c>
    </row>
    <row r="191" spans="2:20">
      <c r="B191" s="580">
        <v>117</v>
      </c>
      <c r="C191" s="710">
        <f t="shared" si="42"/>
        <v>1.8202388275060675</v>
      </c>
      <c r="D191" s="710">
        <f t="shared" si="47"/>
        <v>1465.0464915041209</v>
      </c>
      <c r="E191" s="710">
        <f t="shared" si="48"/>
        <v>491.45649366778832</v>
      </c>
      <c r="F191" s="710">
        <f t="shared" si="49"/>
        <v>316.81051948680943</v>
      </c>
      <c r="G191" s="710">
        <f t="shared" si="50"/>
        <v>299.28477183181968</v>
      </c>
      <c r="H191" s="717">
        <f t="shared" si="51"/>
        <v>298.01272359629127</v>
      </c>
      <c r="I191" s="710">
        <f t="shared" si="52"/>
        <v>298.00893547798455</v>
      </c>
      <c r="J191" s="710">
        <f t="shared" si="53"/>
        <v>298.00652694137284</v>
      </c>
      <c r="K191" s="710">
        <f t="shared" si="54"/>
        <v>298.00519588405984</v>
      </c>
      <c r="L191" s="710">
        <f t="shared" si="55"/>
        <v>298.00477025227883</v>
      </c>
      <c r="N191" s="580">
        <v>117</v>
      </c>
      <c r="O191" s="710">
        <f t="shared" si="43"/>
        <v>1.8202388275060675</v>
      </c>
      <c r="P191" s="710">
        <f t="shared" si="56"/>
        <v>645.79009950421744</v>
      </c>
      <c r="Q191" s="710">
        <f t="shared" si="58"/>
        <v>613.19776699673935</v>
      </c>
      <c r="R191" s="710">
        <f t="shared" si="45"/>
        <v>589.6838176448415</v>
      </c>
      <c r="S191" s="710">
        <f t="shared" si="46"/>
        <v>575.46770201970526</v>
      </c>
      <c r="T191" s="710">
        <f t="shared" si="57"/>
        <v>570.68121902566281</v>
      </c>
    </row>
    <row r="192" spans="2:20">
      <c r="B192" s="580">
        <v>118</v>
      </c>
      <c r="C192" s="710">
        <f t="shared" si="42"/>
        <v>1.8357964243223586</v>
      </c>
      <c r="D192" s="710">
        <f t="shared" si="47"/>
        <v>1465.4952430766932</v>
      </c>
      <c r="E192" s="710">
        <f t="shared" si="48"/>
        <v>493.16831390273416</v>
      </c>
      <c r="F192" s="710">
        <f t="shared" si="49"/>
        <v>317.14716582888462</v>
      </c>
      <c r="G192" s="710">
        <f t="shared" si="50"/>
        <v>299.31959706454586</v>
      </c>
      <c r="H192" s="717">
        <f t="shared" si="51"/>
        <v>298.01316499676</v>
      </c>
      <c r="I192" s="710">
        <f t="shared" si="52"/>
        <v>298.00926727353595</v>
      </c>
      <c r="J192" s="710">
        <f t="shared" si="53"/>
        <v>298.00678607995036</v>
      </c>
      <c r="K192" s="710">
        <f t="shared" si="54"/>
        <v>298.00541364293906</v>
      </c>
      <c r="L192" s="710">
        <f t="shared" si="55"/>
        <v>298.0049745624242</v>
      </c>
      <c r="N192" s="580">
        <v>118</v>
      </c>
      <c r="O192" s="710">
        <f t="shared" si="43"/>
        <v>1.8357964243223586</v>
      </c>
      <c r="P192" s="710">
        <f t="shared" si="56"/>
        <v>647.9001292162925</v>
      </c>
      <c r="Q192" s="710">
        <f t="shared" si="58"/>
        <v>615.38115864075917</v>
      </c>
      <c r="R192" s="710">
        <f t="shared" si="45"/>
        <v>591.91998813011321</v>
      </c>
      <c r="S192" s="710">
        <f t="shared" si="46"/>
        <v>577.73557072937206</v>
      </c>
      <c r="T192" s="710">
        <f t="shared" si="57"/>
        <v>572.95940654650917</v>
      </c>
    </row>
    <row r="193" spans="2:20">
      <c r="B193" s="580">
        <v>119</v>
      </c>
      <c r="C193" s="710">
        <f t="shared" si="42"/>
        <v>1.8513540211386499</v>
      </c>
      <c r="D193" s="710">
        <f t="shared" si="47"/>
        <v>1465.9317375980988</v>
      </c>
      <c r="E193" s="710">
        <f t="shared" si="48"/>
        <v>494.87448143003451</v>
      </c>
      <c r="F193" s="710">
        <f t="shared" si="49"/>
        <v>317.48611194035504</v>
      </c>
      <c r="G193" s="710">
        <f t="shared" si="50"/>
        <v>299.354995309309</v>
      </c>
      <c r="H193" s="717">
        <f t="shared" si="51"/>
        <v>298.01361723912623</v>
      </c>
      <c r="I193" s="710">
        <f t="shared" si="52"/>
        <v>298.00960795523258</v>
      </c>
      <c r="J193" s="710">
        <f t="shared" si="53"/>
        <v>298.00705274085215</v>
      </c>
      <c r="K193" s="710">
        <f t="shared" si="54"/>
        <v>298.00563811933978</v>
      </c>
      <c r="L193" s="710">
        <f t="shared" si="55"/>
        <v>298.00518532343318</v>
      </c>
      <c r="N193" s="580">
        <v>119</v>
      </c>
      <c r="O193" s="710">
        <f t="shared" si="43"/>
        <v>1.8513540211386499</v>
      </c>
      <c r="P193" s="710">
        <f t="shared" si="56"/>
        <v>650.00537493160937</v>
      </c>
      <c r="Q193" s="710">
        <f t="shared" si="58"/>
        <v>617.55959995965429</v>
      </c>
      <c r="R193" s="710">
        <f t="shared" si="45"/>
        <v>594.15108863299861</v>
      </c>
      <c r="S193" s="710">
        <f t="shared" si="46"/>
        <v>579.99829759479542</v>
      </c>
      <c r="T193" s="710">
        <f t="shared" si="57"/>
        <v>575.23242883029957</v>
      </c>
    </row>
    <row r="194" spans="2:20">
      <c r="B194" s="580">
        <v>120</v>
      </c>
      <c r="C194" s="710">
        <f t="shared" si="42"/>
        <v>1.866911617954941</v>
      </c>
      <c r="D194" s="710">
        <f t="shared" si="47"/>
        <v>1466.3564859898486</v>
      </c>
      <c r="E194" s="710">
        <f t="shared" si="48"/>
        <v>496.57499913820499</v>
      </c>
      <c r="F194" s="710">
        <f t="shared" si="49"/>
        <v>317.82733708245951</v>
      </c>
      <c r="G194" s="710">
        <f t="shared" si="50"/>
        <v>299.39096906135785</v>
      </c>
      <c r="H194" s="717">
        <f t="shared" si="51"/>
        <v>298.01408047592031</v>
      </c>
      <c r="I194" s="710">
        <f t="shared" si="52"/>
        <v>298.00995766543656</v>
      </c>
      <c r="J194" s="710">
        <f t="shared" si="53"/>
        <v>298.00732705852465</v>
      </c>
      <c r="K194" s="710">
        <f t="shared" si="54"/>
        <v>298.00586944268827</v>
      </c>
      <c r="L194" s="710">
        <f t="shared" si="55"/>
        <v>298.00540266299924</v>
      </c>
      <c r="N194" s="580">
        <v>120</v>
      </c>
      <c r="O194" s="710">
        <f t="shared" si="43"/>
        <v>1.866911617954941</v>
      </c>
      <c r="P194" s="710">
        <f t="shared" si="56"/>
        <v>652.10584749799909</v>
      </c>
      <c r="Q194" s="710">
        <f t="shared" si="58"/>
        <v>619.7331021780335</v>
      </c>
      <c r="R194" s="710">
        <f t="shared" si="45"/>
        <v>596.3771306485055</v>
      </c>
      <c r="S194" s="710">
        <f t="shared" si="46"/>
        <v>582.25589427299667</v>
      </c>
      <c r="T194" s="710">
        <f t="shared" si="57"/>
        <v>577.50029758671076</v>
      </c>
    </row>
    <row r="195" spans="2:20">
      <c r="B195" s="580">
        <v>121</v>
      </c>
      <c r="C195" s="710">
        <f t="shared" si="42"/>
        <v>1.8824692147712323</v>
      </c>
      <c r="D195" s="710">
        <f t="shared" si="47"/>
        <v>1466.7699768789273</v>
      </c>
      <c r="E195" s="710">
        <f t="shared" si="48"/>
        <v>498.26987095365064</v>
      </c>
      <c r="F195" s="710">
        <f t="shared" si="49"/>
        <v>318.17082061684198</v>
      </c>
      <c r="G195" s="710">
        <f t="shared" si="50"/>
        <v>299.42752076114022</v>
      </c>
      <c r="H195" s="717">
        <f t="shared" si="51"/>
        <v>298.01455486000356</v>
      </c>
      <c r="I195" s="710">
        <f t="shared" si="52"/>
        <v>298.01031654705173</v>
      </c>
      <c r="J195" s="710">
        <f t="shared" si="53"/>
        <v>298.00760916811055</v>
      </c>
      <c r="K195" s="710">
        <f t="shared" si="54"/>
        <v>298.00610774320143</v>
      </c>
      <c r="L195" s="710">
        <f t="shared" si="55"/>
        <v>298.00562670963791</v>
      </c>
      <c r="N195" s="580">
        <v>121</v>
      </c>
      <c r="O195" s="710">
        <f t="shared" si="43"/>
        <v>1.8824692147712323</v>
      </c>
      <c r="P195" s="710">
        <f t="shared" si="56"/>
        <v>654.20155773851445</v>
      </c>
      <c r="Q195" s="710">
        <f t="shared" si="58"/>
        <v>621.90167649492128</v>
      </c>
      <c r="R195" s="710">
        <f t="shared" si="45"/>
        <v>598.59812564557478</v>
      </c>
      <c r="S195" s="710">
        <f t="shared" si="46"/>
        <v>584.50837239469627</v>
      </c>
      <c r="T195" s="710">
        <f t="shared" si="57"/>
        <v>579.76302449905461</v>
      </c>
    </row>
    <row r="196" spans="2:20">
      <c r="B196" s="580">
        <v>122</v>
      </c>
      <c r="C196" s="710">
        <f t="shared" si="42"/>
        <v>1.8980268115875234</v>
      </c>
      <c r="D196" s="710">
        <f t="shared" si="47"/>
        <v>1467.1726775756242</v>
      </c>
      <c r="E196" s="710">
        <f t="shared" si="48"/>
        <v>499.95910178866484</v>
      </c>
      <c r="F196" s="710">
        <f t="shared" si="49"/>
        <v>318.5165420072276</v>
      </c>
      <c r="G196" s="710">
        <f t="shared" si="50"/>
        <v>299.46465279475382</v>
      </c>
      <c r="H196" s="717">
        <f t="shared" si="51"/>
        <v>298.01504054455586</v>
      </c>
      <c r="I196" s="710">
        <f t="shared" si="52"/>
        <v>298.01068474351018</v>
      </c>
      <c r="J196" s="710">
        <f t="shared" si="53"/>
        <v>298.00789920543451</v>
      </c>
      <c r="K196" s="710">
        <f t="shared" si="54"/>
        <v>298.00635315187162</v>
      </c>
      <c r="L196" s="710">
        <f t="shared" si="55"/>
        <v>298.00585759267187</v>
      </c>
      <c r="N196" s="580">
        <v>122</v>
      </c>
      <c r="O196" s="710">
        <f t="shared" si="43"/>
        <v>1.8980268115875234</v>
      </c>
      <c r="P196" s="710">
        <f t="shared" si="56"/>
        <v>656.29251645151226</v>
      </c>
      <c r="Q196" s="710">
        <f t="shared" si="58"/>
        <v>624.0653340838353</v>
      </c>
      <c r="R196" s="710">
        <f t="shared" si="45"/>
        <v>600.81408506713979</v>
      </c>
      <c r="S196" s="710">
        <f t="shared" si="46"/>
        <v>586.75574356435413</v>
      </c>
      <c r="T196" s="710">
        <f t="shared" si="57"/>
        <v>582.0206212243113</v>
      </c>
    </row>
    <row r="197" spans="2:20">
      <c r="B197" s="580">
        <v>123</v>
      </c>
      <c r="C197" s="710">
        <f t="shared" si="42"/>
        <v>1.9135844084038145</v>
      </c>
      <c r="D197" s="710">
        <f t="shared" si="47"/>
        <v>1467.5650350084481</v>
      </c>
      <c r="E197" s="710">
        <f t="shared" si="48"/>
        <v>501.64269749175054</v>
      </c>
      <c r="F197" s="710">
        <f t="shared" si="49"/>
        <v>318.8644808209815</v>
      </c>
      <c r="G197" s="710">
        <f t="shared" si="50"/>
        <v>299.50236749439858</v>
      </c>
      <c r="H197" s="717">
        <f t="shared" si="51"/>
        <v>298.01553768306394</v>
      </c>
      <c r="I197" s="710">
        <f t="shared" si="52"/>
        <v>298.01106239875878</v>
      </c>
      <c r="J197" s="710">
        <f t="shared" si="53"/>
        <v>298.00819730698868</v>
      </c>
      <c r="K197" s="710">
        <f t="shared" si="54"/>
        <v>298.00660580045178</v>
      </c>
      <c r="L197" s="710">
        <f t="shared" si="55"/>
        <v>298.00609544221527</v>
      </c>
      <c r="N197" s="580">
        <v>123</v>
      </c>
      <c r="O197" s="710">
        <f t="shared" si="43"/>
        <v>1.9135844084038145</v>
      </c>
      <c r="P197" s="710">
        <f t="shared" si="56"/>
        <v>658.37873441073282</v>
      </c>
      <c r="Q197" s="710">
        <f t="shared" si="58"/>
        <v>626.22408609286072</v>
      </c>
      <c r="R197" s="710">
        <f t="shared" si="45"/>
        <v>603.02502033018607</v>
      </c>
      <c r="S197" s="710">
        <f t="shared" si="46"/>
        <v>588.9980193602139</v>
      </c>
      <c r="T197" s="710">
        <f t="shared" si="57"/>
        <v>584.27309939316547</v>
      </c>
    </row>
    <row r="198" spans="2:20">
      <c r="B198" s="580">
        <v>124</v>
      </c>
      <c r="C198" s="710">
        <f t="shared" si="42"/>
        <v>1.9291420052201058</v>
      </c>
      <c r="D198" s="710">
        <f t="shared" si="47"/>
        <v>1467.9474766180094</v>
      </c>
      <c r="E198" s="710">
        <f t="shared" si="48"/>
        <v>503.3206648001601</v>
      </c>
      <c r="F198" s="710">
        <f t="shared" si="49"/>
        <v>319.21461673055461</v>
      </c>
      <c r="G198" s="710">
        <f t="shared" si="50"/>
        <v>299.54066713883026</v>
      </c>
      <c r="H198" s="717">
        <f t="shared" si="51"/>
        <v>298.0160464293096</v>
      </c>
      <c r="I198" s="710">
        <f t="shared" si="52"/>
        <v>298.01144965724586</v>
      </c>
      <c r="J198" s="710">
        <f t="shared" si="53"/>
        <v>298.00850360991819</v>
      </c>
      <c r="K198" s="710">
        <f t="shared" si="54"/>
        <v>298.00686582144056</v>
      </c>
      <c r="L198" s="710">
        <f t="shared" si="55"/>
        <v>298.00634038915922</v>
      </c>
      <c r="N198" s="580">
        <v>124</v>
      </c>
      <c r="O198" s="710">
        <f t="shared" si="43"/>
        <v>1.9291420052201058</v>
      </c>
      <c r="P198" s="710">
        <f t="shared" si="56"/>
        <v>660.46022236537465</v>
      </c>
      <c r="Q198" s="710">
        <f t="shared" si="58"/>
        <v>628.37794364472325</v>
      </c>
      <c r="R198" s="710">
        <f t="shared" si="45"/>
        <v>605.23094282581087</v>
      </c>
      <c r="S198" s="710">
        <f t="shared" si="46"/>
        <v>591.23521133434815</v>
      </c>
      <c r="T198" s="710">
        <f t="shared" si="57"/>
        <v>586.52047061004714</v>
      </c>
    </row>
    <row r="199" spans="2:20">
      <c r="B199" s="580">
        <v>125</v>
      </c>
      <c r="C199" s="710">
        <f t="shared" si="42"/>
        <v>1.9446996020363969</v>
      </c>
      <c r="D199" s="710">
        <f t="shared" si="47"/>
        <v>1468.3204112116739</v>
      </c>
      <c r="E199" s="710">
        <f t="shared" si="48"/>
        <v>504.99301129455728</v>
      </c>
      <c r="F199" s="710">
        <f t="shared" si="49"/>
        <v>319.56692951482347</v>
      </c>
      <c r="G199" s="710">
        <f t="shared" si="50"/>
        <v>299.57955395381521</v>
      </c>
      <c r="H199" s="717">
        <f t="shared" si="51"/>
        <v>298.01656693735788</v>
      </c>
      <c r="I199" s="710">
        <f t="shared" si="52"/>
        <v>298.0118466639081</v>
      </c>
      <c r="J199" s="710">
        <f t="shared" si="53"/>
        <v>298.00881825200725</v>
      </c>
      <c r="K199" s="710">
        <f t="shared" si="54"/>
        <v>298.00713334806755</v>
      </c>
      <c r="L199" s="710">
        <f t="shared" si="55"/>
        <v>298.00659256515632</v>
      </c>
      <c r="N199" s="580">
        <v>125</v>
      </c>
      <c r="O199" s="710">
        <f t="shared" si="43"/>
        <v>1.9446996020363969</v>
      </c>
      <c r="P199" s="710">
        <f t="shared" si="56"/>
        <v>662.53699104016709</v>
      </c>
      <c r="Q199" s="710">
        <f t="shared" si="58"/>
        <v>630.52691783685793</v>
      </c>
      <c r="R199" s="710">
        <f t="shared" si="45"/>
        <v>607.43186391928191</v>
      </c>
      <c r="S199" s="710">
        <f t="shared" si="46"/>
        <v>593.46733101270638</v>
      </c>
      <c r="T199" s="710">
        <f t="shared" si="57"/>
        <v>588.76274645317403</v>
      </c>
    </row>
    <row r="200" spans="2:20">
      <c r="B200" s="580">
        <v>126</v>
      </c>
      <c r="C200" s="710">
        <f t="shared" si="42"/>
        <v>1.960257198852688</v>
      </c>
      <c r="D200" s="710">
        <f t="shared" si="47"/>
        <v>1468.6842297807061</v>
      </c>
      <c r="E200" s="710">
        <f t="shared" si="48"/>
        <v>506.65974535570723</v>
      </c>
      <c r="F200" s="710">
        <f t="shared" si="49"/>
        <v>319.92139906032776</v>
      </c>
      <c r="G200" s="710">
        <f t="shared" si="50"/>
        <v>299.6190301125863</v>
      </c>
      <c r="H200" s="717">
        <f t="shared" si="51"/>
        <v>298.01709936154589</v>
      </c>
      <c r="I200" s="710">
        <f t="shared" si="52"/>
        <v>298.01225356415733</v>
      </c>
      <c r="J200" s="710">
        <f t="shared" si="53"/>
        <v>298.00914137166478</v>
      </c>
      <c r="K200" s="710">
        <f t="shared" si="54"/>
        <v>298.00740851427838</v>
      </c>
      <c r="L200" s="710">
        <f t="shared" si="55"/>
        <v>298.00685210260622</v>
      </c>
      <c r="N200" s="580">
        <v>126</v>
      </c>
      <c r="O200" s="710">
        <f t="shared" si="43"/>
        <v>1.960257198852688</v>
      </c>
      <c r="P200" s="710">
        <f t="shared" si="56"/>
        <v>664.60905113544038</v>
      </c>
      <c r="Q200" s="710">
        <f t="shared" si="58"/>
        <v>632.67101974147749</v>
      </c>
      <c r="R200" s="710">
        <f t="shared" si="45"/>
        <v>609.62779495009681</v>
      </c>
      <c r="S200" s="710">
        <f t="shared" si="46"/>
        <v>595.69438989516414</v>
      </c>
      <c r="T200" s="710">
        <f t="shared" si="57"/>
        <v>590.99993847459677</v>
      </c>
    </row>
    <row r="201" spans="2:20">
      <c r="B201" s="580">
        <v>127</v>
      </c>
      <c r="C201" s="710">
        <f t="shared" si="42"/>
        <v>1.9758147956689793</v>
      </c>
      <c r="D201" s="710">
        <f t="shared" si="47"/>
        <v>1469.0393062815517</v>
      </c>
      <c r="E201" s="710">
        <f t="shared" si="48"/>
        <v>508.32087612310596</v>
      </c>
      <c r="F201" s="710">
        <f t="shared" si="49"/>
        <v>320.27800536241023</v>
      </c>
      <c r="G201" s="710">
        <f t="shared" si="50"/>
        <v>299.65909773629915</v>
      </c>
      <c r="H201" s="717">
        <f t="shared" si="51"/>
        <v>298.01764385647118</v>
      </c>
      <c r="I201" s="710">
        <f t="shared" si="52"/>
        <v>298.01267050386775</v>
      </c>
      <c r="J201" s="710">
        <f t="shared" si="53"/>
        <v>298.00947310791048</v>
      </c>
      <c r="K201" s="710">
        <f t="shared" si="54"/>
        <v>298.00769145472032</v>
      </c>
      <c r="L201" s="710">
        <f t="shared" si="55"/>
        <v>298.00711913464022</v>
      </c>
      <c r="N201" s="580">
        <v>127</v>
      </c>
      <c r="O201" s="710">
        <f>$O$73*N201</f>
        <v>1.9758147956689793</v>
      </c>
      <c r="P201" s="710">
        <f t="shared" si="56"/>
        <v>666.67641332719256</v>
      </c>
      <c r="Q201" s="710">
        <f t="shared" si="58"/>
        <v>634.81026040563836</v>
      </c>
      <c r="R201" s="710">
        <f t="shared" si="45"/>
        <v>611.81874723204157</v>
      </c>
      <c r="S201" s="710">
        <f t="shared" si="46"/>
        <v>597.9163994555737</v>
      </c>
      <c r="T201" s="710">
        <f t="shared" si="57"/>
        <v>593.232058200246</v>
      </c>
    </row>
    <row r="202" spans="2:20">
      <c r="B202" s="580">
        <v>128</v>
      </c>
      <c r="C202" s="710">
        <f t="shared" si="42"/>
        <v>1.9913723924852704</v>
      </c>
      <c r="D202" s="710">
        <f t="shared" si="47"/>
        <v>1469.3859983828318</v>
      </c>
      <c r="E202" s="710">
        <f t="shared" si="48"/>
        <v>509.97641345546316</v>
      </c>
      <c r="F202" s="710">
        <f t="shared" si="49"/>
        <v>320.63672852626507</v>
      </c>
      <c r="G202" s="710">
        <f t="shared" si="50"/>
        <v>299.69975889448887</v>
      </c>
      <c r="H202" s="717">
        <f t="shared" si="51"/>
        <v>298.01820057698058</v>
      </c>
      <c r="I202" s="710">
        <f t="shared" si="52"/>
        <v>298.01309762936296</v>
      </c>
      <c r="J202" s="710">
        <f t="shared" si="53"/>
        <v>298.00981360036104</v>
      </c>
      <c r="K202" s="710">
        <f t="shared" si="54"/>
        <v>298.00798230472765</v>
      </c>
      <c r="L202" s="710">
        <f t="shared" si="55"/>
        <v>298.0073937951073</v>
      </c>
      <c r="N202" s="580">
        <v>128</v>
      </c>
      <c r="O202" s="710">
        <f>$O$73*N202</f>
        <v>1.9913723924852704</v>
      </c>
      <c r="P202" s="710">
        <f t="shared" si="56"/>
        <v>668.73908826715535</v>
      </c>
      <c r="Q202" s="710">
        <f t="shared" si="58"/>
        <v>636.94465085130548</v>
      </c>
      <c r="R202" s="710">
        <f t="shared" si="45"/>
        <v>614.0047320532492</v>
      </c>
      <c r="S202" s="710">
        <f t="shared" si="46"/>
        <v>600.13337114181581</v>
      </c>
      <c r="T202" s="710">
        <f t="shared" si="57"/>
        <v>595.45911712998145</v>
      </c>
    </row>
    <row r="203" spans="2:20">
      <c r="B203" s="580">
        <v>129</v>
      </c>
      <c r="C203" s="710">
        <f t="shared" ref="C203:C266" si="59">$C$73*B203</f>
        <v>2.0069299893015615</v>
      </c>
      <c r="D203" s="710">
        <f t="shared" ref="D203:D266" si="60">(1-2*FoAb-2*FoAb*BiCombAb)*D202+2*FoAb*E202+2*FoAb*BiCombAb*Tcomb</f>
        <v>1469.7246481795528</v>
      </c>
      <c r="E203" s="710">
        <f t="shared" ref="E203:E266" si="61">FoAb*D202+(1-2*FoAb)*E202+FoAb*F202</f>
        <v>511.62636789295726</v>
      </c>
      <c r="F203" s="710">
        <f t="shared" ref="F203:F266" si="62">FoAb*E202+(1-2*FoAb)*F202+FoAb*G202</f>
        <v>320.99754876789723</v>
      </c>
      <c r="G203" s="710">
        <f t="shared" ref="G203:G266" si="63">FoAb*F202+(1-2*FoAb)*G202+FoAb*H202</f>
        <v>299.74101560552742</v>
      </c>
      <c r="H203" s="717">
        <f t="shared" ref="H203:H266" si="64">_FoN1*G202+(1-_FoN1-_FoN2)*H202+_FoN2*I202</f>
        <v>298.01876967815917</v>
      </c>
      <c r="I203" s="710">
        <f t="shared" ref="I203:I266" si="65">FoCase*H202+(1-2*FoCase)*I202+FoCase*J202</f>
        <v>298.01353508740351</v>
      </c>
      <c r="J203" s="710">
        <f t="shared" ref="J203:J266" si="66">FoCase*I202+(1-2*FoCase)*J202+FoCase*K202</f>
        <v>298.01016298921621</v>
      </c>
      <c r="K203" s="710">
        <f t="shared" ref="K203:K266" si="67">FoCase*J202+(1-2*FoCase)*K202+FoCase*L202</f>
        <v>298.00828120030735</v>
      </c>
      <c r="L203" s="710">
        <f t="shared" ref="L203:L266" si="68">(1-2*FoCase-2*FoCase*BiAtmCase)*L202+2*FoCase*K202+2*FoCase*BiAtmCase*Tatm</f>
        <v>298.0076762185588</v>
      </c>
      <c r="N203" s="580">
        <v>129</v>
      </c>
      <c r="O203" s="710">
        <f t="shared" ref="O203:O266" si="69">$O$73*N203</f>
        <v>2.0069299893015615</v>
      </c>
      <c r="P203" s="710">
        <f t="shared" ref="P203:P266" si="70">(1-2*FoCase-2*FoCase*BiCombCase)*P202+2*FoCase*Q202+2*FoCase*BiCombCase*Tcomb</f>
        <v>670.79708658285813</v>
      </c>
      <c r="Q203" s="710">
        <f t="shared" ref="Q203:Q266" si="71">FoCase*P202+(1-2*FoCase)*Q202+FoCase*R202</f>
        <v>639.07420207541577</v>
      </c>
      <c r="R203" s="710">
        <f t="shared" ref="R203:R266" si="72">FoCase*Q202+(1-2*FoCase)*R202+FoCase*S202</f>
        <v>616.18576067625816</v>
      </c>
      <c r="S203" s="710">
        <f t="shared" ref="S203:S266" si="73">FoCase*R202+(1-2*FoCase)*S202+FoCase*T202</f>
        <v>602.34531637585224</v>
      </c>
      <c r="T203" s="710">
        <f t="shared" ref="T203:T266" si="74">(1-2*FoCase-2*FoCase*BiAtmCase)*T202+2*FoCase*S202+2*FoCase*BiAtmCase*Tatm</f>
        <v>597.68112673764153</v>
      </c>
    </row>
    <row r="204" spans="2:20">
      <c r="B204" s="580">
        <v>130</v>
      </c>
      <c r="C204" s="710">
        <f t="shared" si="59"/>
        <v>2.0224875861178528</v>
      </c>
      <c r="D204" s="710">
        <f t="shared" si="60"/>
        <v>1470.0555828759732</v>
      </c>
      <c r="E204" s="710">
        <f t="shared" si="61"/>
        <v>513.27075062118456</v>
      </c>
      <c r="F204" s="710">
        <f t="shared" si="62"/>
        <v>321.36044641499825</v>
      </c>
      <c r="G204" s="710">
        <f t="shared" si="63"/>
        <v>299.78286983708063</v>
      </c>
      <c r="H204" s="717">
        <f t="shared" si="64"/>
        <v>298.01935131531928</v>
      </c>
      <c r="I204" s="710">
        <f t="shared" si="65"/>
        <v>298.01398302517401</v>
      </c>
      <c r="J204" s="710">
        <f t="shared" si="66"/>
        <v>298.01052141524536</v>
      </c>
      <c r="K204" s="710">
        <f t="shared" si="67"/>
        <v>298.00858827812476</v>
      </c>
      <c r="L204" s="710">
        <f t="shared" si="68"/>
        <v>298.00796654023452</v>
      </c>
      <c r="N204" s="580">
        <v>130</v>
      </c>
      <c r="O204" s="710">
        <f t="shared" si="69"/>
        <v>2.0224875861178528</v>
      </c>
      <c r="P204" s="710">
        <f t="shared" si="70"/>
        <v>672.85041887769034</v>
      </c>
      <c r="Q204" s="710">
        <f t="shared" si="71"/>
        <v>641.19892504994027</v>
      </c>
      <c r="R204" s="710">
        <f t="shared" si="72"/>
        <v>618.36184433807045</v>
      </c>
      <c r="S204" s="710">
        <f t="shared" si="73"/>
        <v>604.55224655377936</v>
      </c>
      <c r="T204" s="710">
        <f t="shared" si="74"/>
        <v>599.89809847109541</v>
      </c>
    </row>
    <row r="205" spans="2:20">
      <c r="B205" s="580">
        <v>131</v>
      </c>
      <c r="C205" s="710">
        <f t="shared" si="59"/>
        <v>2.0380451829341442</v>
      </c>
      <c r="D205" s="710">
        <f t="shared" si="60"/>
        <v>1470.3791154385015</v>
      </c>
      <c r="E205" s="710">
        <f t="shared" si="61"/>
        <v>514.90957343672767</v>
      </c>
      <c r="F205" s="710">
        <f t="shared" si="62"/>
        <v>321.72540190774168</v>
      </c>
      <c r="G205" s="710">
        <f t="shared" si="63"/>
        <v>299.82532350656516</v>
      </c>
      <c r="H205" s="717">
        <f t="shared" si="64"/>
        <v>298.01994564398967</v>
      </c>
      <c r="I205" s="710">
        <f t="shared" si="65"/>
        <v>298.01444159027102</v>
      </c>
      <c r="J205" s="710">
        <f t="shared" si="66"/>
        <v>298.01088901977357</v>
      </c>
      <c r="K205" s="710">
        <f t="shared" si="67"/>
        <v>298.00890367548931</v>
      </c>
      <c r="L205" s="710">
        <f t="shared" si="68"/>
        <v>298.00826489604776</v>
      </c>
      <c r="N205" s="580">
        <v>131</v>
      </c>
      <c r="O205" s="710">
        <f t="shared" si="69"/>
        <v>2.0380451829341442</v>
      </c>
      <c r="P205" s="710">
        <f t="shared" si="70"/>
        <v>674.8990957309627</v>
      </c>
      <c r="Q205" s="710">
        <f t="shared" si="71"/>
        <v>643.31883072194557</v>
      </c>
      <c r="R205" s="710">
        <f t="shared" si="72"/>
        <v>620.53299425020998</v>
      </c>
      <c r="S205" s="710">
        <f t="shared" si="73"/>
        <v>606.75417304588223</v>
      </c>
      <c r="T205" s="710">
        <f t="shared" si="74"/>
        <v>602.11004375229516</v>
      </c>
    </row>
    <row r="206" spans="2:20">
      <c r="B206" s="580">
        <v>132</v>
      </c>
      <c r="C206" s="710">
        <f t="shared" si="59"/>
        <v>2.053602779750435</v>
      </c>
      <c r="D206" s="710">
        <f t="shared" si="60"/>
        <v>1470.6955452199404</v>
      </c>
      <c r="E206" s="710">
        <f t="shared" si="61"/>
        <v>516.5428487142724</v>
      </c>
      <c r="F206" s="710">
        <f t="shared" si="62"/>
        <v>322.0923957995027</v>
      </c>
      <c r="G206" s="710">
        <f t="shared" si="63"/>
        <v>299.86837848160559</v>
      </c>
      <c r="H206" s="717">
        <f t="shared" si="64"/>
        <v>298.02055281990476</v>
      </c>
      <c r="I206" s="710">
        <f t="shared" si="65"/>
        <v>298.01491093069052</v>
      </c>
      <c r="J206" s="710">
        <f t="shared" si="66"/>
        <v>298.01126594466859</v>
      </c>
      <c r="K206" s="710">
        <f t="shared" si="67"/>
        <v>298.00922753034047</v>
      </c>
      <c r="L206" s="710">
        <f t="shared" si="68"/>
        <v>298.00857142257155</v>
      </c>
      <c r="N206" s="580">
        <v>132</v>
      </c>
      <c r="O206" s="710">
        <f t="shared" si="69"/>
        <v>2.053602779750435</v>
      </c>
      <c r="P206" s="710">
        <f t="shared" si="70"/>
        <v>676.94312769796716</v>
      </c>
      <c r="Q206" s="710">
        <f t="shared" si="71"/>
        <v>645.4339300136545</v>
      </c>
      <c r="R206" s="710">
        <f t="shared" si="72"/>
        <v>622.69922159878024</v>
      </c>
      <c r="S206" s="710">
        <f t="shared" si="73"/>
        <v>608.95110719668935</v>
      </c>
      <c r="T206" s="710">
        <f t="shared" si="74"/>
        <v>604.31697397732864</v>
      </c>
    </row>
    <row r="207" spans="2:20">
      <c r="B207" s="580">
        <v>133</v>
      </c>
      <c r="C207" s="710">
        <f t="shared" si="59"/>
        <v>2.0691603765667264</v>
      </c>
      <c r="D207" s="710">
        <f t="shared" si="60"/>
        <v>1471.0051585563367</v>
      </c>
      <c r="E207" s="710">
        <f t="shared" si="61"/>
        <v>518.17058937520471</v>
      </c>
      <c r="F207" s="710">
        <f t="shared" si="62"/>
        <v>322.46140875750496</v>
      </c>
      <c r="G207" s="710">
        <f t="shared" si="63"/>
        <v>299.91203658049039</v>
      </c>
      <c r="H207" s="717">
        <f t="shared" si="64"/>
        <v>298.02117299899419</v>
      </c>
      <c r="I207" s="710">
        <f t="shared" si="65"/>
        <v>298.01539119481566</v>
      </c>
      <c r="J207" s="710">
        <f t="shared" si="66"/>
        <v>298.01165233232723</v>
      </c>
      <c r="K207" s="710">
        <f t="shared" si="67"/>
        <v>298.00955998123385</v>
      </c>
      <c r="L207" s="710">
        <f t="shared" si="68"/>
        <v>298.00888625702396</v>
      </c>
      <c r="N207" s="580">
        <v>133</v>
      </c>
      <c r="O207" s="710">
        <f t="shared" si="69"/>
        <v>2.0691603765667264</v>
      </c>
      <c r="P207" s="710">
        <f t="shared" si="70"/>
        <v>678.98252531003629</v>
      </c>
      <c r="Q207" s="710">
        <f t="shared" si="71"/>
        <v>647.54423382250593</v>
      </c>
      <c r="R207" s="710">
        <f t="shared" si="72"/>
        <v>624.860537544522</v>
      </c>
      <c r="S207" s="710">
        <f t="shared" si="73"/>
        <v>611.14306032502759</v>
      </c>
      <c r="T207" s="710">
        <f t="shared" si="74"/>
        <v>606.51890051647388</v>
      </c>
    </row>
    <row r="208" spans="2:20">
      <c r="B208" s="580">
        <v>134</v>
      </c>
      <c r="C208" s="710">
        <f t="shared" si="59"/>
        <v>2.0847179733830177</v>
      </c>
      <c r="D208" s="710">
        <f t="shared" si="60"/>
        <v>1471.3082293376369</v>
      </c>
      <c r="E208" s="710">
        <f t="shared" si="61"/>
        <v>519.79280885762125</v>
      </c>
      <c r="F208" s="710">
        <f t="shared" si="62"/>
        <v>322.83242156339827</v>
      </c>
      <c r="G208" s="710">
        <f t="shared" si="63"/>
        <v>299.95629957262821</v>
      </c>
      <c r="H208" s="717">
        <f t="shared" si="64"/>
        <v>298.02180633737225</v>
      </c>
      <c r="I208" s="710">
        <f t="shared" si="65"/>
        <v>298.01588253140483</v>
      </c>
      <c r="J208" s="710">
        <f t="shared" si="66"/>
        <v>298.01204832566214</v>
      </c>
      <c r="K208" s="710">
        <f t="shared" si="67"/>
        <v>298.00990116732726</v>
      </c>
      <c r="L208" s="710">
        <f t="shared" si="68"/>
        <v>298.00920953725426</v>
      </c>
      <c r="N208" s="580">
        <v>134</v>
      </c>
      <c r="O208" s="710">
        <f t="shared" si="69"/>
        <v>2.0847179733830177</v>
      </c>
      <c r="P208" s="710">
        <f t="shared" si="70"/>
        <v>681.01729907460185</v>
      </c>
      <c r="Q208" s="710">
        <f t="shared" si="71"/>
        <v>649.64975302121377</v>
      </c>
      <c r="R208" s="710">
        <f t="shared" si="72"/>
        <v>627.01695322287151</v>
      </c>
      <c r="S208" s="710">
        <f t="shared" si="73"/>
        <v>613.33004372407743</v>
      </c>
      <c r="T208" s="710">
        <f t="shared" si="74"/>
        <v>608.71583471425311</v>
      </c>
    </row>
    <row r="209" spans="2:20">
      <c r="B209" s="580">
        <v>135</v>
      </c>
      <c r="C209" s="710">
        <f t="shared" si="59"/>
        <v>2.1002755701993086</v>
      </c>
      <c r="D209" s="710">
        <f t="shared" si="60"/>
        <v>1471.6050195532998</v>
      </c>
      <c r="E209" s="710">
        <f t="shared" si="61"/>
        <v>521.40952108769454</v>
      </c>
      <c r="F209" s="710">
        <f t="shared" si="62"/>
        <v>323.20541511377075</v>
      </c>
      <c r="G209" s="710">
        <f t="shared" si="63"/>
        <v>300.00116917900237</v>
      </c>
      <c r="H209" s="717">
        <f t="shared" si="64"/>
        <v>298.02245299132761</v>
      </c>
      <c r="I209" s="710">
        <f t="shared" si="65"/>
        <v>298.01638508957973</v>
      </c>
      <c r="J209" s="710">
        <f t="shared" si="66"/>
        <v>298.01245406808891</v>
      </c>
      <c r="K209" s="710">
        <f t="shared" si="67"/>
        <v>298.01025122836677</v>
      </c>
      <c r="L209" s="710">
        <f t="shared" si="68"/>
        <v>298.00954140172905</v>
      </c>
      <c r="N209" s="580">
        <v>135</v>
      </c>
      <c r="O209" s="710">
        <f t="shared" si="69"/>
        <v>2.1002755701993086</v>
      </c>
      <c r="P209" s="710">
        <f t="shared" si="70"/>
        <v>683.04745947525203</v>
      </c>
      <c r="Q209" s="710">
        <f t="shared" si="71"/>
        <v>651.75049845782576</v>
      </c>
      <c r="R209" s="710">
        <f t="shared" si="72"/>
        <v>629.16847974401708</v>
      </c>
      <c r="S209" s="710">
        <f t="shared" si="73"/>
        <v>615.51206866142934</v>
      </c>
      <c r="T209" s="710">
        <f t="shared" si="74"/>
        <v>610.90778788948796</v>
      </c>
    </row>
    <row r="210" spans="2:20">
      <c r="B210" s="580">
        <v>136</v>
      </c>
      <c r="C210" s="710">
        <f t="shared" si="59"/>
        <v>2.1158331670155999</v>
      </c>
      <c r="D210" s="710">
        <f t="shared" si="60"/>
        <v>1471.8957798139654</v>
      </c>
      <c r="E210" s="710">
        <f t="shared" si="61"/>
        <v>523.02074045232882</v>
      </c>
      <c r="F210" s="710">
        <f t="shared" si="62"/>
        <v>323.58037042059823</v>
      </c>
      <c r="G210" s="710">
        <f t="shared" si="63"/>
        <v>300.04664707262532</v>
      </c>
      <c r="H210" s="717">
        <f t="shared" si="64"/>
        <v>298.02311311731313</v>
      </c>
      <c r="I210" s="710">
        <f t="shared" si="65"/>
        <v>298.01689901881332</v>
      </c>
      <c r="J210" s="710">
        <f t="shared" si="66"/>
        <v>298.01286970351299</v>
      </c>
      <c r="K210" s="710">
        <f t="shared" si="67"/>
        <v>298.01061030467332</v>
      </c>
      <c r="L210" s="710">
        <f t="shared" si="68"/>
        <v>298.00988198951802</v>
      </c>
      <c r="N210" s="580">
        <v>136</v>
      </c>
      <c r="O210" s="710">
        <f t="shared" si="69"/>
        <v>2.1158331670155999</v>
      </c>
      <c r="P210" s="710">
        <f t="shared" si="70"/>
        <v>685.07301697178866</v>
      </c>
      <c r="Q210" s="710">
        <f t="shared" si="71"/>
        <v>653.84648095578166</v>
      </c>
      <c r="R210" s="710">
        <f t="shared" si="72"/>
        <v>631.31512819295676</v>
      </c>
      <c r="S210" s="710">
        <f t="shared" si="73"/>
        <v>617.68914637913895</v>
      </c>
      <c r="T210" s="710">
        <f t="shared" si="74"/>
        <v>613.09477133535495</v>
      </c>
    </row>
    <row r="211" spans="2:20">
      <c r="B211" s="580">
        <v>137</v>
      </c>
      <c r="C211" s="710">
        <f t="shared" si="59"/>
        <v>2.1313907638318912</v>
      </c>
      <c r="D211" s="710">
        <f t="shared" si="60"/>
        <v>1472.1807498502294</v>
      </c>
      <c r="E211" s="710">
        <f t="shared" si="61"/>
        <v>524.62648177305277</v>
      </c>
      <c r="F211" s="710">
        <f t="shared" si="62"/>
        <v>323.95726861163422</v>
      </c>
      <c r="G211" s="710">
        <f t="shared" si="63"/>
        <v>300.09273487899173</v>
      </c>
      <c r="H211" s="717">
        <f t="shared" si="64"/>
        <v>298.02378687193578</v>
      </c>
      <c r="I211" s="710">
        <f t="shared" si="65"/>
        <v>298.01742446891819</v>
      </c>
      <c r="J211" s="710">
        <f t="shared" si="66"/>
        <v>298.01329537631665</v>
      </c>
      <c r="K211" s="710">
        <f t="shared" si="67"/>
        <v>298.01097853712895</v>
      </c>
      <c r="L211" s="710">
        <f t="shared" si="68"/>
        <v>298.01023144028034</v>
      </c>
      <c r="N211" s="580">
        <v>137</v>
      </c>
      <c r="O211" s="710">
        <f t="shared" si="69"/>
        <v>2.1313907638318912</v>
      </c>
      <c r="P211" s="710">
        <f t="shared" si="70"/>
        <v>687.09398200028363</v>
      </c>
      <c r="Q211" s="710">
        <f t="shared" si="71"/>
        <v>655.93771131397034</v>
      </c>
      <c r="R211" s="710">
        <f t="shared" si="72"/>
        <v>633.45690962955621</v>
      </c>
      <c r="S211" s="710">
        <f t="shared" si="73"/>
        <v>619.86128809378374</v>
      </c>
      <c r="T211" s="710">
        <f t="shared" si="74"/>
        <v>615.27679631944056</v>
      </c>
    </row>
    <row r="212" spans="2:20">
      <c r="B212" s="580">
        <v>138</v>
      </c>
      <c r="C212" s="710">
        <f t="shared" si="59"/>
        <v>2.1469483606481821</v>
      </c>
      <c r="D212" s="710">
        <f t="shared" si="60"/>
        <v>1472.4601589895303</v>
      </c>
      <c r="E212" s="710">
        <f t="shared" si="61"/>
        <v>526.22676028109368</v>
      </c>
      <c r="F212" s="710">
        <f t="shared" si="62"/>
        <v>324.33609093074301</v>
      </c>
      <c r="G212" s="710">
        <f t="shared" si="63"/>
        <v>300.13943417653053</v>
      </c>
      <c r="H212" s="717">
        <f t="shared" si="64"/>
        <v>298.02447441194664</v>
      </c>
      <c r="I212" s="710">
        <f t="shared" si="65"/>
        <v>298.01796159003516</v>
      </c>
      <c r="J212" s="710">
        <f t="shared" si="66"/>
        <v>298.01373123134641</v>
      </c>
      <c r="K212" s="710">
        <f t="shared" si="67"/>
        <v>298.01135606716349</v>
      </c>
      <c r="L212" s="710">
        <f t="shared" si="68"/>
        <v>298.0105898942511</v>
      </c>
      <c r="N212" s="580">
        <v>138</v>
      </c>
      <c r="O212" s="710">
        <f t="shared" si="69"/>
        <v>2.1469483606481821</v>
      </c>
      <c r="P212" s="710">
        <f t="shared" si="70"/>
        <v>689.11036497313512</v>
      </c>
      <c r="Q212" s="710">
        <f t="shared" si="71"/>
        <v>658.02420030678809</v>
      </c>
      <c r="R212" s="710">
        <f t="shared" si="72"/>
        <v>635.59383508860458</v>
      </c>
      <c r="S212" s="710">
        <f t="shared" si="73"/>
        <v>622.02850499651925</v>
      </c>
      <c r="T212" s="710">
        <f t="shared" si="74"/>
        <v>617.45387408379736</v>
      </c>
    </row>
    <row r="213" spans="2:20">
      <c r="B213" s="580">
        <v>139</v>
      </c>
      <c r="C213" s="710">
        <f t="shared" si="59"/>
        <v>2.1625059574644734</v>
      </c>
      <c r="D213" s="710">
        <f t="shared" si="60"/>
        <v>1472.7342266121082</v>
      </c>
      <c r="E213" s="710">
        <f t="shared" si="61"/>
        <v>527.82159159358059</v>
      </c>
      <c r="F213" s="710">
        <f t="shared" si="62"/>
        <v>324.71681873817948</v>
      </c>
      <c r="G213" s="710">
        <f t="shared" si="63"/>
        <v>300.18674649705559</v>
      </c>
      <c r="H213" s="717">
        <f t="shared" si="64"/>
        <v>298.0251758942311</v>
      </c>
      <c r="I213" s="710">
        <f t="shared" si="65"/>
        <v>298.01851053262135</v>
      </c>
      <c r="J213" s="710">
        <f t="shared" si="66"/>
        <v>298.01417741390031</v>
      </c>
      <c r="K213" s="710">
        <f t="shared" si="67"/>
        <v>298.01174303674111</v>
      </c>
      <c r="L213" s="710">
        <f t="shared" si="68"/>
        <v>298.0109574922277</v>
      </c>
      <c r="N213" s="580">
        <v>139</v>
      </c>
      <c r="O213" s="710">
        <f t="shared" si="69"/>
        <v>2.1625059574644734</v>
      </c>
      <c r="P213" s="710">
        <f t="shared" si="70"/>
        <v>691.12217627912241</v>
      </c>
      <c r="Q213" s="710">
        <f t="shared" si="71"/>
        <v>660.10595868419421</v>
      </c>
      <c r="R213" s="710">
        <f t="shared" si="72"/>
        <v>637.72591557987221</v>
      </c>
      <c r="S213" s="710">
        <f t="shared" si="73"/>
        <v>624.19080825313517</v>
      </c>
      <c r="T213" s="710">
        <f t="shared" si="74"/>
        <v>619.62601584500021</v>
      </c>
    </row>
    <row r="214" spans="2:20">
      <c r="B214" s="580">
        <v>140</v>
      </c>
      <c r="C214" s="710">
        <f t="shared" si="59"/>
        <v>2.1780635542807647</v>
      </c>
      <c r="D214" s="710">
        <f t="shared" si="60"/>
        <v>1473.0031625869542</v>
      </c>
      <c r="E214" s="710">
        <f t="shared" si="61"/>
        <v>529.41099169082759</v>
      </c>
      <c r="F214" s="710">
        <f t="shared" si="62"/>
        <v>325.09943351081688</v>
      </c>
      <c r="G214" s="710">
        <f t="shared" si="63"/>
        <v>300.23467332621527</v>
      </c>
      <c r="H214" s="717">
        <f t="shared" si="64"/>
        <v>298.02589147579909</v>
      </c>
      <c r="I214" s="710">
        <f t="shared" si="65"/>
        <v>298.01907144743927</v>
      </c>
      <c r="J214" s="710">
        <f t="shared" si="66"/>
        <v>298.0146340697155</v>
      </c>
      <c r="K214" s="710">
        <f t="shared" si="67"/>
        <v>298.01213958834717</v>
      </c>
      <c r="L214" s="710">
        <f t="shared" si="68"/>
        <v>298.0113343755562</v>
      </c>
      <c r="N214" s="580">
        <v>140</v>
      </c>
      <c r="O214" s="710">
        <f t="shared" si="69"/>
        <v>2.1780635542807647</v>
      </c>
      <c r="P214" s="710">
        <f t="shared" si="70"/>
        <v>693.12942628346195</v>
      </c>
      <c r="Q214" s="710">
        <f t="shared" si="71"/>
        <v>662.18299717176865</v>
      </c>
      <c r="R214" s="710">
        <f t="shared" si="72"/>
        <v>639.8531620881671</v>
      </c>
      <c r="S214" s="710">
        <f t="shared" si="73"/>
        <v>626.34820900411182</v>
      </c>
      <c r="T214" s="710">
        <f t="shared" si="74"/>
        <v>621.79323279420237</v>
      </c>
    </row>
    <row r="215" spans="2:20">
      <c r="B215" s="580">
        <v>141</v>
      </c>
      <c r="C215" s="710">
        <f t="shared" si="59"/>
        <v>2.1936211510970556</v>
      </c>
      <c r="D215" s="710">
        <f t="shared" si="60"/>
        <v>1473.2671676886303</v>
      </c>
      <c r="E215" s="710">
        <f t="shared" si="61"/>
        <v>530.99497689464772</v>
      </c>
      <c r="F215" s="710">
        <f t="shared" si="62"/>
        <v>325.48391684232655</v>
      </c>
      <c r="G215" s="710">
        <f t="shared" si="63"/>
        <v>300.28321610394016</v>
      </c>
      <c r="H215" s="717">
        <f t="shared" si="64"/>
        <v>298.02662131377565</v>
      </c>
      <c r="I215" s="710">
        <f t="shared" si="65"/>
        <v>298.01964448554531</v>
      </c>
      <c r="J215" s="710">
        <f t="shared" si="66"/>
        <v>298.0151013449555</v>
      </c>
      <c r="K215" s="710">
        <f t="shared" si="67"/>
        <v>298.01254586497521</v>
      </c>
      <c r="L215" s="710">
        <f t="shared" si="68"/>
        <v>298.01172068611811</v>
      </c>
      <c r="N215" s="580">
        <v>141</v>
      </c>
      <c r="O215" s="710">
        <f t="shared" si="69"/>
        <v>2.1936211510970556</v>
      </c>
      <c r="P215" s="710">
        <f t="shared" si="70"/>
        <v>695.13212532786144</v>
      </c>
      <c r="Q215" s="710">
        <f t="shared" si="71"/>
        <v>664.2553264707675</v>
      </c>
      <c r="R215" s="710">
        <f t="shared" si="72"/>
        <v>641.97558557339164</v>
      </c>
      <c r="S215" s="710">
        <f t="shared" si="73"/>
        <v>628.50071836467669</v>
      </c>
      <c r="T215" s="710">
        <f t="shared" si="74"/>
        <v>623.95553609719173</v>
      </c>
    </row>
    <row r="216" spans="2:20">
      <c r="B216" s="580">
        <v>142</v>
      </c>
      <c r="C216" s="710">
        <f t="shared" si="59"/>
        <v>2.2091787479133469</v>
      </c>
      <c r="D216" s="710">
        <f t="shared" si="60"/>
        <v>1473.5264339957948</v>
      </c>
      <c r="E216" s="710">
        <f t="shared" si="61"/>
        <v>532.57356384765455</v>
      </c>
      <c r="F216" s="710">
        <f t="shared" si="62"/>
        <v>325.87025044331119</v>
      </c>
      <c r="G216" s="710">
        <f t="shared" si="63"/>
        <v>300.33237622488986</v>
      </c>
      <c r="H216" s="717">
        <f t="shared" si="64"/>
        <v>298.02736556539116</v>
      </c>
      <c r="I216" s="710">
        <f t="shared" si="65"/>
        <v>298.02022979827859</v>
      </c>
      <c r="J216" s="710">
        <f t="shared" si="66"/>
        <v>298.01557938619823</v>
      </c>
      <c r="K216" s="710">
        <f t="shared" si="67"/>
        <v>298.01296201011354</v>
      </c>
      <c r="L216" s="710">
        <f t="shared" si="68"/>
        <v>298.01211656631745</v>
      </c>
      <c r="N216" s="580">
        <v>142</v>
      </c>
      <c r="O216" s="710">
        <f t="shared" si="69"/>
        <v>2.2091787479133469</v>
      </c>
      <c r="P216" s="710">
        <f t="shared" si="70"/>
        <v>697.13028373057432</v>
      </c>
      <c r="Q216" s="710">
        <f t="shared" si="71"/>
        <v>666.32295725817971</v>
      </c>
      <c r="R216" s="710">
        <f t="shared" si="72"/>
        <v>644.09319697059902</v>
      </c>
      <c r="S216" s="710">
        <f t="shared" si="73"/>
        <v>630.64834742486096</v>
      </c>
      <c r="T216" s="710">
        <f t="shared" si="74"/>
        <v>626.11293689444699</v>
      </c>
    </row>
    <row r="217" spans="2:20">
      <c r="B217" s="580">
        <v>143</v>
      </c>
      <c r="C217" s="710">
        <f t="shared" si="59"/>
        <v>2.2247363447296382</v>
      </c>
      <c r="D217" s="710">
        <f t="shared" si="60"/>
        <v>1473.7811452722435</v>
      </c>
      <c r="E217" s="710">
        <f t="shared" si="61"/>
        <v>534.14676949350621</v>
      </c>
      <c r="F217" s="710">
        <f t="shared" si="62"/>
        <v>326.25841614139404</v>
      </c>
      <c r="G217" s="710">
        <f t="shared" si="63"/>
        <v>300.38215503889728</v>
      </c>
      <c r="H217" s="717">
        <f t="shared" si="64"/>
        <v>298.02812438797218</v>
      </c>
      <c r="I217" s="710">
        <f t="shared" si="65"/>
        <v>298.02082753725</v>
      </c>
      <c r="J217" s="710">
        <f t="shared" si="66"/>
        <v>298.01606834042371</v>
      </c>
      <c r="K217" s="710">
        <f t="shared" si="67"/>
        <v>298.01338816773284</v>
      </c>
      <c r="L217" s="710">
        <f t="shared" si="68"/>
        <v>298.01252215906703</v>
      </c>
      <c r="N217" s="580">
        <v>143</v>
      </c>
      <c r="O217" s="710">
        <f t="shared" si="69"/>
        <v>2.2247363447296382</v>
      </c>
      <c r="P217" s="710">
        <f t="shared" si="70"/>
        <v>699.1239117864543</v>
      </c>
      <c r="Q217" s="710">
        <f t="shared" si="71"/>
        <v>668.38590018678235</v>
      </c>
      <c r="R217" s="710">
        <f t="shared" si="72"/>
        <v>646.20600719004972</v>
      </c>
      <c r="S217" s="710">
        <f t="shared" si="73"/>
        <v>632.79110724955569</v>
      </c>
      <c r="T217" s="710">
        <f t="shared" si="74"/>
        <v>628.2654463011944</v>
      </c>
    </row>
    <row r="218" spans="2:20">
      <c r="B218" s="580">
        <v>144</v>
      </c>
      <c r="C218" s="710">
        <f t="shared" si="59"/>
        <v>2.2402939415459291</v>
      </c>
      <c r="D218" s="710">
        <f t="shared" si="60"/>
        <v>1474.0314773312264</v>
      </c>
      <c r="E218" s="710">
        <f t="shared" si="61"/>
        <v>535.71461105805031</v>
      </c>
      <c r="F218" s="710">
        <f t="shared" si="62"/>
        <v>326.64839588126642</v>
      </c>
      <c r="G218" s="710">
        <f t="shared" si="63"/>
        <v>300.43255385141208</v>
      </c>
      <c r="H218" s="717">
        <f t="shared" si="64"/>
        <v>298.02889793893218</v>
      </c>
      <c r="I218" s="710">
        <f t="shared" si="65"/>
        <v>298.02143785433145</v>
      </c>
      <c r="J218" s="710">
        <f t="shared" si="66"/>
        <v>298.01656835500199</v>
      </c>
      <c r="K218" s="710">
        <f t="shared" si="67"/>
        <v>298.01382448227315</v>
      </c>
      <c r="L218" s="710">
        <f t="shared" si="68"/>
        <v>298.01293760777594</v>
      </c>
      <c r="N218" s="580">
        <v>144</v>
      </c>
      <c r="O218" s="710">
        <f t="shared" si="69"/>
        <v>2.2402939415459291</v>
      </c>
      <c r="P218" s="710">
        <f t="shared" si="70"/>
        <v>701.11301976700906</v>
      </c>
      <c r="Q218" s="710">
        <f t="shared" si="71"/>
        <v>670.44416588519618</v>
      </c>
      <c r="R218" s="710">
        <f t="shared" si="72"/>
        <v>648.31402711726764</v>
      </c>
      <c r="S218" s="710">
        <f t="shared" si="73"/>
        <v>634.92900887856854</v>
      </c>
      <c r="T218" s="710">
        <f t="shared" si="74"/>
        <v>630.41307540746402</v>
      </c>
    </row>
    <row r="219" spans="2:20">
      <c r="B219" s="580">
        <v>145</v>
      </c>
      <c r="C219" s="710">
        <f t="shared" si="59"/>
        <v>2.2558515383622204</v>
      </c>
      <c r="D219" s="710">
        <f t="shared" si="60"/>
        <v>1474.2775983837792</v>
      </c>
      <c r="E219" s="710">
        <f t="shared" si="61"/>
        <v>537.27710603133107</v>
      </c>
      <c r="F219" s="710">
        <f t="shared" si="62"/>
        <v>327.04017172469565</v>
      </c>
      <c r="G219" s="710">
        <f t="shared" si="63"/>
        <v>300.48357392394166</v>
      </c>
      <c r="H219" s="717">
        <f t="shared" si="64"/>
        <v>298.02968637576214</v>
      </c>
      <c r="I219" s="710">
        <f t="shared" si="65"/>
        <v>298.02206090164475</v>
      </c>
      <c r="J219" s="710">
        <f t="shared" si="66"/>
        <v>298.01707957768105</v>
      </c>
      <c r="K219" s="710">
        <f t="shared" si="67"/>
        <v>298.01427109863118</v>
      </c>
      <c r="L219" s="710">
        <f t="shared" si="68"/>
        <v>298.01336305633635</v>
      </c>
      <c r="N219" s="580">
        <v>145</v>
      </c>
      <c r="O219" s="710">
        <f t="shared" si="69"/>
        <v>2.2558515383622204</v>
      </c>
      <c r="P219" s="710">
        <f t="shared" si="70"/>
        <v>703.09761792045379</v>
      </c>
      <c r="Q219" s="710">
        <f t="shared" si="71"/>
        <v>672.49776495794094</v>
      </c>
      <c r="R219" s="710">
        <f t="shared" si="72"/>
        <v>650.41726761309633</v>
      </c>
      <c r="S219" s="710">
        <f t="shared" si="73"/>
        <v>637.06206332667989</v>
      </c>
      <c r="T219" s="710">
        <f t="shared" si="74"/>
        <v>632.55583527814622</v>
      </c>
    </row>
    <row r="220" spans="2:20">
      <c r="B220" s="580">
        <v>146</v>
      </c>
      <c r="C220" s="710">
        <f t="shared" si="59"/>
        <v>2.2714091351785117</v>
      </c>
      <c r="D220" s="710">
        <f t="shared" si="60"/>
        <v>1474.5196693717696</v>
      </c>
      <c r="E220" s="710">
        <f t="shared" si="61"/>
        <v>538.83427215041911</v>
      </c>
      <c r="F220" s="710">
        <f t="shared" si="62"/>
        <v>327.43372585049514</v>
      </c>
      <c r="G220" s="710">
        <f t="shared" si="63"/>
        <v>300.5352164744906</v>
      </c>
      <c r="H220" s="717">
        <f t="shared" si="64"/>
        <v>298.03048985602197</v>
      </c>
      <c r="I220" s="710">
        <f t="shared" si="65"/>
        <v>298.02269683155123</v>
      </c>
      <c r="J220" s="710">
        <f t="shared" si="66"/>
        <v>298.01760215657504</v>
      </c>
      <c r="K220" s="710">
        <f t="shared" si="67"/>
        <v>298.01472816214789</v>
      </c>
      <c r="L220" s="710">
        <f t="shared" si="68"/>
        <v>298.01379864911098</v>
      </c>
      <c r="N220" s="580">
        <v>146</v>
      </c>
      <c r="O220" s="710">
        <f t="shared" si="69"/>
        <v>2.2714091351785117</v>
      </c>
      <c r="P220" s="710">
        <f t="shared" si="70"/>
        <v>705.07771647176469</v>
      </c>
      <c r="Q220" s="710">
        <f t="shared" si="71"/>
        <v>674.54670798549057</v>
      </c>
      <c r="R220" s="710">
        <f t="shared" si="72"/>
        <v>652.51573951375485</v>
      </c>
      <c r="S220" s="710">
        <f t="shared" si="73"/>
        <v>639.19028158369929</v>
      </c>
      <c r="T220" s="710">
        <f t="shared" si="74"/>
        <v>634.69373695304773</v>
      </c>
    </row>
    <row r="221" spans="2:20">
      <c r="B221" s="580">
        <v>147</v>
      </c>
      <c r="C221" s="710">
        <f t="shared" si="59"/>
        <v>2.2869667319948026</v>
      </c>
      <c r="D221" s="710">
        <f t="shared" si="60"/>
        <v>1474.757844286328</v>
      </c>
      <c r="E221" s="710">
        <f t="shared" si="61"/>
        <v>540.38612738302902</v>
      </c>
      <c r="F221" s="710">
        <f t="shared" si="62"/>
        <v>327.82904055445903</v>
      </c>
      <c r="G221" s="710">
        <f t="shared" si="63"/>
        <v>300.58748267799774</v>
      </c>
      <c r="H221" s="717">
        <f t="shared" si="64"/>
        <v>298.03130853733109</v>
      </c>
      <c r="I221" s="710">
        <f t="shared" si="65"/>
        <v>298.02334579664091</v>
      </c>
      <c r="J221" s="710">
        <f t="shared" si="66"/>
        <v>298.01813624015267</v>
      </c>
      <c r="K221" s="710">
        <f t="shared" si="67"/>
        <v>298.01519581859577</v>
      </c>
      <c r="L221" s="710">
        <f t="shared" si="68"/>
        <v>298.01424453092022</v>
      </c>
      <c r="N221" s="580">
        <v>147</v>
      </c>
      <c r="O221" s="710">
        <f t="shared" si="69"/>
        <v>2.2869667319948026</v>
      </c>
      <c r="P221" s="710">
        <f t="shared" si="70"/>
        <v>707.05332562273225</v>
      </c>
      <c r="Q221" s="710">
        <f t="shared" si="71"/>
        <v>676.59100552432824</v>
      </c>
      <c r="R221" s="710">
        <f t="shared" si="72"/>
        <v>654.60945363089331</v>
      </c>
      <c r="S221" s="710">
        <f t="shared" si="73"/>
        <v>641.31367461452169</v>
      </c>
      <c r="T221" s="710">
        <f t="shared" si="74"/>
        <v>636.82679144694839</v>
      </c>
    </row>
    <row r="222" spans="2:20">
      <c r="B222" s="580">
        <v>148</v>
      </c>
      <c r="C222" s="710">
        <f t="shared" si="59"/>
        <v>2.3025243288110939</v>
      </c>
      <c r="D222" s="710">
        <f t="shared" si="60"/>
        <v>1474.992270472306</v>
      </c>
      <c r="E222" s="710">
        <f t="shared" si="61"/>
        <v>541.9326899118887</v>
      </c>
      <c r="F222" s="710">
        <f t="shared" si="62"/>
        <v>328.22609824926286</v>
      </c>
      <c r="G222" s="710">
        <f t="shared" si="63"/>
        <v>300.64037366677189</v>
      </c>
      <c r="H222" s="717">
        <f t="shared" si="64"/>
        <v>298.03214257735988</v>
      </c>
      <c r="I222" s="710">
        <f t="shared" si="65"/>
        <v>298.02400794972232</v>
      </c>
      <c r="J222" s="710">
        <f t="shared" si="66"/>
        <v>298.01868197722536</v>
      </c>
      <c r="K222" s="710">
        <f t="shared" si="67"/>
        <v>298.01567421416701</v>
      </c>
      <c r="L222" s="710">
        <f t="shared" si="68"/>
        <v>298.01470084702964</v>
      </c>
      <c r="N222" s="580">
        <v>148</v>
      </c>
      <c r="O222" s="710">
        <f t="shared" si="69"/>
        <v>2.3025243288110939</v>
      </c>
      <c r="P222" s="710">
        <f t="shared" si="70"/>
        <v>709.02445555201427</v>
      </c>
      <c r="Q222" s="710">
        <f t="shared" si="71"/>
        <v>678.63066810700047</v>
      </c>
      <c r="R222" s="710">
        <f t="shared" si="72"/>
        <v>656.69842075164956</v>
      </c>
      <c r="S222" s="710">
        <f t="shared" si="73"/>
        <v>643.43225335918339</v>
      </c>
      <c r="T222" s="710">
        <f t="shared" si="74"/>
        <v>638.95500974965739</v>
      </c>
    </row>
    <row r="223" spans="2:20">
      <c r="B223" s="580">
        <v>149</v>
      </c>
      <c r="C223" s="710">
        <f t="shared" si="59"/>
        <v>2.3180819256273852</v>
      </c>
      <c r="D223" s="710">
        <f t="shared" si="60"/>
        <v>1475.2230889193761</v>
      </c>
      <c r="E223" s="710">
        <f t="shared" si="61"/>
        <v>543.47397811982853</v>
      </c>
      <c r="F223" s="710">
        <f t="shared" si="62"/>
        <v>328.62488146433179</v>
      </c>
      <c r="G223" s="710">
        <f t="shared" si="63"/>
        <v>300.69389053092465</v>
      </c>
      <c r="H223" s="717">
        <f t="shared" si="64"/>
        <v>298.03299213382104</v>
      </c>
      <c r="I223" s="710">
        <f t="shared" si="65"/>
        <v>298.02468344381191</v>
      </c>
      <c r="J223" s="710">
        <f t="shared" si="66"/>
        <v>298.01923951693595</v>
      </c>
      <c r="K223" s="710">
        <f t="shared" si="67"/>
        <v>298.0161634954606</v>
      </c>
      <c r="L223" s="710">
        <f t="shared" si="68"/>
        <v>298.01516774313768</v>
      </c>
      <c r="N223" s="580">
        <v>149</v>
      </c>
      <c r="O223" s="710">
        <f t="shared" si="69"/>
        <v>2.3180819256273852</v>
      </c>
      <c r="P223" s="710">
        <f t="shared" si="70"/>
        <v>710.99111641518857</v>
      </c>
      <c r="Q223" s="710">
        <f t="shared" si="71"/>
        <v>680.66570624217252</v>
      </c>
      <c r="R223" s="710">
        <f t="shared" si="72"/>
        <v>658.78265163870344</v>
      </c>
      <c r="S223" s="710">
        <f t="shared" si="73"/>
        <v>645.54602873291867</v>
      </c>
      <c r="T223" s="710">
        <f t="shared" si="74"/>
        <v>641.07840282606912</v>
      </c>
    </row>
    <row r="224" spans="2:20">
      <c r="B224" s="580">
        <v>150</v>
      </c>
      <c r="C224" s="710">
        <f t="shared" si="59"/>
        <v>2.3336395224436761</v>
      </c>
      <c r="D224" s="710">
        <f t="shared" si="60"/>
        <v>1475.4504345403566</v>
      </c>
      <c r="E224" s="710">
        <f t="shared" si="61"/>
        <v>545.01001057555675</v>
      </c>
      <c r="F224" s="710">
        <f t="shared" si="62"/>
        <v>329.02537284567899</v>
      </c>
      <c r="G224" s="710">
        <f t="shared" si="63"/>
        <v>300.7480343188019</v>
      </c>
      <c r="H224" s="717">
        <f t="shared" si="64"/>
        <v>298.03385736446069</v>
      </c>
      <c r="I224" s="710">
        <f t="shared" si="65"/>
        <v>298.02537243212402</v>
      </c>
      <c r="J224" s="710">
        <f t="shared" si="66"/>
        <v>298.01980900874707</v>
      </c>
      <c r="K224" s="710">
        <f t="shared" si="67"/>
        <v>298.01666380947103</v>
      </c>
      <c r="L224" s="710">
        <f t="shared" si="68"/>
        <v>298.01564536536307</v>
      </c>
      <c r="N224" s="580">
        <v>150</v>
      </c>
      <c r="O224" s="710">
        <f t="shared" si="69"/>
        <v>2.3336395224436761</v>
      </c>
      <c r="P224" s="710">
        <f t="shared" si="70"/>
        <v>712.95331834480567</v>
      </c>
      <c r="Q224" s="710">
        <f t="shared" si="71"/>
        <v>682.69613041468199</v>
      </c>
      <c r="R224" s="710">
        <f t="shared" si="72"/>
        <v>660.86215703033349</v>
      </c>
      <c r="S224" s="710">
        <f t="shared" si="73"/>
        <v>647.65501162621524</v>
      </c>
      <c r="T224" s="710">
        <f t="shared" si="74"/>
        <v>643.19698161621977</v>
      </c>
    </row>
    <row r="225" spans="2:20">
      <c r="B225" s="580">
        <v>151</v>
      </c>
      <c r="C225" s="710">
        <f t="shared" si="59"/>
        <v>2.3491971192599674</v>
      </c>
      <c r="D225" s="710">
        <f t="shared" si="60"/>
        <v>1475.6744364373244</v>
      </c>
      <c r="E225" s="710">
        <f t="shared" si="61"/>
        <v>546.54080602009299</v>
      </c>
      <c r="F225" s="710">
        <f t="shared" si="62"/>
        <v>329.4275551557144</v>
      </c>
      <c r="G225" s="710">
        <f t="shared" si="63"/>
        <v>300.80280603741221</v>
      </c>
      <c r="H225" s="717">
        <f t="shared" si="64"/>
        <v>298.03473842705017</v>
      </c>
      <c r="I225" s="710">
        <f t="shared" si="65"/>
        <v>298.02607506806049</v>
      </c>
      <c r="J225" s="710">
        <f t="shared" si="66"/>
        <v>298.0203906024301</v>
      </c>
      <c r="K225" s="710">
        <f t="shared" si="67"/>
        <v>298.01717530357553</v>
      </c>
      <c r="L225" s="710">
        <f t="shared" si="68"/>
        <v>298.0161338602328</v>
      </c>
      <c r="N225" s="580">
        <v>151</v>
      </c>
      <c r="O225" s="710">
        <f t="shared" si="69"/>
        <v>2.3491971192599674</v>
      </c>
      <c r="P225" s="710">
        <f t="shared" si="70"/>
        <v>714.91107145044134</v>
      </c>
      <c r="Q225" s="710">
        <f t="shared" si="71"/>
        <v>684.72195108559379</v>
      </c>
      <c r="R225" s="710">
        <f t="shared" si="72"/>
        <v>662.93694764047132</v>
      </c>
      <c r="S225" s="710">
        <f t="shared" si="73"/>
        <v>649.75921290487031</v>
      </c>
      <c r="T225" s="710">
        <f t="shared" si="74"/>
        <v>645.31075703534339</v>
      </c>
    </row>
    <row r="226" spans="2:20">
      <c r="B226" s="580">
        <v>152</v>
      </c>
      <c r="C226" s="710">
        <f t="shared" si="59"/>
        <v>2.3647547160762588</v>
      </c>
      <c r="D226" s="710">
        <f t="shared" si="60"/>
        <v>1475.8952181560505</v>
      </c>
      <c r="E226" s="710">
        <f t="shared" si="61"/>
        <v>548.06638335382877</v>
      </c>
      <c r="F226" s="710">
        <f t="shared" si="62"/>
        <v>329.83141127302702</v>
      </c>
      <c r="G226" s="710">
        <f t="shared" si="63"/>
        <v>300.85820665285371</v>
      </c>
      <c r="H226" s="717">
        <f t="shared" si="64"/>
        <v>298.03563547937745</v>
      </c>
      <c r="I226" s="710">
        <f t="shared" si="65"/>
        <v>298.02679150520106</v>
      </c>
      <c r="J226" s="710">
        <f t="shared" si="66"/>
        <v>298.02098444805364</v>
      </c>
      <c r="K226" s="710">
        <f t="shared" si="67"/>
        <v>298.01769812552283</v>
      </c>
      <c r="L226" s="710">
        <f t="shared" si="68"/>
        <v>298.01663337466982</v>
      </c>
      <c r="N226" s="580">
        <v>152</v>
      </c>
      <c r="O226" s="710">
        <f t="shared" si="69"/>
        <v>2.3647547160762588</v>
      </c>
      <c r="P226" s="710">
        <f t="shared" si="70"/>
        <v>716.86438581874893</v>
      </c>
      <c r="Q226" s="710">
        <f t="shared" si="71"/>
        <v>686.74317869225354</v>
      </c>
      <c r="R226" s="710">
        <f t="shared" si="72"/>
        <v>665.00703415875739</v>
      </c>
      <c r="S226" s="710">
        <f t="shared" si="73"/>
        <v>651.85864341004674</v>
      </c>
      <c r="T226" s="710">
        <f t="shared" si="74"/>
        <v>647.41973997392756</v>
      </c>
    </row>
    <row r="227" spans="2:20">
      <c r="B227" s="580">
        <v>153</v>
      </c>
      <c r="C227" s="710">
        <f t="shared" si="59"/>
        <v>2.3803123128925496</v>
      </c>
      <c r="D227" s="710">
        <f t="shared" si="60"/>
        <v>1476.1128979292739</v>
      </c>
      <c r="E227" s="710">
        <f t="shared" si="61"/>
        <v>549.58676162418908</v>
      </c>
      <c r="F227" s="710">
        <f t="shared" si="62"/>
        <v>330.23692419214046</v>
      </c>
      <c r="G227" s="710">
        <f t="shared" si="63"/>
        <v>300.91423709073825</v>
      </c>
      <c r="H227" s="717">
        <f t="shared" si="64"/>
        <v>298.03654867923888</v>
      </c>
      <c r="I227" s="710">
        <f t="shared" si="65"/>
        <v>298.02752189729301</v>
      </c>
      <c r="J227" s="710">
        <f t="shared" si="66"/>
        <v>298.02159069597292</v>
      </c>
      <c r="K227" s="710">
        <f t="shared" si="67"/>
        <v>298.01823242342084</v>
      </c>
      <c r="L227" s="710">
        <f t="shared" si="68"/>
        <v>298.01714405598136</v>
      </c>
      <c r="N227" s="580">
        <v>153</v>
      </c>
      <c r="O227" s="710">
        <f t="shared" si="69"/>
        <v>2.3803123128925496</v>
      </c>
      <c r="P227" s="710">
        <f t="shared" si="70"/>
        <v>718.81327151351161</v>
      </c>
      <c r="Q227" s="710">
        <f t="shared" si="71"/>
        <v>688.75982364834181</v>
      </c>
      <c r="R227" s="710">
        <f t="shared" si="72"/>
        <v>667.07242725059609</v>
      </c>
      <c r="S227" s="710">
        <f t="shared" si="73"/>
        <v>653.95331395832829</v>
      </c>
      <c r="T227" s="710">
        <f t="shared" si="74"/>
        <v>649.5239412977694</v>
      </c>
    </row>
    <row r="228" spans="2:20">
      <c r="B228" s="580">
        <v>154</v>
      </c>
      <c r="C228" s="710">
        <f t="shared" si="59"/>
        <v>2.395869909708841</v>
      </c>
      <c r="D228" s="710">
        <f t="shared" si="60"/>
        <v>1476.3275889092974</v>
      </c>
      <c r="E228" s="710">
        <f t="shared" si="61"/>
        <v>551.10196001386646</v>
      </c>
      <c r="F228" s="710">
        <f t="shared" si="62"/>
        <v>330.64407702324468</v>
      </c>
      <c r="G228" s="710">
        <f t="shared" si="63"/>
        <v>300.97089823661349</v>
      </c>
      <c r="H228" s="717">
        <f t="shared" si="64"/>
        <v>298.03747818443105</v>
      </c>
      <c r="I228" s="710">
        <f t="shared" si="65"/>
        <v>298.02826639824167</v>
      </c>
      <c r="J228" s="710">
        <f t="shared" si="66"/>
        <v>298.02220949681845</v>
      </c>
      <c r="K228" s="710">
        <f t="shared" si="67"/>
        <v>298.01877834572554</v>
      </c>
      <c r="L228" s="710">
        <f t="shared" si="68"/>
        <v>298.01766605184667</v>
      </c>
      <c r="N228" s="580">
        <v>154</v>
      </c>
      <c r="O228" s="710">
        <f t="shared" si="69"/>
        <v>2.395869909708841</v>
      </c>
      <c r="P228" s="710">
        <f t="shared" si="70"/>
        <v>720.75773857569402</v>
      </c>
      <c r="Q228" s="710">
        <f t="shared" si="71"/>
        <v>690.77189634392812</v>
      </c>
      <c r="R228" s="710">
        <f t="shared" si="72"/>
        <v>669.13313755721026</v>
      </c>
      <c r="S228" s="710">
        <f t="shared" si="73"/>
        <v>656.04323534177536</v>
      </c>
      <c r="T228" s="710">
        <f t="shared" si="74"/>
        <v>651.62337184803175</v>
      </c>
    </row>
    <row r="229" spans="2:20">
      <c r="B229" s="580">
        <v>155</v>
      </c>
      <c r="C229" s="710">
        <f t="shared" si="59"/>
        <v>2.4114275065251323</v>
      </c>
      <c r="D229" s="710">
        <f t="shared" si="60"/>
        <v>1476.5393993903806</v>
      </c>
      <c r="E229" s="710">
        <f t="shared" si="61"/>
        <v>552.61199782960375</v>
      </c>
      <c r="F229" s="710">
        <f t="shared" si="62"/>
        <v>331.05285299190433</v>
      </c>
      <c r="G229" s="710">
        <f t="shared" si="63"/>
        <v>301.02819093638209</v>
      </c>
      <c r="H229" s="717">
        <f t="shared" si="64"/>
        <v>298.03842415274261</v>
      </c>
      <c r="I229" s="710">
        <f t="shared" si="65"/>
        <v>298.0290251621006</v>
      </c>
      <c r="J229" s="710">
        <f t="shared" si="66"/>
        <v>298.02284100148529</v>
      </c>
      <c r="K229" s="710">
        <f t="shared" si="67"/>
        <v>298.019336041229</v>
      </c>
      <c r="L229" s="710">
        <f t="shared" si="68"/>
        <v>298.01819951030552</v>
      </c>
      <c r="N229" s="580">
        <v>155</v>
      </c>
      <c r="O229" s="710">
        <f t="shared" si="69"/>
        <v>2.4114275065251323</v>
      </c>
      <c r="P229" s="710">
        <f t="shared" si="70"/>
        <v>722.6977970234949</v>
      </c>
      <c r="Q229" s="710">
        <f t="shared" si="71"/>
        <v>692.77940714552403</v>
      </c>
      <c r="R229" s="710">
        <f t="shared" si="72"/>
        <v>671.18917569569635</v>
      </c>
      <c r="S229" s="710">
        <f t="shared" si="73"/>
        <v>658.12841832798063</v>
      </c>
      <c r="T229" s="710">
        <f t="shared" si="74"/>
        <v>653.71804244129817</v>
      </c>
    </row>
    <row r="230" spans="2:20">
      <c r="B230" s="580">
        <v>156</v>
      </c>
      <c r="C230" s="710">
        <f t="shared" si="59"/>
        <v>2.4269851033414231</v>
      </c>
      <c r="D230" s="710">
        <f t="shared" si="60"/>
        <v>1476.7484330213745</v>
      </c>
      <c r="E230" s="710">
        <f t="shared" si="61"/>
        <v>554.11689449150151</v>
      </c>
      <c r="F230" s="710">
        <f t="shared" si="62"/>
        <v>331.46323543874496</v>
      </c>
      <c r="G230" s="710">
        <f t="shared" si="63"/>
        <v>301.08611599671895</v>
      </c>
      <c r="H230" s="717">
        <f t="shared" si="64"/>
        <v>298.03938674194626</v>
      </c>
      <c r="I230" s="710">
        <f t="shared" si="65"/>
        <v>298.02979834306211</v>
      </c>
      <c r="J230" s="710">
        <f t="shared" si="66"/>
        <v>298.02348536112248</v>
      </c>
      <c r="K230" s="710">
        <f t="shared" si="67"/>
        <v>298.01990565904816</v>
      </c>
      <c r="L230" s="710">
        <f t="shared" si="68"/>
        <v>298.01874457974645</v>
      </c>
      <c r="N230" s="580">
        <v>156</v>
      </c>
      <c r="O230" s="710">
        <f t="shared" si="69"/>
        <v>2.4269851033414231</v>
      </c>
      <c r="P230" s="710">
        <f t="shared" si="70"/>
        <v>724.63345685239801</v>
      </c>
      <c r="Q230" s="710">
        <f t="shared" si="71"/>
        <v>694.78236639613726</v>
      </c>
      <c r="R230" s="710">
        <f t="shared" si="72"/>
        <v>673.24055225907921</v>
      </c>
      <c r="S230" s="710">
        <f t="shared" si="73"/>
        <v>660.20887366012448</v>
      </c>
      <c r="T230" s="710">
        <f t="shared" si="74"/>
        <v>655.80796386962936</v>
      </c>
    </row>
    <row r="231" spans="2:20">
      <c r="B231" s="580">
        <v>157</v>
      </c>
      <c r="C231" s="710">
        <f t="shared" si="59"/>
        <v>2.4425427001577145</v>
      </c>
      <c r="D231" s="710">
        <f t="shared" si="60"/>
        <v>1476.9547890090262</v>
      </c>
      <c r="E231" s="710">
        <f t="shared" si="61"/>
        <v>555.61666952282496</v>
      </c>
      <c r="F231" s="710">
        <f t="shared" si="62"/>
        <v>331.87520781911911</v>
      </c>
      <c r="G231" s="710">
        <f t="shared" si="63"/>
        <v>301.144674185486</v>
      </c>
      <c r="H231" s="717">
        <f t="shared" si="64"/>
        <v>298.04036610979102</v>
      </c>
      <c r="I231" s="710">
        <f t="shared" si="65"/>
        <v>298.03058609544757</v>
      </c>
      <c r="J231" s="710">
        <f t="shared" si="66"/>
        <v>298.02414272712218</v>
      </c>
      <c r="K231" s="710">
        <f t="shared" si="67"/>
        <v>298.02048734861353</v>
      </c>
      <c r="L231" s="710">
        <f t="shared" si="68"/>
        <v>298.01930140889533</v>
      </c>
      <c r="N231" s="580">
        <v>157</v>
      </c>
      <c r="O231" s="710">
        <f t="shared" si="69"/>
        <v>2.4425427001577145</v>
      </c>
      <c r="P231" s="710">
        <f t="shared" si="70"/>
        <v>726.56472803522411</v>
      </c>
      <c r="Q231" s="710">
        <f t="shared" si="71"/>
        <v>696.78078441532466</v>
      </c>
      <c r="R231" s="710">
        <f t="shared" si="72"/>
        <v>675.28727781636644</v>
      </c>
      <c r="S231" s="710">
        <f t="shared" si="73"/>
        <v>662.28461205703002</v>
      </c>
      <c r="T231" s="710">
        <f t="shared" si="74"/>
        <v>657.89314690061804</v>
      </c>
    </row>
    <row r="232" spans="2:20">
      <c r="B232" s="580">
        <v>158</v>
      </c>
      <c r="C232" s="710">
        <f t="shared" si="59"/>
        <v>2.4581002969740058</v>
      </c>
      <c r="D232" s="710">
        <f t="shared" si="60"/>
        <v>1477.1585623123638</v>
      </c>
      <c r="E232" s="710">
        <f t="shared" si="61"/>
        <v>557.11134254029002</v>
      </c>
      <c r="F232" s="710">
        <f t="shared" si="62"/>
        <v>332.28875370275227</v>
      </c>
      <c r="G232" s="710">
        <f t="shared" si="63"/>
        <v>301.20386623214387</v>
      </c>
      <c r="H232" s="717">
        <f t="shared" si="64"/>
        <v>298.04136241399425</v>
      </c>
      <c r="I232" s="710">
        <f t="shared" si="65"/>
        <v>298.03138857369834</v>
      </c>
      <c r="J232" s="710">
        <f t="shared" si="66"/>
        <v>298.02481325110921</v>
      </c>
      <c r="K232" s="710">
        <f t="shared" si="67"/>
        <v>298.02108125965782</v>
      </c>
      <c r="L232" s="710">
        <f t="shared" si="68"/>
        <v>298.01987014680356</v>
      </c>
      <c r="N232" s="580">
        <v>158</v>
      </c>
      <c r="O232" s="710">
        <f t="shared" si="69"/>
        <v>2.4581002969740058</v>
      </c>
      <c r="P232" s="710">
        <f t="shared" si="70"/>
        <v>728.49162052218253</v>
      </c>
      <c r="Q232" s="710">
        <f t="shared" si="71"/>
        <v>698.77467149924541</v>
      </c>
      <c r="R232" s="710">
        <f t="shared" si="72"/>
        <v>677.32936291260262</v>
      </c>
      <c r="S232" s="710">
        <f t="shared" si="73"/>
        <v>664.35564421321817</v>
      </c>
      <c r="T232" s="710">
        <f t="shared" si="74"/>
        <v>659.97360227744457</v>
      </c>
    </row>
    <row r="233" spans="2:20">
      <c r="B233" s="580">
        <v>159</v>
      </c>
      <c r="C233" s="710">
        <f t="shared" si="59"/>
        <v>2.4736578937902967</v>
      </c>
      <c r="D233" s="710">
        <f t="shared" si="60"/>
        <v>1477.359843828553</v>
      </c>
      <c r="E233" s="710">
        <f t="shared" si="61"/>
        <v>558.60093324480704</v>
      </c>
      <c r="F233" s="710">
        <f t="shared" si="62"/>
        <v>332.70385677337094</v>
      </c>
      <c r="G233" s="710">
        <f t="shared" si="63"/>
        <v>301.26369282816182</v>
      </c>
      <c r="H233" s="717">
        <f t="shared" si="64"/>
        <v>298.04237581223401</v>
      </c>
      <c r="I233" s="710">
        <f t="shared" si="65"/>
        <v>298.03220593236631</v>
      </c>
      <c r="J233" s="710">
        <f t="shared" si="66"/>
        <v>298.02549708493081</v>
      </c>
      <c r="K233" s="710">
        <f t="shared" si="67"/>
        <v>298.02168754220509</v>
      </c>
      <c r="L233" s="710">
        <f t="shared" si="68"/>
        <v>298.02045094283733</v>
      </c>
      <c r="N233" s="580">
        <v>159</v>
      </c>
      <c r="O233" s="710">
        <f t="shared" si="69"/>
        <v>2.4736578937902967</v>
      </c>
      <c r="P233" s="710">
        <f t="shared" si="70"/>
        <v>730.4141442409225</v>
      </c>
      <c r="Q233" s="710">
        <f t="shared" si="71"/>
        <v>700.76403792071449</v>
      </c>
      <c r="R233" s="710">
        <f t="shared" si="72"/>
        <v>679.36681806892454</v>
      </c>
      <c r="S233" s="710">
        <f t="shared" si="73"/>
        <v>666.4219807989632</v>
      </c>
      <c r="T233" s="710">
        <f t="shared" si="74"/>
        <v>662.04934071893206</v>
      </c>
    </row>
    <row r="234" spans="2:20">
      <c r="B234" s="580">
        <v>160</v>
      </c>
      <c r="C234" s="710">
        <f t="shared" si="59"/>
        <v>2.489215490606588</v>
      </c>
      <c r="D234" s="710">
        <f t="shared" si="60"/>
        <v>1477.5587205705992</v>
      </c>
      <c r="E234" s="710">
        <f t="shared" si="61"/>
        <v>560.08546141266118</v>
      </c>
      <c r="F234" s="710">
        <f t="shared" si="62"/>
        <v>333.12050082831297</v>
      </c>
      <c r="G234" s="710">
        <f t="shared" si="63"/>
        <v>301.32415462742449</v>
      </c>
      <c r="H234" s="717">
        <f t="shared" si="64"/>
        <v>298.0434064621416</v>
      </c>
      <c r="I234" s="710">
        <f t="shared" si="65"/>
        <v>298.03303832610453</v>
      </c>
      <c r="J234" s="710">
        <f t="shared" si="66"/>
        <v>298.02619438064613</v>
      </c>
      <c r="K234" s="710">
        <f t="shared" si="67"/>
        <v>298.0223063465595</v>
      </c>
      <c r="L234" s="710">
        <f t="shared" si="68"/>
        <v>298.02104394666577</v>
      </c>
      <c r="N234" s="580">
        <v>160</v>
      </c>
      <c r="O234" s="710">
        <f t="shared" si="69"/>
        <v>2.489215490606588</v>
      </c>
      <c r="P234" s="710">
        <f t="shared" si="70"/>
        <v>732.33230909658414</v>
      </c>
      <c r="Q234" s="710">
        <f t="shared" si="71"/>
        <v>702.74889392925525</v>
      </c>
      <c r="R234" s="710">
        <f t="shared" si="72"/>
        <v>681.39965378261422</v>
      </c>
      <c r="S234" s="710">
        <f t="shared" si="73"/>
        <v>668.48363246034728</v>
      </c>
      <c r="T234" s="710">
        <f t="shared" si="74"/>
        <v>664.12037291960178</v>
      </c>
    </row>
    <row r="235" spans="2:20">
      <c r="B235" s="580">
        <v>161</v>
      </c>
      <c r="C235" s="710">
        <f t="shared" si="59"/>
        <v>2.5047730874228793</v>
      </c>
      <c r="D235" s="710">
        <f t="shared" si="60"/>
        <v>1477.7552758372535</v>
      </c>
      <c r="E235" s="710">
        <f t="shared" si="61"/>
        <v>561.56494688711052</v>
      </c>
      <c r="F235" s="710">
        <f t="shared" si="62"/>
        <v>333.53866977812169</v>
      </c>
      <c r="G235" s="710">
        <f t="shared" si="63"/>
        <v>301.38525224663636</v>
      </c>
      <c r="H235" s="717">
        <f t="shared" si="64"/>
        <v>298.04445452129369</v>
      </c>
      <c r="I235" s="710">
        <f t="shared" si="65"/>
        <v>298.03388590965869</v>
      </c>
      <c r="J235" s="710">
        <f t="shared" si="66"/>
        <v>298.0269052905162</v>
      </c>
      <c r="K235" s="710">
        <f t="shared" si="67"/>
        <v>298.0229378232948</v>
      </c>
      <c r="L235" s="710">
        <f t="shared" si="68"/>
        <v>298.0216493082504</v>
      </c>
      <c r="N235" s="580">
        <v>161</v>
      </c>
      <c r="O235" s="710">
        <f t="shared" si="69"/>
        <v>2.5047730874228793</v>
      </c>
      <c r="P235" s="710">
        <f t="shared" si="70"/>
        <v>734.24612497184967</v>
      </c>
      <c r="Q235" s="710">
        <f t="shared" si="71"/>
        <v>704.72924975115245</v>
      </c>
      <c r="R235" s="710">
        <f t="shared" si="72"/>
        <v>683.42788052715423</v>
      </c>
      <c r="S235" s="710">
        <f t="shared" si="73"/>
        <v>670.54060981931536</v>
      </c>
      <c r="T235" s="710">
        <f t="shared" si="74"/>
        <v>666.18670954972799</v>
      </c>
    </row>
    <row r="236" spans="2:20">
      <c r="B236" s="580">
        <v>162</v>
      </c>
      <c r="C236" s="710">
        <f t="shared" si="59"/>
        <v>2.5203306842391702</v>
      </c>
      <c r="D236" s="710">
        <f t="shared" si="60"/>
        <v>1477.9495893754647</v>
      </c>
      <c r="E236" s="710">
        <f t="shared" si="61"/>
        <v>563.03940957038367</v>
      </c>
      <c r="F236" s="710">
        <f t="shared" si="62"/>
        <v>333.95834764612471</v>
      </c>
      <c r="G236" s="710">
        <f t="shared" si="63"/>
        <v>301.44698626572352</v>
      </c>
      <c r="H236" s="717">
        <f t="shared" si="64"/>
        <v>298.04552014720525</v>
      </c>
      <c r="I236" s="710">
        <f t="shared" si="65"/>
        <v>298.03474883785771</v>
      </c>
      <c r="J236" s="710">
        <f t="shared" si="66"/>
        <v>298.02762996699369</v>
      </c>
      <c r="K236" s="710">
        <f t="shared" si="67"/>
        <v>298.0235821232431</v>
      </c>
      <c r="L236" s="710">
        <f t="shared" si="68"/>
        <v>298.0222671778339</v>
      </c>
      <c r="N236" s="580">
        <v>162</v>
      </c>
      <c r="O236" s="710">
        <f t="shared" si="69"/>
        <v>2.5203306842391702</v>
      </c>
      <c r="P236" s="710">
        <f t="shared" si="70"/>
        <v>736.15560172699452</v>
      </c>
      <c r="Q236" s="710">
        <f t="shared" si="71"/>
        <v>706.70511558950511</v>
      </c>
      <c r="R236" s="710">
        <f t="shared" si="72"/>
        <v>685.45150875228035</v>
      </c>
      <c r="S236" s="710">
        <f t="shared" si="73"/>
        <v>672.59292347372991</v>
      </c>
      <c r="T236" s="710">
        <f t="shared" si="74"/>
        <v>668.24836125539321</v>
      </c>
    </row>
    <row r="237" spans="2:20">
      <c r="B237" s="580">
        <v>163</v>
      </c>
      <c r="C237" s="710">
        <f t="shared" si="59"/>
        <v>2.5358882810554615</v>
      </c>
      <c r="D237" s="710">
        <f t="shared" si="60"/>
        <v>1478.1417375357041</v>
      </c>
      <c r="E237" s="710">
        <f t="shared" si="61"/>
        <v>564.50886941605847</v>
      </c>
      <c r="F237" s="710">
        <f t="shared" si="62"/>
        <v>334.37951856799816</v>
      </c>
      <c r="G237" s="710">
        <f t="shared" si="63"/>
        <v>301.50935722823283</v>
      </c>
      <c r="H237" s="717">
        <f t="shared" si="64"/>
        <v>298.04660349732217</v>
      </c>
      <c r="I237" s="710">
        <f t="shared" si="65"/>
        <v>298.03562726560506</v>
      </c>
      <c r="J237" s="710">
        <f t="shared" si="66"/>
        <v>298.02836856271313</v>
      </c>
      <c r="K237" s="710">
        <f t="shared" si="67"/>
        <v>298.02423939748456</v>
      </c>
      <c r="L237" s="710">
        <f t="shared" si="68"/>
        <v>298.02289770592915</v>
      </c>
      <c r="N237" s="580">
        <v>163</v>
      </c>
      <c r="O237" s="710">
        <f t="shared" si="69"/>
        <v>2.5358882810554615</v>
      </c>
      <c r="P237" s="710">
        <f t="shared" si="70"/>
        <v>738.06074919993807</v>
      </c>
      <c r="Q237" s="710">
        <f t="shared" si="71"/>
        <v>708.6765016242789</v>
      </c>
      <c r="R237" s="710">
        <f t="shared" si="72"/>
        <v>687.47054888403648</v>
      </c>
      <c r="S237" s="710">
        <f t="shared" si="73"/>
        <v>674.64058399742532</v>
      </c>
      <c r="T237" s="710">
        <f t="shared" si="74"/>
        <v>670.30533865854238</v>
      </c>
    </row>
    <row r="238" spans="2:20">
      <c r="B238" s="580">
        <v>164</v>
      </c>
      <c r="C238" s="710">
        <f t="shared" si="59"/>
        <v>2.5514458778717528</v>
      </c>
      <c r="D238" s="710">
        <f t="shared" si="60"/>
        <v>1478.3317934204761</v>
      </c>
      <c r="E238" s="710">
        <f t="shared" si="61"/>
        <v>565.97334642180533</v>
      </c>
      <c r="F238" s="710">
        <f t="shared" si="62"/>
        <v>334.80216679131718</v>
      </c>
      <c r="G238" s="710">
        <f t="shared" si="63"/>
        <v>301.57236564172814</v>
      </c>
      <c r="H238" s="717">
        <f t="shared" si="64"/>
        <v>298.04770472901379</v>
      </c>
      <c r="I238" s="710">
        <f t="shared" si="65"/>
        <v>298.03652134786995</v>
      </c>
      <c r="J238" s="710">
        <f t="shared" si="66"/>
        <v>298.02912123048077</v>
      </c>
      <c r="K238" s="710">
        <f t="shared" si="67"/>
        <v>298.02490979733682</v>
      </c>
      <c r="L238" s="710">
        <f t="shared" si="68"/>
        <v>298.02354104330857</v>
      </c>
      <c r="N238" s="580">
        <v>164</v>
      </c>
      <c r="O238" s="710">
        <f t="shared" si="69"/>
        <v>2.5514458778717528</v>
      </c>
      <c r="P238" s="710">
        <f t="shared" si="70"/>
        <v>739.96157720629412</v>
      </c>
      <c r="Q238" s="710">
        <f t="shared" si="71"/>
        <v>710.64341801235878</v>
      </c>
      <c r="R238" s="710">
        <f t="shared" si="72"/>
        <v>689.48501132482784</v>
      </c>
      <c r="S238" s="710">
        <f t="shared" si="73"/>
        <v>676.68360194026252</v>
      </c>
      <c r="T238" s="710">
        <f t="shared" si="74"/>
        <v>672.35765235703809</v>
      </c>
    </row>
    <row r="239" spans="2:20">
      <c r="B239" s="580">
        <v>165</v>
      </c>
      <c r="C239" s="710">
        <f t="shared" si="59"/>
        <v>2.5670034746880441</v>
      </c>
      <c r="D239" s="710">
        <f t="shared" si="60"/>
        <v>1478.5198270263134</v>
      </c>
      <c r="E239" s="710">
        <f t="shared" si="61"/>
        <v>567.43286062247887</v>
      </c>
      <c r="F239" s="710">
        <f t="shared" si="62"/>
        <v>335.22627667509403</v>
      </c>
      <c r="G239" s="710">
        <f t="shared" si="63"/>
        <v>301.63601197818446</v>
      </c>
      <c r="H239" s="717">
        <f t="shared" si="64"/>
        <v>298.04882399956608</v>
      </c>
      <c r="I239" s="710">
        <f t="shared" si="65"/>
        <v>298.0374312396786</v>
      </c>
      <c r="J239" s="710">
        <f t="shared" si="66"/>
        <v>298.02988812326521</v>
      </c>
      <c r="K239" s="710">
        <f t="shared" si="67"/>
        <v>298.02559347434419</v>
      </c>
      <c r="L239" s="710">
        <f t="shared" si="68"/>
        <v>298.0241973409934</v>
      </c>
      <c r="N239" s="580">
        <v>165</v>
      </c>
      <c r="O239" s="710">
        <f t="shared" si="69"/>
        <v>2.5670034746880441</v>
      </c>
      <c r="P239" s="710">
        <f t="shared" si="70"/>
        <v>741.85809553942215</v>
      </c>
      <c r="Q239" s="710">
        <f t="shared" si="71"/>
        <v>712.6058748876012</v>
      </c>
      <c r="R239" s="710">
        <f t="shared" si="72"/>
        <v>691.49490645347487</v>
      </c>
      <c r="S239" s="710">
        <f t="shared" si="73"/>
        <v>678.7219878281835</v>
      </c>
      <c r="T239" s="710">
        <f t="shared" si="74"/>
        <v>674.40531292471496</v>
      </c>
    </row>
    <row r="240" spans="2:20">
      <c r="B240" s="580">
        <v>166</v>
      </c>
      <c r="C240" s="710">
        <f t="shared" si="59"/>
        <v>2.582561071504335</v>
      </c>
      <c r="D240" s="710">
        <f t="shared" si="60"/>
        <v>1478.7059053795449</v>
      </c>
      <c r="E240" s="710">
        <f t="shared" si="61"/>
        <v>568.88743208354288</v>
      </c>
      <c r="F240" s="710">
        <f t="shared" si="62"/>
        <v>335.65183268930372</v>
      </c>
      <c r="G240" s="710">
        <f t="shared" si="63"/>
        <v>301.70029667437876</v>
      </c>
      <c r="H240" s="717">
        <f t="shared" si="64"/>
        <v>298.0499614661743</v>
      </c>
      <c r="I240" s="710">
        <f t="shared" si="65"/>
        <v>298.03835709610587</v>
      </c>
      <c r="J240" s="710">
        <f t="shared" si="66"/>
        <v>298.03066939418727</v>
      </c>
      <c r="K240" s="710">
        <f t="shared" si="67"/>
        <v>298.02629058026798</v>
      </c>
      <c r="L240" s="710">
        <f t="shared" si="68"/>
        <v>298.02486675024329</v>
      </c>
      <c r="N240" s="580">
        <v>166</v>
      </c>
      <c r="O240" s="710">
        <f t="shared" si="69"/>
        <v>2.582561071504335</v>
      </c>
      <c r="P240" s="710">
        <f t="shared" si="70"/>
        <v>743.75031397047701</v>
      </c>
      <c r="Q240" s="710">
        <f t="shared" si="71"/>
        <v>714.56388236088628</v>
      </c>
      <c r="R240" s="710">
        <f t="shared" si="72"/>
        <v>693.50024462526608</v>
      </c>
      <c r="S240" s="710">
        <f t="shared" si="73"/>
        <v>680.7557521632649</v>
      </c>
      <c r="T240" s="710">
        <f t="shared" si="74"/>
        <v>676.44833091143437</v>
      </c>
    </row>
    <row r="241" spans="2:20">
      <c r="B241" s="580">
        <v>167</v>
      </c>
      <c r="C241" s="710">
        <f t="shared" si="59"/>
        <v>2.5981186683206263</v>
      </c>
      <c r="D241" s="710">
        <f t="shared" si="60"/>
        <v>1478.8900926661051</v>
      </c>
      <c r="E241" s="710">
        <f t="shared" si="61"/>
        <v>570.33708089481229</v>
      </c>
      <c r="F241" s="710">
        <f t="shared" si="62"/>
        <v>336.07881941439882</v>
      </c>
      <c r="G241" s="710">
        <f t="shared" si="63"/>
        <v>301.76522013227861</v>
      </c>
      <c r="H241" s="717">
        <f t="shared" si="64"/>
        <v>298.05111728593624</v>
      </c>
      <c r="I241" s="710">
        <f t="shared" si="65"/>
        <v>298.0392990722666</v>
      </c>
      <c r="J241" s="710">
        <f t="shared" si="66"/>
        <v>298.03146519651074</v>
      </c>
      <c r="K241" s="710">
        <f t="shared" si="67"/>
        <v>298.02700126707566</v>
      </c>
      <c r="L241" s="710">
        <f t="shared" si="68"/>
        <v>298.02554942254562</v>
      </c>
      <c r="N241" s="580">
        <v>167</v>
      </c>
      <c r="O241" s="710">
        <f t="shared" si="69"/>
        <v>2.5981186683206263</v>
      </c>
      <c r="P241" s="710">
        <f t="shared" si="70"/>
        <v>745.63824224845962</v>
      </c>
      <c r="Q241" s="710">
        <f t="shared" si="71"/>
        <v>716.51745052017031</v>
      </c>
      <c r="R241" s="710">
        <f t="shared" si="72"/>
        <v>695.50103617201205</v>
      </c>
      <c r="S241" s="710">
        <f t="shared" si="73"/>
        <v>682.7849054237729</v>
      </c>
      <c r="T241" s="710">
        <f t="shared" si="74"/>
        <v>678.48671684313808</v>
      </c>
    </row>
    <row r="242" spans="2:20">
      <c r="B242" s="580">
        <v>168</v>
      </c>
      <c r="C242" s="710">
        <f t="shared" si="59"/>
        <v>2.6136762651369176</v>
      </c>
      <c r="D242" s="710">
        <f t="shared" si="60"/>
        <v>1479.0724503556507</v>
      </c>
      <c r="E242" s="710">
        <f t="shared" si="61"/>
        <v>571.78182716450033</v>
      </c>
      <c r="F242" s="710">
        <f t="shared" si="62"/>
        <v>336.5072215408137</v>
      </c>
      <c r="G242" s="710">
        <f t="shared" si="63"/>
        <v>301.83078271942736</v>
      </c>
      <c r="H242" s="717">
        <f t="shared" si="64"/>
        <v>298.05229161584532</v>
      </c>
      <c r="I242" s="710">
        <f t="shared" si="65"/>
        <v>298.0402573233074</v>
      </c>
      <c r="J242" s="710">
        <f t="shared" si="66"/>
        <v>298.03227568363286</v>
      </c>
      <c r="K242" s="710">
        <f t="shared" si="67"/>
        <v>298.02772568693103</v>
      </c>
      <c r="L242" s="710">
        <f t="shared" si="68"/>
        <v>298.0262455096053</v>
      </c>
      <c r="N242" s="580">
        <v>168</v>
      </c>
      <c r="O242" s="710">
        <f t="shared" si="69"/>
        <v>2.6136762651369176</v>
      </c>
      <c r="P242" s="710">
        <f t="shared" si="70"/>
        <v>747.52189010026768</v>
      </c>
      <c r="Q242" s="710">
        <f t="shared" si="71"/>
        <v>718.46658943053728</v>
      </c>
      <c r="R242" s="710">
        <f t="shared" si="72"/>
        <v>697.49729140209865</v>
      </c>
      <c r="S242" s="710">
        <f t="shared" si="73"/>
        <v>684.80945806421664</v>
      </c>
      <c r="T242" s="710">
        <f t="shared" si="74"/>
        <v>680.52048122190308</v>
      </c>
    </row>
    <row r="243" spans="2:20">
      <c r="B243" s="580">
        <v>169</v>
      </c>
      <c r="C243" s="710">
        <f t="shared" si="59"/>
        <v>2.6292338619532085</v>
      </c>
      <c r="D243" s="710">
        <f t="shared" si="60"/>
        <v>1479.2530373202328</v>
      </c>
      <c r="E243" s="710">
        <f t="shared" si="61"/>
        <v>573.22169101355507</v>
      </c>
      <c r="F243" s="710">
        <f t="shared" si="62"/>
        <v>336.93702386845877</v>
      </c>
      <c r="G243" s="710">
        <f t="shared" si="63"/>
        <v>301.89698476932773</v>
      </c>
      <c r="H243" s="717">
        <f t="shared" si="64"/>
        <v>298.05348461278368</v>
      </c>
      <c r="I243" s="710">
        <f t="shared" si="65"/>
        <v>298.0412320043983</v>
      </c>
      <c r="J243" s="710">
        <f t="shared" si="66"/>
        <v>298.03310100907498</v>
      </c>
      <c r="K243" s="710">
        <f t="shared" si="67"/>
        <v>298.02846399218424</v>
      </c>
      <c r="L243" s="710">
        <f t="shared" si="68"/>
        <v>298.02695516333461</v>
      </c>
      <c r="N243" s="580">
        <v>169</v>
      </c>
      <c r="O243" s="710">
        <f t="shared" si="69"/>
        <v>2.6292338619532085</v>
      </c>
      <c r="P243" s="710">
        <f t="shared" si="70"/>
        <v>749.40126723074491</v>
      </c>
      <c r="Q243" s="710">
        <f t="shared" si="71"/>
        <v>720.41130913425093</v>
      </c>
      <c r="R243" s="710">
        <f t="shared" si="72"/>
        <v>699.48902060054002</v>
      </c>
      <c r="S243" s="710">
        <f t="shared" si="73"/>
        <v>686.82942051540192</v>
      </c>
      <c r="T243" s="710">
        <f t="shared" si="74"/>
        <v>682.549634525996</v>
      </c>
    </row>
    <row r="244" spans="2:20">
      <c r="B244" s="580">
        <v>170</v>
      </c>
      <c r="C244" s="710">
        <f t="shared" si="59"/>
        <v>2.6447914587694998</v>
      </c>
      <c r="D244" s="710">
        <f t="shared" si="60"/>
        <v>1479.431909947763</v>
      </c>
      <c r="E244" s="710">
        <f t="shared" si="61"/>
        <v>574.65669257027378</v>
      </c>
      <c r="F244" s="710">
        <f t="shared" si="62"/>
        <v>337.36821130620575</v>
      </c>
      <c r="G244" s="710">
        <f t="shared" si="63"/>
        <v>301.96382658182148</v>
      </c>
      <c r="H244" s="717">
        <f t="shared" si="64"/>
        <v>298.05469643351563</v>
      </c>
      <c r="I244" s="710">
        <f t="shared" si="65"/>
        <v>298.04222327072461</v>
      </c>
      <c r="J244" s="710">
        <f t="shared" si="66"/>
        <v>298.03394132647327</v>
      </c>
      <c r="K244" s="710">
        <f t="shared" si="67"/>
        <v>298.02921633536175</v>
      </c>
      <c r="L244" s="710">
        <f t="shared" si="68"/>
        <v>298.02767853584294</v>
      </c>
      <c r="N244" s="580">
        <v>170</v>
      </c>
      <c r="O244" s="710">
        <f t="shared" si="69"/>
        <v>2.6447914587694998</v>
      </c>
      <c r="P244" s="710">
        <f t="shared" si="70"/>
        <v>751.27638332273193</v>
      </c>
      <c r="Q244" s="710">
        <f t="shared" si="71"/>
        <v>722.35161965080647</v>
      </c>
      <c r="R244" s="710">
        <f t="shared" si="72"/>
        <v>701.47623402903082</v>
      </c>
      <c r="S244" s="710">
        <f t="shared" si="73"/>
        <v>688.84480318448595</v>
      </c>
      <c r="T244" s="710">
        <f t="shared" si="74"/>
        <v>684.57418720992564</v>
      </c>
    </row>
    <row r="245" spans="2:20">
      <c r="B245" s="580">
        <v>171</v>
      </c>
      <c r="C245" s="710">
        <f t="shared" si="59"/>
        <v>2.6603490555857912</v>
      </c>
      <c r="D245" s="710">
        <f t="shared" si="60"/>
        <v>1479.6091222505027</v>
      </c>
      <c r="E245" s="710">
        <f t="shared" si="61"/>
        <v>576.0868519651824</v>
      </c>
      <c r="F245" s="710">
        <f t="shared" si="62"/>
        <v>337.80076887136431</v>
      </c>
      <c r="G245" s="710">
        <f t="shared" si="63"/>
        <v>302.03130842346718</v>
      </c>
      <c r="H245" s="717">
        <f t="shared" si="64"/>
        <v>298.05592723468089</v>
      </c>
      <c r="I245" s="710">
        <f t="shared" si="65"/>
        <v>298.04323127747875</v>
      </c>
      <c r="J245" s="710">
        <f t="shared" si="66"/>
        <v>298.03479678956955</v>
      </c>
      <c r="K245" s="710">
        <f t="shared" si="67"/>
        <v>298.02998286915658</v>
      </c>
      <c r="L245" s="710">
        <f t="shared" si="68"/>
        <v>298.02841577942689</v>
      </c>
      <c r="N245" s="580">
        <v>171</v>
      </c>
      <c r="O245" s="710">
        <f t="shared" si="69"/>
        <v>2.6603490555857912</v>
      </c>
      <c r="P245" s="710">
        <f t="shared" si="70"/>
        <v>753.14724803711545</v>
      </c>
      <c r="Q245" s="710">
        <f t="shared" si="71"/>
        <v>724.28753097698257</v>
      </c>
      <c r="R245" s="710">
        <f t="shared" si="72"/>
        <v>703.45894192600019</v>
      </c>
      <c r="S245" s="710">
        <f t="shared" si="73"/>
        <v>690.85561645502958</v>
      </c>
      <c r="T245" s="710">
        <f t="shared" si="74"/>
        <v>686.5941497044987</v>
      </c>
    </row>
    <row r="246" spans="2:20">
      <c r="B246" s="580">
        <v>172</v>
      </c>
      <c r="C246" s="710">
        <f t="shared" si="59"/>
        <v>2.675906652402082</v>
      </c>
      <c r="D246" s="710">
        <f t="shared" si="60"/>
        <v>1479.7847259687944</v>
      </c>
      <c r="E246" s="710">
        <f t="shared" si="61"/>
        <v>577.5121893261686</v>
      </c>
      <c r="F246" s="710">
        <f t="shared" si="62"/>
        <v>338.23468168915105</v>
      </c>
      <c r="G246" s="710">
        <f t="shared" si="63"/>
        <v>302.09943052791471</v>
      </c>
      <c r="H246" s="717">
        <f t="shared" si="64"/>
        <v>298.05717717278827</v>
      </c>
      <c r="I246" s="710">
        <f t="shared" si="65"/>
        <v>298.04425617985243</v>
      </c>
      <c r="J246" s="710">
        <f t="shared" si="66"/>
        <v>298.03566755220231</v>
      </c>
      <c r="K246" s="710">
        <f t="shared" si="67"/>
        <v>298.03076374641876</v>
      </c>
      <c r="L246" s="710">
        <f t="shared" si="68"/>
        <v>298.02916704656013</v>
      </c>
      <c r="N246" s="580">
        <v>172</v>
      </c>
      <c r="O246" s="710">
        <f t="shared" si="69"/>
        <v>2.675906652402082</v>
      </c>
      <c r="P246" s="710">
        <f t="shared" si="70"/>
        <v>755.01387101287855</v>
      </c>
      <c r="Q246" s="710">
        <f t="shared" si="71"/>
        <v>726.21905308689202</v>
      </c>
      <c r="R246" s="710">
        <f t="shared" si="72"/>
        <v>705.43715450666446</v>
      </c>
      <c r="S246" s="710">
        <f t="shared" si="73"/>
        <v>692.86187068705181</v>
      </c>
      <c r="T246" s="710">
        <f t="shared" si="74"/>
        <v>688.60953241687207</v>
      </c>
    </row>
    <row r="247" spans="2:20">
      <c r="B247" s="580">
        <v>173</v>
      </c>
      <c r="C247" s="710">
        <f t="shared" si="59"/>
        <v>2.6914642492183734</v>
      </c>
      <c r="D247" s="710">
        <f t="shared" si="60"/>
        <v>1479.9587706702423</v>
      </c>
      <c r="E247" s="710">
        <f t="shared" si="61"/>
        <v>578.93272477385574</v>
      </c>
      <c r="F247" s="710">
        <f t="shared" si="62"/>
        <v>338.66993499215062</v>
      </c>
      <c r="G247" s="710">
        <f t="shared" si="63"/>
        <v>302.16819309627738</v>
      </c>
      <c r="H247" s="717">
        <f t="shared" si="64"/>
        <v>298.05844640420895</v>
      </c>
      <c r="I247" s="710">
        <f t="shared" si="65"/>
        <v>298.04529813302861</v>
      </c>
      <c r="J247" s="710">
        <f t="shared" si="66"/>
        <v>298.03655376829778</v>
      </c>
      <c r="K247" s="710">
        <f t="shared" si="67"/>
        <v>298.0315591201454</v>
      </c>
      <c r="L247" s="710">
        <f t="shared" si="68"/>
        <v>298.029932489884</v>
      </c>
      <c r="N247" s="580">
        <v>173</v>
      </c>
      <c r="O247" s="710">
        <f t="shared" si="69"/>
        <v>2.6914642492183734</v>
      </c>
      <c r="P247" s="710">
        <f t="shared" si="70"/>
        <v>756.87626186715011</v>
      </c>
      <c r="Q247" s="710">
        <f t="shared" si="71"/>
        <v>728.14619593203406</v>
      </c>
      <c r="R247" s="710">
        <f t="shared" si="72"/>
        <v>707.41088196307851</v>
      </c>
      <c r="S247" s="710">
        <f t="shared" si="73"/>
        <v>694.8635762170826</v>
      </c>
      <c r="T247" s="710">
        <f t="shared" si="74"/>
        <v>690.62034573060691</v>
      </c>
    </row>
    <row r="248" spans="2:20">
      <c r="B248" s="580">
        <v>174</v>
      </c>
      <c r="C248" s="710">
        <f t="shared" si="59"/>
        <v>2.7070218460346647</v>
      </c>
      <c r="D248" s="710">
        <f t="shared" si="60"/>
        <v>1480.1313038445428</v>
      </c>
      <c r="E248" s="710">
        <f t="shared" si="61"/>
        <v>580.34847841720944</v>
      </c>
      <c r="F248" s="710">
        <f t="shared" si="62"/>
        <v>339.10651411977074</v>
      </c>
      <c r="G248" s="710">
        <f t="shared" si="63"/>
        <v>302.23759629750094</v>
      </c>
      <c r="H248" s="717">
        <f t="shared" si="64"/>
        <v>298.05973508517036</v>
      </c>
      <c r="I248" s="710">
        <f t="shared" si="65"/>
        <v>298.04635729217381</v>
      </c>
      <c r="J248" s="710">
        <f t="shared" si="66"/>
        <v>298.03745559186092</v>
      </c>
      <c r="K248" s="710">
        <f t="shared" si="67"/>
        <v>298.03236914347161</v>
      </c>
      <c r="L248" s="710">
        <f t="shared" si="68"/>
        <v>298.03071226219731</v>
      </c>
      <c r="N248" s="580">
        <v>174</v>
      </c>
      <c r="O248" s="710">
        <f t="shared" si="69"/>
        <v>2.7070218460346647</v>
      </c>
      <c r="P248" s="710">
        <f t="shared" si="70"/>
        <v>758.73443019525439</v>
      </c>
      <c r="Q248" s="710">
        <f t="shared" si="71"/>
        <v>730.06896944134519</v>
      </c>
      <c r="R248" s="710">
        <f t="shared" si="72"/>
        <v>709.38013446419018</v>
      </c>
      <c r="S248" s="710">
        <f t="shared" si="73"/>
        <v>696.8607433582165</v>
      </c>
      <c r="T248" s="710">
        <f t="shared" si="74"/>
        <v>692.62660000572248</v>
      </c>
    </row>
    <row r="249" spans="2:20">
      <c r="B249" s="580">
        <v>175</v>
      </c>
      <c r="C249" s="710">
        <f t="shared" si="59"/>
        <v>2.7225794428509555</v>
      </c>
      <c r="D249" s="710">
        <f t="shared" si="60"/>
        <v>1480.3023709941572</v>
      </c>
      <c r="E249" s="710">
        <f t="shared" si="61"/>
        <v>581.75947034936394</v>
      </c>
      <c r="F249" s="710">
        <f t="shared" si="62"/>
        <v>339.54440451769005</v>
      </c>
      <c r="G249" s="710">
        <f t="shared" si="63"/>
        <v>302.30764026873015</v>
      </c>
      <c r="H249" s="717">
        <f t="shared" si="64"/>
        <v>298.06104337174975</v>
      </c>
      <c r="I249" s="710">
        <f t="shared" si="65"/>
        <v>298.04743381243031</v>
      </c>
      <c r="J249" s="710">
        <f t="shared" si="66"/>
        <v>298.03837317696684</v>
      </c>
      <c r="K249" s="710">
        <f t="shared" si="67"/>
        <v>298.03319396966072</v>
      </c>
      <c r="L249" s="710">
        <f t="shared" si="68"/>
        <v>298.03150651644722</v>
      </c>
      <c r="N249" s="580">
        <v>175</v>
      </c>
      <c r="O249" s="710">
        <f t="shared" si="69"/>
        <v>2.7225794428509555</v>
      </c>
      <c r="P249" s="710">
        <f t="shared" si="70"/>
        <v>760.58838557076047</v>
      </c>
      <c r="Q249" s="710">
        <f t="shared" si="71"/>
        <v>731.98738352125031</v>
      </c>
      <c r="R249" s="710">
        <f t="shared" si="72"/>
        <v>711.3449221558908</v>
      </c>
      <c r="S249" s="710">
        <f t="shared" si="73"/>
        <v>698.85338240016551</v>
      </c>
      <c r="T249" s="710">
        <f t="shared" si="74"/>
        <v>694.62830557874906</v>
      </c>
    </row>
    <row r="250" spans="2:20">
      <c r="B250" s="580">
        <v>176</v>
      </c>
      <c r="C250" s="710">
        <f t="shared" si="59"/>
        <v>2.7381370396672469</v>
      </c>
      <c r="D250" s="710">
        <f t="shared" si="60"/>
        <v>1480.4720157210063</v>
      </c>
      <c r="E250" s="710">
        <f t="shared" si="61"/>
        <v>583.16572064365971</v>
      </c>
      <c r="F250" s="710">
        <f t="shared" si="62"/>
        <v>339.9835917373012</v>
      </c>
      <c r="G250" s="710">
        <f t="shared" si="63"/>
        <v>302.37832511567217</v>
      </c>
      <c r="H250" s="717">
        <f t="shared" si="64"/>
        <v>298.0623714198681</v>
      </c>
      <c r="I250" s="710">
        <f t="shared" si="65"/>
        <v>298.04852784890863</v>
      </c>
      <c r="J250" s="710">
        <f t="shared" si="66"/>
        <v>298.03930667775217</v>
      </c>
      <c r="K250" s="710">
        <f t="shared" si="67"/>
        <v>298.03403375209535</v>
      </c>
      <c r="L250" s="710">
        <f t="shared" si="68"/>
        <v>298.03231540571937</v>
      </c>
      <c r="N250" s="580">
        <v>176</v>
      </c>
      <c r="O250" s="710">
        <f t="shared" si="69"/>
        <v>2.7381370396672469</v>
      </c>
      <c r="P250" s="710">
        <f t="shared" si="70"/>
        <v>762.43813754553184</v>
      </c>
      <c r="Q250" s="710">
        <f t="shared" si="71"/>
        <v>733.90144805571379</v>
      </c>
      <c r="R250" s="710">
        <f t="shared" si="72"/>
        <v>713.30525516106877</v>
      </c>
      <c r="S250" s="710">
        <f t="shared" si="73"/>
        <v>700.84150360931221</v>
      </c>
      <c r="T250" s="710">
        <f t="shared" si="74"/>
        <v>696.62547276278121</v>
      </c>
    </row>
    <row r="251" spans="2:20">
      <c r="B251" s="580">
        <v>177</v>
      </c>
      <c r="C251" s="710">
        <f t="shared" si="59"/>
        <v>2.7536946364835382</v>
      </c>
      <c r="D251" s="710">
        <f t="shared" si="60"/>
        <v>1480.6402798093632</v>
      </c>
      <c r="E251" s="710">
        <f t="shared" si="61"/>
        <v>584.56724934988313</v>
      </c>
      <c r="F251" s="710">
        <f t="shared" si="62"/>
        <v>340.42406143514756</v>
      </c>
      <c r="G251" s="710">
        <f t="shared" si="63"/>
        <v>302.44965091295785</v>
      </c>
      <c r="H251" s="717">
        <f t="shared" si="64"/>
        <v>298.06371938528395</v>
      </c>
      <c r="I251" s="710">
        <f t="shared" si="65"/>
        <v>298.04963955667995</v>
      </c>
      <c r="J251" s="710">
        <f t="shared" si="66"/>
        <v>298.04025624840642</v>
      </c>
      <c r="K251" s="710">
        <f t="shared" si="67"/>
        <v>298.03488864426794</v>
      </c>
      <c r="L251" s="710">
        <f t="shared" si="68"/>
        <v>298.0331390832286</v>
      </c>
      <c r="N251" s="580">
        <v>177</v>
      </c>
      <c r="O251" s="710">
        <f t="shared" si="69"/>
        <v>2.7536946364835382</v>
      </c>
      <c r="P251" s="710">
        <f t="shared" si="70"/>
        <v>764.28369564977515</v>
      </c>
      <c r="Q251" s="710">
        <f t="shared" si="71"/>
        <v>735.81117290629049</v>
      </c>
      <c r="R251" s="710">
        <f t="shared" si="72"/>
        <v>715.26114357966117</v>
      </c>
      <c r="S251" s="710">
        <f t="shared" si="73"/>
        <v>702.82511722876268</v>
      </c>
      <c r="T251" s="710">
        <f t="shared" si="74"/>
        <v>698.61811184753128</v>
      </c>
    </row>
    <row r="252" spans="2:20">
      <c r="B252" s="580">
        <v>178</v>
      </c>
      <c r="C252" s="710">
        <f t="shared" si="59"/>
        <v>2.7692522332998291</v>
      </c>
      <c r="D252" s="710">
        <f t="shared" si="60"/>
        <v>1480.8072033051117</v>
      </c>
      <c r="E252" s="710">
        <f t="shared" si="61"/>
        <v>585.96407649069738</v>
      </c>
      <c r="F252" s="710">
        <f t="shared" si="62"/>
        <v>340.86579937235604</v>
      </c>
      <c r="G252" s="710">
        <f t="shared" si="63"/>
        <v>302.52161770449948</v>
      </c>
      <c r="H252" s="717">
        <f t="shared" si="64"/>
        <v>298.06508742358727</v>
      </c>
      <c r="I252" s="710">
        <f t="shared" si="65"/>
        <v>298.05076909076871</v>
      </c>
      <c r="J252" s="710">
        <f t="shared" si="66"/>
        <v>298.04122204316337</v>
      </c>
      <c r="K252" s="710">
        <f t="shared" si="67"/>
        <v>298.03575879977194</v>
      </c>
      <c r="L252" s="710">
        <f t="shared" si="68"/>
        <v>298.03397770230987</v>
      </c>
      <c r="N252" s="580">
        <v>178</v>
      </c>
      <c r="O252" s="710">
        <f t="shared" si="69"/>
        <v>2.7692522332998291</v>
      </c>
      <c r="P252" s="710">
        <f t="shared" si="70"/>
        <v>766.1250693920897</v>
      </c>
      <c r="Q252" s="710">
        <f t="shared" si="71"/>
        <v>737.71656791217663</v>
      </c>
      <c r="R252" s="710">
        <f t="shared" si="72"/>
        <v>717.2125974887058</v>
      </c>
      <c r="S252" s="710">
        <f t="shared" si="73"/>
        <v>704.80423347839917</v>
      </c>
      <c r="T252" s="710">
        <f t="shared" si="74"/>
        <v>700.60623309938205</v>
      </c>
    </row>
    <row r="253" spans="2:20">
      <c r="B253" s="580">
        <v>179</v>
      </c>
      <c r="C253" s="710">
        <f t="shared" si="59"/>
        <v>2.7848098301161204</v>
      </c>
      <c r="D253" s="710">
        <f t="shared" si="60"/>
        <v>1480.9728245915278</v>
      </c>
      <c r="E253" s="710">
        <f t="shared" si="61"/>
        <v>587.35622205825882</v>
      </c>
      <c r="F253" s="710">
        <f t="shared" si="62"/>
        <v>341.30879141406479</v>
      </c>
      <c r="G253" s="710">
        <f t="shared" si="63"/>
        <v>302.59422550384636</v>
      </c>
      <c r="H253" s="717">
        <f t="shared" si="64"/>
        <v>298.06647569019373</v>
      </c>
      <c r="I253" s="710">
        <f t="shared" si="65"/>
        <v>298.05191660614526</v>
      </c>
      <c r="J253" s="710">
        <f t="shared" si="66"/>
        <v>298.04220421629304</v>
      </c>
      <c r="K253" s="710">
        <f t="shared" si="67"/>
        <v>298.03664437229253</v>
      </c>
      <c r="L253" s="710">
        <f t="shared" si="68"/>
        <v>298.03483141640879</v>
      </c>
      <c r="N253" s="580">
        <v>179</v>
      </c>
      <c r="O253" s="710">
        <f t="shared" si="69"/>
        <v>2.7848098301161204</v>
      </c>
      <c r="P253" s="710">
        <f t="shared" si="70"/>
        <v>767.96226825951635</v>
      </c>
      <c r="Q253" s="710">
        <f t="shared" si="71"/>
        <v>739.61764289026053</v>
      </c>
      <c r="R253" s="710">
        <f t="shared" si="72"/>
        <v>719.1596269423934</v>
      </c>
      <c r="S253" s="710">
        <f t="shared" si="73"/>
        <v>706.77886255493286</v>
      </c>
      <c r="T253" s="710">
        <f t="shared" si="74"/>
        <v>702.58984676143984</v>
      </c>
    </row>
    <row r="254" spans="2:20">
      <c r="B254" s="580">
        <v>180</v>
      </c>
      <c r="C254" s="710">
        <f t="shared" si="59"/>
        <v>2.8003674269324117</v>
      </c>
      <c r="D254" s="710">
        <f t="shared" si="60"/>
        <v>1481.1371804617393</v>
      </c>
      <c r="E254" s="710">
        <f t="shared" si="61"/>
        <v>588.74370601100816</v>
      </c>
      <c r="F254" s="710">
        <f t="shared" si="62"/>
        <v>341.75302352884682</v>
      </c>
      <c r="G254" s="710">
        <f t="shared" si="63"/>
        <v>302.66747429453721</v>
      </c>
      <c r="H254" s="717">
        <f t="shared" si="64"/>
        <v>298.06788434033865</v>
      </c>
      <c r="I254" s="710">
        <f t="shared" si="65"/>
        <v>298.05308225771864</v>
      </c>
      <c r="J254" s="710">
        <f t="shared" si="66"/>
        <v>298.04320292209326</v>
      </c>
      <c r="K254" s="710">
        <f t="shared" si="67"/>
        <v>298.03754551559803</v>
      </c>
      <c r="L254" s="710">
        <f t="shared" si="68"/>
        <v>298.03570037907264</v>
      </c>
      <c r="N254" s="580">
        <v>180</v>
      </c>
      <c r="O254" s="710">
        <f t="shared" si="69"/>
        <v>2.8003674269324117</v>
      </c>
      <c r="P254" s="710">
        <f t="shared" si="70"/>
        <v>769.79530171758597</v>
      </c>
      <c r="Q254" s="710">
        <f t="shared" si="71"/>
        <v>741.51440763517257</v>
      </c>
      <c r="R254" s="710">
        <f t="shared" si="72"/>
        <v>721.10224197211903</v>
      </c>
      <c r="S254" s="710">
        <f t="shared" si="73"/>
        <v>708.74901463195613</v>
      </c>
      <c r="T254" s="710">
        <f t="shared" si="74"/>
        <v>704.56896305358714</v>
      </c>
    </row>
    <row r="255" spans="2:20">
      <c r="B255" s="580">
        <v>181</v>
      </c>
      <c r="C255" s="710">
        <f t="shared" si="59"/>
        <v>2.8159250237487026</v>
      </c>
      <c r="D255" s="710">
        <f t="shared" si="60"/>
        <v>1481.3003061880067</v>
      </c>
      <c r="E255" s="710">
        <f t="shared" si="61"/>
        <v>590.1265482706292</v>
      </c>
      <c r="F255" s="710">
        <f t="shared" si="62"/>
        <v>342.19848178813072</v>
      </c>
      <c r="G255" s="710">
        <f t="shared" si="63"/>
        <v>302.7413640304502</v>
      </c>
      <c r="H255" s="717">
        <f t="shared" si="64"/>
        <v>298.06931352907117</v>
      </c>
      <c r="I255" s="710">
        <f t="shared" si="65"/>
        <v>298.05426620032927</v>
      </c>
      <c r="J255" s="710">
        <f t="shared" si="66"/>
        <v>298.04421831488139</v>
      </c>
      <c r="K255" s="710">
        <f t="shared" si="67"/>
        <v>298.03846238353077</v>
      </c>
      <c r="L255" s="710">
        <f t="shared" si="68"/>
        <v>298.03658474394138</v>
      </c>
      <c r="N255" s="580">
        <v>181</v>
      </c>
      <c r="O255" s="710">
        <f t="shared" si="69"/>
        <v>2.8159250237487026</v>
      </c>
      <c r="P255" s="710">
        <f t="shared" si="70"/>
        <v>771.62417921036911</v>
      </c>
      <c r="Q255" s="710">
        <f t="shared" si="71"/>
        <v>743.4068719193366</v>
      </c>
      <c r="R255" s="710">
        <f t="shared" si="72"/>
        <v>723.04045258653377</v>
      </c>
      <c r="S255" s="710">
        <f t="shared" si="73"/>
        <v>710.71469985999568</v>
      </c>
      <c r="T255" s="710">
        <f t="shared" si="74"/>
        <v>706.54359217253523</v>
      </c>
    </row>
    <row r="256" spans="2:20">
      <c r="B256" s="580">
        <v>182</v>
      </c>
      <c r="C256" s="710">
        <f t="shared" si="59"/>
        <v>2.8314826205649939</v>
      </c>
      <c r="D256" s="710">
        <f t="shared" si="60"/>
        <v>1481.4622355879676</v>
      </c>
      <c r="E256" s="710">
        <f t="shared" si="61"/>
        <v>591.50476871916817</v>
      </c>
      <c r="F256" s="710">
        <f t="shared" si="62"/>
        <v>342.64515236561721</v>
      </c>
      <c r="G256" s="710">
        <f t="shared" si="63"/>
        <v>302.81589463615006</v>
      </c>
      <c r="H256" s="717">
        <f t="shared" si="64"/>
        <v>298.07076341124866</v>
      </c>
      <c r="I256" s="710">
        <f t="shared" si="65"/>
        <v>298.05546858874203</v>
      </c>
      <c r="J256" s="710">
        <f t="shared" si="66"/>
        <v>298.04525054898653</v>
      </c>
      <c r="K256" s="710">
        <f t="shared" si="67"/>
        <v>298.03939512999887</v>
      </c>
      <c r="L256" s="710">
        <f t="shared" si="68"/>
        <v>298.03748466473883</v>
      </c>
      <c r="N256" s="580">
        <v>182</v>
      </c>
      <c r="O256" s="710">
        <f t="shared" si="69"/>
        <v>2.8314826205649939</v>
      </c>
      <c r="P256" s="710">
        <f t="shared" si="70"/>
        <v>773.44891016052384</v>
      </c>
      <c r="Q256" s="710">
        <f t="shared" si="71"/>
        <v>745.29504549301942</v>
      </c>
      <c r="R256" s="710">
        <f t="shared" si="72"/>
        <v>724.97426877159705</v>
      </c>
      <c r="S256" s="710">
        <f t="shared" si="73"/>
        <v>712.67592836656354</v>
      </c>
      <c r="T256" s="710">
        <f t="shared" si="74"/>
        <v>708.51374429187672</v>
      </c>
    </row>
    <row r="257" spans="2:20">
      <c r="B257" s="580">
        <v>183</v>
      </c>
      <c r="C257" s="710">
        <f t="shared" si="59"/>
        <v>2.8470402173812852</v>
      </c>
      <c r="D257" s="710">
        <f t="shared" si="60"/>
        <v>1481.6230010879756</v>
      </c>
      <c r="E257" s="710">
        <f t="shared" si="61"/>
        <v>592.87838719630656</v>
      </c>
      <c r="F257" s="710">
        <f t="shared" si="62"/>
        <v>343.09302153669324</v>
      </c>
      <c r="G257" s="710">
        <f t="shared" si="63"/>
        <v>302.89106600723204</v>
      </c>
      <c r="H257" s="717">
        <f t="shared" si="64"/>
        <v>298.07223414153106</v>
      </c>
      <c r="I257" s="710">
        <f t="shared" si="65"/>
        <v>298.05668957763919</v>
      </c>
      <c r="J257" s="710">
        <f t="shared" si="66"/>
        <v>298.04629977874112</v>
      </c>
      <c r="K257" s="710">
        <f t="shared" si="67"/>
        <v>298.04034390896726</v>
      </c>
      <c r="L257" s="710">
        <f t="shared" si="68"/>
        <v>298.03840029526373</v>
      </c>
      <c r="N257" s="580">
        <v>183</v>
      </c>
      <c r="O257" s="710">
        <f t="shared" si="69"/>
        <v>2.8470402173812852</v>
      </c>
      <c r="P257" s="710">
        <f t="shared" si="70"/>
        <v>775.26950396934456</v>
      </c>
      <c r="Q257" s="710">
        <f t="shared" si="71"/>
        <v>747.17893808438191</v>
      </c>
      <c r="R257" s="710">
        <f t="shared" si="72"/>
        <v>726.9037004906271</v>
      </c>
      <c r="S257" s="710">
        <f t="shared" si="73"/>
        <v>714.63271025621077</v>
      </c>
      <c r="T257" s="710">
        <f t="shared" si="74"/>
        <v>710.47942956213842</v>
      </c>
    </row>
    <row r="258" spans="2:20">
      <c r="B258" s="580">
        <v>184</v>
      </c>
      <c r="C258" s="710">
        <f t="shared" si="59"/>
        <v>2.8625978141975761</v>
      </c>
      <c r="D258" s="710">
        <f t="shared" si="60"/>
        <v>1481.7826337836618</v>
      </c>
      <c r="E258" s="710">
        <f t="shared" si="61"/>
        <v>594.24742349677854</v>
      </c>
      <c r="F258" s="710">
        <f t="shared" si="62"/>
        <v>343.54207567784351</v>
      </c>
      <c r="G258" s="710">
        <f t="shared" si="63"/>
        <v>302.96687801066383</v>
      </c>
      <c r="H258" s="717">
        <f t="shared" si="64"/>
        <v>298.07372587437516</v>
      </c>
      <c r="I258" s="710">
        <f t="shared" si="65"/>
        <v>298.05792932161359</v>
      </c>
      <c r="J258" s="710">
        <f t="shared" si="66"/>
        <v>298.04736615847349</v>
      </c>
      <c r="K258" s="710">
        <f t="shared" si="67"/>
        <v>298.04130887444921</v>
      </c>
      <c r="L258" s="710">
        <f t="shared" si="68"/>
        <v>298.03933178938109</v>
      </c>
      <c r="N258" s="580">
        <v>184</v>
      </c>
      <c r="O258" s="710">
        <f t="shared" si="69"/>
        <v>2.8625978141975761</v>
      </c>
      <c r="P258" s="710">
        <f t="shared" si="70"/>
        <v>777.08597001681062</v>
      </c>
      <c r="Q258" s="710">
        <f t="shared" si="71"/>
        <v>749.05855939952835</v>
      </c>
      <c r="R258" s="710">
        <f t="shared" si="72"/>
        <v>728.82875768435281</v>
      </c>
      <c r="S258" s="710">
        <f t="shared" si="73"/>
        <v>716.58505561057848</v>
      </c>
      <c r="T258" s="710">
        <f t="shared" si="74"/>
        <v>712.44065811083294</v>
      </c>
    </row>
    <row r="259" spans="2:20">
      <c r="B259" s="580">
        <v>185</v>
      </c>
      <c r="C259" s="710">
        <f t="shared" si="59"/>
        <v>2.8781554110138674</v>
      </c>
      <c r="D259" s="710">
        <f t="shared" si="60"/>
        <v>1481.941163497843</v>
      </c>
      <c r="E259" s="710">
        <f t="shared" si="61"/>
        <v>595.61189736793006</v>
      </c>
      <c r="F259" s="710">
        <f t="shared" si="62"/>
        <v>343.9923012660596</v>
      </c>
      <c r="G259" s="710">
        <f t="shared" si="63"/>
        <v>303.0433304851245</v>
      </c>
      <c r="H259" s="717">
        <f t="shared" si="64"/>
        <v>298.07523876402922</v>
      </c>
      <c r="I259" s="710">
        <f t="shared" si="65"/>
        <v>298.05918797516165</v>
      </c>
      <c r="J259" s="710">
        <f t="shared" si="66"/>
        <v>298.04844984249974</v>
      </c>
      <c r="K259" s="710">
        <f t="shared" si="67"/>
        <v>298.0422901804983</v>
      </c>
      <c r="L259" s="710">
        <f t="shared" si="68"/>
        <v>298.0402793010137</v>
      </c>
      <c r="N259" s="580">
        <v>185</v>
      </c>
      <c r="O259" s="710">
        <f t="shared" si="69"/>
        <v>2.8781554110138674</v>
      </c>
      <c r="P259" s="710">
        <f t="shared" si="70"/>
        <v>778.89831766163456</v>
      </c>
      <c r="Q259" s="710">
        <f t="shared" si="71"/>
        <v>750.93391912255674</v>
      </c>
      <c r="R259" s="710">
        <f t="shared" si="72"/>
        <v>730.74945027096464</v>
      </c>
      <c r="S259" s="710">
        <f t="shared" si="73"/>
        <v>718.53297448845001</v>
      </c>
      <c r="T259" s="710">
        <f t="shared" si="74"/>
        <v>714.39744004251133</v>
      </c>
    </row>
    <row r="260" spans="2:20">
      <c r="B260" s="580">
        <v>186</v>
      </c>
      <c r="C260" s="710">
        <f t="shared" si="59"/>
        <v>2.8937130078301587</v>
      </c>
      <c r="D260" s="710">
        <f t="shared" si="60"/>
        <v>1482.0986188358893</v>
      </c>
      <c r="E260" s="710">
        <f t="shared" si="61"/>
        <v>596.97182850740933</v>
      </c>
      <c r="F260" s="710">
        <f t="shared" si="62"/>
        <v>344.44368487824693</v>
      </c>
      <c r="G260" s="710">
        <f t="shared" si="63"/>
        <v>303.12042324134035</v>
      </c>
      <c r="H260" s="717">
        <f t="shared" si="64"/>
        <v>298.07677296452761</v>
      </c>
      <c r="I260" s="710">
        <f t="shared" si="65"/>
        <v>298.06046569267676</v>
      </c>
      <c r="J260" s="710">
        <f t="shared" si="66"/>
        <v>298.0495509851163</v>
      </c>
      <c r="K260" s="710">
        <f t="shared" si="67"/>
        <v>298.04328798119968</v>
      </c>
      <c r="L260" s="710">
        <f t="shared" si="68"/>
        <v>298.04124298413365</v>
      </c>
      <c r="N260" s="580">
        <v>186</v>
      </c>
      <c r="O260" s="710">
        <f t="shared" si="69"/>
        <v>2.8937130078301587</v>
      </c>
      <c r="P260" s="710">
        <f t="shared" si="70"/>
        <v>780.70655624130995</v>
      </c>
      <c r="Q260" s="710">
        <f t="shared" si="71"/>
        <v>752.80502691560878</v>
      </c>
      <c r="R260" s="710">
        <f t="shared" si="72"/>
        <v>732.66578814616639</v>
      </c>
      <c r="S260" s="710">
        <f t="shared" si="73"/>
        <v>720.4764769258029</v>
      </c>
      <c r="T260" s="710">
        <f t="shared" si="74"/>
        <v>716.34978543881471</v>
      </c>
    </row>
    <row r="261" spans="2:20">
      <c r="B261" s="580">
        <v>187</v>
      </c>
      <c r="C261" s="710">
        <f t="shared" si="59"/>
        <v>2.9092706046464496</v>
      </c>
      <c r="D261" s="710">
        <f t="shared" si="60"/>
        <v>1482.2550272386641</v>
      </c>
      <c r="E261" s="710">
        <f t="shared" si="61"/>
        <v>598.32723656098574</v>
      </c>
      <c r="F261" s="710">
        <f t="shared" si="62"/>
        <v>344.89621319063042</v>
      </c>
      <c r="G261" s="710">
        <f t="shared" si="63"/>
        <v>303.19815606241838</v>
      </c>
      <c r="H261" s="717">
        <f t="shared" si="64"/>
        <v>298.0783286296853</v>
      </c>
      <c r="I261" s="710">
        <f t="shared" si="65"/>
        <v>298.06176262844269</v>
      </c>
      <c r="J261" s="710">
        <f t="shared" si="66"/>
        <v>298.05066974059207</v>
      </c>
      <c r="K261" s="710">
        <f t="shared" si="67"/>
        <v>298.04430243066207</v>
      </c>
      <c r="L261" s="710">
        <f t="shared" si="68"/>
        <v>298.04222299275375</v>
      </c>
      <c r="N261" s="580">
        <v>187</v>
      </c>
      <c r="O261" s="710">
        <f t="shared" si="69"/>
        <v>2.9092706046464496</v>
      </c>
      <c r="P261" s="710">
        <f t="shared" si="70"/>
        <v>782.51069507216016</v>
      </c>
      <c r="Q261" s="710">
        <f t="shared" si="71"/>
        <v>754.67189241891947</v>
      </c>
      <c r="R261" s="710">
        <f t="shared" si="72"/>
        <v>734.57778118322517</v>
      </c>
      <c r="S261" s="710">
        <f t="shared" si="73"/>
        <v>722.41557293586061</v>
      </c>
      <c r="T261" s="710">
        <f t="shared" si="74"/>
        <v>718.29770435852697</v>
      </c>
    </row>
    <row r="262" spans="2:20">
      <c r="B262" s="580">
        <v>188</v>
      </c>
      <c r="C262" s="710">
        <f t="shared" si="59"/>
        <v>2.9248282014627409</v>
      </c>
      <c r="D262" s="710">
        <f t="shared" si="60"/>
        <v>1482.4104150331459</v>
      </c>
      <c r="E262" s="710">
        <f t="shared" si="61"/>
        <v>599.67814112048984</v>
      </c>
      <c r="F262" s="710">
        <f t="shared" si="62"/>
        <v>345.3498729781586</v>
      </c>
      <c r="G262" s="710">
        <f t="shared" si="63"/>
        <v>303.27652870417711</v>
      </c>
      <c r="H262" s="717">
        <f t="shared" si="64"/>
        <v>298.07990591309266</v>
      </c>
      <c r="I262" s="710">
        <f t="shared" si="65"/>
        <v>298.06307893662688</v>
      </c>
      <c r="J262" s="710">
        <f t="shared" si="66"/>
        <v>298.05180626316093</v>
      </c>
      <c r="K262" s="710">
        <f t="shared" si="67"/>
        <v>298.04533368300974</v>
      </c>
      <c r="L262" s="710">
        <f t="shared" si="68"/>
        <v>298.04321948091922</v>
      </c>
      <c r="N262" s="580">
        <v>188</v>
      </c>
      <c r="O262" s="710">
        <f t="shared" si="69"/>
        <v>2.9248282014627409</v>
      </c>
      <c r="P262" s="710">
        <f t="shared" si="70"/>
        <v>784.31074344938565</v>
      </c>
      <c r="Q262" s="710">
        <f t="shared" si="71"/>
        <v>756.53452525086698</v>
      </c>
      <c r="R262" s="710">
        <f t="shared" si="72"/>
        <v>736.48543923302338</v>
      </c>
      <c r="S262" s="710">
        <f t="shared" si="73"/>
        <v>724.35027250914379</v>
      </c>
      <c r="T262" s="710">
        <f t="shared" si="74"/>
        <v>720.24120683762578</v>
      </c>
    </row>
    <row r="263" spans="2:20">
      <c r="B263" s="580">
        <v>189</v>
      </c>
      <c r="C263" s="710">
        <f t="shared" si="59"/>
        <v>2.9403857982790322</v>
      </c>
      <c r="D263" s="710">
        <f t="shared" si="60"/>
        <v>1482.5648074808287</v>
      </c>
      <c r="E263" s="710">
        <f t="shared" si="61"/>
        <v>601.02456172186942</v>
      </c>
      <c r="F263" s="710">
        <f t="shared" si="62"/>
        <v>345.80465111390623</v>
      </c>
      <c r="G263" s="710">
        <f t="shared" si="63"/>
        <v>303.35554089547435</v>
      </c>
      <c r="H263" s="717">
        <f t="shared" si="64"/>
        <v>298.08150496811032</v>
      </c>
      <c r="I263" s="710">
        <f t="shared" si="65"/>
        <v>298.0644147712739</v>
      </c>
      <c r="J263" s="710">
        <f t="shared" si="66"/>
        <v>298.05296070701445</v>
      </c>
      <c r="K263" s="710">
        <f t="shared" si="67"/>
        <v>298.04638189237431</v>
      </c>
      <c r="L263" s="710">
        <f t="shared" si="68"/>
        <v>298.04423260269976</v>
      </c>
      <c r="N263" s="580">
        <v>189</v>
      </c>
      <c r="O263" s="710">
        <f t="shared" si="69"/>
        <v>2.9403857982790322</v>
      </c>
      <c r="P263" s="710">
        <f t="shared" si="70"/>
        <v>786.10671064711266</v>
      </c>
      <c r="Q263" s="710">
        <f t="shared" si="71"/>
        <v>758.39293500802205</v>
      </c>
      <c r="R263" s="710">
        <f t="shared" si="72"/>
        <v>738.38877212410841</v>
      </c>
      <c r="S263" s="710">
        <f t="shared" si="73"/>
        <v>726.28058561352213</v>
      </c>
      <c r="T263" s="710">
        <f t="shared" si="74"/>
        <v>722.1803028893346</v>
      </c>
    </row>
    <row r="264" spans="2:20">
      <c r="B264" s="580">
        <v>190</v>
      </c>
      <c r="C264" s="710">
        <f t="shared" si="59"/>
        <v>2.9559433950953231</v>
      </c>
      <c r="D264" s="710">
        <f t="shared" si="60"/>
        <v>1482.7182288240012</v>
      </c>
      <c r="E264" s="710">
        <f t="shared" si="61"/>
        <v>602.36651784335606</v>
      </c>
      <c r="F264" s="710">
        <f t="shared" si="62"/>
        <v>346.26053456847671</v>
      </c>
      <c r="G264" s="710">
        <f t="shared" si="63"/>
        <v>303.43519233853277</v>
      </c>
      <c r="H264" s="717">
        <f t="shared" si="64"/>
        <v>298.08312594786395</v>
      </c>
      <c r="I264" s="710">
        <f t="shared" si="65"/>
        <v>298.0657702862992</v>
      </c>
      <c r="J264" s="710">
        <f t="shared" si="66"/>
        <v>298.05413322629448</v>
      </c>
      <c r="K264" s="710">
        <f t="shared" si="67"/>
        <v>298.04744721288688</v>
      </c>
      <c r="L264" s="710">
        <f t="shared" si="68"/>
        <v>298.04526251218113</v>
      </c>
      <c r="N264" s="580">
        <v>190</v>
      </c>
      <c r="O264" s="710">
        <f t="shared" si="69"/>
        <v>2.9559433950953231</v>
      </c>
      <c r="P264" s="710">
        <f t="shared" si="70"/>
        <v>787.89860591844024</v>
      </c>
      <c r="Q264" s="710">
        <f t="shared" si="71"/>
        <v>760.24713126519759</v>
      </c>
      <c r="R264" s="710">
        <f t="shared" si="72"/>
        <v>740.28778966274399</v>
      </c>
      <c r="S264" s="710">
        <f t="shared" si="73"/>
        <v>728.20652219426563</v>
      </c>
      <c r="T264" s="710">
        <f t="shared" si="74"/>
        <v>724.11500250417453</v>
      </c>
    </row>
    <row r="265" spans="2:20">
      <c r="B265" s="580">
        <v>191</v>
      </c>
      <c r="C265" s="710">
        <f t="shared" si="59"/>
        <v>2.9715009919116144</v>
      </c>
      <c r="D265" s="710">
        <f t="shared" si="60"/>
        <v>1482.8707023299994</v>
      </c>
      <c r="E265" s="710">
        <f t="shared" si="61"/>
        <v>603.70402890373805</v>
      </c>
      <c r="F265" s="710">
        <f t="shared" si="62"/>
        <v>346.71751040940296</v>
      </c>
      <c r="G265" s="710">
        <f t="shared" si="63"/>
        <v>303.51548270926219</v>
      </c>
      <c r="H265" s="717">
        <f t="shared" si="64"/>
        <v>298.0847690052392</v>
      </c>
      <c r="I265" s="710">
        <f t="shared" si="65"/>
        <v>298.0671456354828</v>
      </c>
      <c r="J265" s="710">
        <f t="shared" si="66"/>
        <v>298.05532397508574</v>
      </c>
      <c r="K265" s="710">
        <f t="shared" si="67"/>
        <v>298.04852979867024</v>
      </c>
      <c r="L265" s="710">
        <f t="shared" si="68"/>
        <v>298.04630936345734</v>
      </c>
      <c r="N265" s="580">
        <v>191</v>
      </c>
      <c r="O265" s="710">
        <f t="shared" si="69"/>
        <v>2.9715009919116144</v>
      </c>
      <c r="P265" s="710">
        <f t="shared" si="70"/>
        <v>789.68643849548846</v>
      </c>
      <c r="Q265" s="710">
        <f t="shared" si="71"/>
        <v>762.09712357549768</v>
      </c>
      <c r="R265" s="710">
        <f t="shared" si="72"/>
        <v>742.18250163296057</v>
      </c>
      <c r="S265" s="710">
        <f t="shared" si="73"/>
        <v>730.12809217409551</v>
      </c>
      <c r="T265" s="710">
        <f t="shared" si="74"/>
        <v>726.04531565001548</v>
      </c>
    </row>
    <row r="266" spans="2:20">
      <c r="B266" s="580">
        <v>192</v>
      </c>
      <c r="C266" s="710">
        <f t="shared" si="59"/>
        <v>2.9870585887279058</v>
      </c>
      <c r="D266" s="710">
        <f t="shared" si="60"/>
        <v>1483.0222503335171</v>
      </c>
      <c r="E266" s="710">
        <f t="shared" si="61"/>
        <v>605.03711426073369</v>
      </c>
      <c r="F266" s="710">
        <f t="shared" si="62"/>
        <v>347.17556580054878</v>
      </c>
      <c r="G266" s="710">
        <f t="shared" si="63"/>
        <v>303.59641165757972</v>
      </c>
      <c r="H266" s="717">
        <f t="shared" si="64"/>
        <v>298.08643429287679</v>
      </c>
      <c r="I266" s="710">
        <f t="shared" si="65"/>
        <v>298.06854097246287</v>
      </c>
      <c r="J266" s="710">
        <f t="shared" si="66"/>
        <v>298.05653310740894</v>
      </c>
      <c r="K266" s="710">
        <f t="shared" si="67"/>
        <v>298.04962980383112</v>
      </c>
      <c r="L266" s="710">
        <f t="shared" si="68"/>
        <v>298.0473733106225</v>
      </c>
      <c r="N266" s="580">
        <v>192</v>
      </c>
      <c r="O266" s="710">
        <f t="shared" si="69"/>
        <v>2.9870585887279058</v>
      </c>
      <c r="P266" s="710">
        <f t="shared" si="70"/>
        <v>791.47021758944561</v>
      </c>
      <c r="Q266" s="710">
        <f t="shared" si="71"/>
        <v>763.94292147036731</v>
      </c>
      <c r="R266" s="710">
        <f t="shared" si="72"/>
        <v>744.07291779660534</v>
      </c>
      <c r="S266" s="710">
        <f t="shared" si="73"/>
        <v>732.04530545323587</v>
      </c>
      <c r="T266" s="710">
        <f t="shared" si="74"/>
        <v>727.97125227212757</v>
      </c>
    </row>
    <row r="267" spans="2:20">
      <c r="B267" s="580">
        <v>193</v>
      </c>
      <c r="C267" s="710">
        <f t="shared" ref="C267:C330" si="75">$C$73*B267</f>
        <v>3.0026161855441966</v>
      </c>
      <c r="D267" s="710">
        <f t="shared" ref="D267:D330" si="76">(1-2*FoAb-2*FoAb*BiCombAb)*D266+2*FoAb*E266+2*FoAb*BiCombAb*Tcomb</f>
        <v>1483.1728942770649</v>
      </c>
      <c r="E267" s="710">
        <f t="shared" ref="E267:E330" si="77">FoAb*D266+(1-2*FoAb)*E266+FoAb*F266</f>
        <v>606.365793209461</v>
      </c>
      <c r="F267" s="710">
        <f t="shared" ref="F267:F330" si="78">FoAb*E266+(1-2*FoAb)*F266+FoAb*G266</f>
        <v>347.63468800150923</v>
      </c>
      <c r="G267" s="710">
        <f t="shared" ref="G267:G330" si="79">FoAb*F266+(1-2*FoAb)*G266+FoAb*H266</f>
        <v>303.67797880772702</v>
      </c>
      <c r="H267" s="717">
        <f t="shared" ref="H267:H330" si="80">_FoN1*G266+(1-_FoN1-_FoN2)*H266+_FoN2*I266</f>
        <v>298.08812196316745</v>
      </c>
      <c r="I267" s="710">
        <f t="shared" ref="I267:I330" si="81">FoCase*H266+(1-2*FoCase)*I266+FoCase*J266</f>
        <v>298.06995645072959</v>
      </c>
      <c r="J267" s="710">
        <f t="shared" ref="J267:J330" si="82">FoCase*I266+(1-2*FoCase)*J266+FoCase*K266</f>
        <v>298.05776077721339</v>
      </c>
      <c r="K267" s="710">
        <f t="shared" ref="K267:K330" si="83">FoCase*J266+(1-2*FoCase)*K266+FoCase*L266</f>
        <v>298.05074738245247</v>
      </c>
      <c r="L267" s="710">
        <f t="shared" ref="L267:L330" si="84">(1-2*FoCase-2*FoCase*BiAtmCase)*L266+2*FoCase*K266+2*FoCase*BiAtmCase*Tatm</f>
        <v>298.04845450776315</v>
      </c>
      <c r="N267" s="580">
        <v>193</v>
      </c>
      <c r="O267" s="710">
        <f t="shared" ref="O267:O330" si="85">$O$73*N267</f>
        <v>3.0026161855441966</v>
      </c>
      <c r="P267" s="710">
        <f t="shared" ref="P267:P330" si="86">(1-2*FoCase-2*FoCase*BiCombCase)*P266+2*FoCase*Q266+2*FoCase*BiCombCase*Tcomb</f>
        <v>793.24995239061582</v>
      </c>
      <c r="Q267" s="710">
        <f t="shared" ref="Q267:Q330" si="87">FoCase*P266+(1-2*FoCase)*Q266+FoCase*R266</f>
        <v>765.78453445964101</v>
      </c>
      <c r="R267" s="710">
        <f t="shared" ref="R267:R330" si="88">FoCase*Q266+(1-2*FoCase)*R266+FoCase*S266</f>
        <v>745.95904789339329</v>
      </c>
      <c r="S267" s="710">
        <f t="shared" ref="S267:S330" si="89">FoCase*R266+(1-2*FoCase)*S266+FoCase*T266</f>
        <v>733.95817190946423</v>
      </c>
      <c r="T267" s="710">
        <f t="shared" ref="T267:T330" si="90">(1-2*FoCase-2*FoCase*BiAtmCase)*T266+2*FoCase*S266+2*FoCase*BiAtmCase*Tatm</f>
        <v>729.89282229323226</v>
      </c>
    </row>
    <row r="268" spans="2:20">
      <c r="B268" s="580">
        <v>194</v>
      </c>
      <c r="C268" s="710">
        <f t="shared" si="75"/>
        <v>3.0181737823604879</v>
      </c>
      <c r="D268" s="710">
        <f t="shared" si="76"/>
        <v>1483.3226547496533</v>
      </c>
      <c r="E268" s="710">
        <f t="shared" si="77"/>
        <v>607.69008498099959</v>
      </c>
      <c r="F268" s="710">
        <f t="shared" si="78"/>
        <v>348.09486436701127</v>
      </c>
      <c r="G268" s="710">
        <f t="shared" si="79"/>
        <v>303.76018375858462</v>
      </c>
      <c r="H268" s="717">
        <f t="shared" si="80"/>
        <v>298.0898321682472</v>
      </c>
      <c r="I268" s="710">
        <f t="shared" si="81"/>
        <v>298.07139222361934</v>
      </c>
      <c r="J268" s="710">
        <f t="shared" si="82"/>
        <v>298.05900713837013</v>
      </c>
      <c r="K268" s="710">
        <f t="shared" si="83"/>
        <v>298.05188268858603</v>
      </c>
      <c r="L268" s="710">
        <f t="shared" si="84"/>
        <v>298.04955310895059</v>
      </c>
      <c r="N268" s="580">
        <v>194</v>
      </c>
      <c r="O268" s="710">
        <f t="shared" si="85"/>
        <v>3.0181737823604879</v>
      </c>
      <c r="P268" s="710">
        <f t="shared" si="86"/>
        <v>795.02565206846657</v>
      </c>
      <c r="Q268" s="710">
        <f t="shared" si="87"/>
        <v>767.62197203159201</v>
      </c>
      <c r="R268" s="710">
        <f t="shared" si="88"/>
        <v>747.84090164095653</v>
      </c>
      <c r="S268" s="710">
        <f t="shared" si="89"/>
        <v>735.86670139816272</v>
      </c>
      <c r="T268" s="710">
        <f t="shared" si="90"/>
        <v>731.81003561355374</v>
      </c>
    </row>
    <row r="269" spans="2:20">
      <c r="B269" s="580">
        <v>195</v>
      </c>
      <c r="C269" s="710">
        <f t="shared" si="75"/>
        <v>3.0337313791767793</v>
      </c>
      <c r="D269" s="710">
        <f t="shared" si="76"/>
        <v>1483.4715515237833</v>
      </c>
      <c r="E269" s="710">
        <f t="shared" si="77"/>
        <v>609.01000874104034</v>
      </c>
      <c r="F269" s="710">
        <f t="shared" si="78"/>
        <v>348.55608234631467</v>
      </c>
      <c r="G269" s="710">
        <f t="shared" si="79"/>
        <v>303.84302608398428</v>
      </c>
      <c r="H269" s="717">
        <f t="shared" si="80"/>
        <v>298.09156505999249</v>
      </c>
      <c r="I269" s="710">
        <f t="shared" si="81"/>
        <v>298.07284844430825</v>
      </c>
      <c r="J269" s="710">
        <f t="shared" si="82"/>
        <v>298.06027234466512</v>
      </c>
      <c r="K269" s="710">
        <f t="shared" si="83"/>
        <v>298.05303587624479</v>
      </c>
      <c r="L269" s="710">
        <f t="shared" si="84"/>
        <v>298.05066926823287</v>
      </c>
      <c r="N269" s="580">
        <v>195</v>
      </c>
      <c r="O269" s="710">
        <f t="shared" si="85"/>
        <v>3.0337313791767793</v>
      </c>
      <c r="P269" s="710">
        <f t="shared" si="86"/>
        <v>796.79732577167556</v>
      </c>
      <c r="Q269" s="710">
        <f t="shared" si="87"/>
        <v>769.45524365298127</v>
      </c>
      <c r="R269" s="710">
        <f t="shared" si="88"/>
        <v>749.71848873489489</v>
      </c>
      <c r="S269" s="710">
        <f t="shared" si="89"/>
        <v>737.77090375236867</v>
      </c>
      <c r="T269" s="710">
        <f t="shared" si="90"/>
        <v>733.72290211087</v>
      </c>
    </row>
    <row r="270" spans="2:20">
      <c r="B270" s="580">
        <v>196</v>
      </c>
      <c r="C270" s="710">
        <f t="shared" si="75"/>
        <v>3.0492889759930701</v>
      </c>
      <c r="D270" s="710">
        <f t="shared" si="76"/>
        <v>1483.6196035908149</v>
      </c>
      <c r="E270" s="710">
        <f t="shared" si="77"/>
        <v>610.32558358861843</v>
      </c>
      <c r="F270" s="710">
        <f t="shared" si="78"/>
        <v>349.01832948261313</v>
      </c>
      <c r="G270" s="710">
        <f t="shared" si="79"/>
        <v>303.92650533301804</v>
      </c>
      <c r="H270" s="717">
        <f t="shared" si="80"/>
        <v>298.09332079001547</v>
      </c>
      <c r="I270" s="710">
        <f t="shared" si="81"/>
        <v>298.07432526580658</v>
      </c>
      <c r="J270" s="710">
        <f t="shared" si="82"/>
        <v>298.06155654979216</v>
      </c>
      <c r="K270" s="710">
        <f t="shared" si="83"/>
        <v>298.05420709939551</v>
      </c>
      <c r="L270" s="710">
        <f t="shared" si="84"/>
        <v>298.05180313962762</v>
      </c>
      <c r="N270" s="580">
        <v>196</v>
      </c>
      <c r="O270" s="710">
        <f t="shared" si="85"/>
        <v>3.0492889759930701</v>
      </c>
      <c r="P270" s="710">
        <f t="shared" si="86"/>
        <v>798.56498262817809</v>
      </c>
      <c r="Q270" s="710">
        <f t="shared" si="87"/>
        <v>771.28435876910601</v>
      </c>
      <c r="R270" s="710">
        <f t="shared" si="88"/>
        <v>751.59181884882582</v>
      </c>
      <c r="S270" s="710">
        <f t="shared" si="89"/>
        <v>739.67078878282541</v>
      </c>
      <c r="T270" s="710">
        <f t="shared" si="90"/>
        <v>735.63143164056328</v>
      </c>
    </row>
    <row r="271" spans="2:20">
      <c r="B271" s="580">
        <v>197</v>
      </c>
      <c r="C271" s="710">
        <f t="shared" si="75"/>
        <v>3.0648465728093615</v>
      </c>
      <c r="D271" s="710">
        <f t="shared" si="76"/>
        <v>1483.7668291947855</v>
      </c>
      <c r="E271" s="710">
        <f t="shared" si="77"/>
        <v>611.63682855492664</v>
      </c>
      <c r="F271" s="710">
        <f t="shared" si="78"/>
        <v>349.48159341243576</v>
      </c>
      <c r="G271" s="710">
        <f t="shared" si="79"/>
        <v>304.01062103034502</v>
      </c>
      <c r="H271" s="717">
        <f t="shared" si="80"/>
        <v>298.09509950965941</v>
      </c>
      <c r="I271" s="710">
        <f t="shared" si="81"/>
        <v>298.0758228409527</v>
      </c>
      <c r="J271" s="710">
        <f t="shared" si="82"/>
        <v>298.06285990734642</v>
      </c>
      <c r="K271" s="710">
        <f t="shared" si="83"/>
        <v>298.05539651195159</v>
      </c>
      <c r="L271" s="710">
        <f t="shared" si="84"/>
        <v>298.05295487711442</v>
      </c>
      <c r="N271" s="580">
        <v>197</v>
      </c>
      <c r="O271" s="710">
        <f t="shared" si="85"/>
        <v>3.0648465728093615</v>
      </c>
      <c r="P271" s="710">
        <f t="shared" si="86"/>
        <v>800.32863174521412</v>
      </c>
      <c r="Q271" s="710">
        <f t="shared" si="87"/>
        <v>773.10932680384849</v>
      </c>
      <c r="R271" s="710">
        <f t="shared" si="88"/>
        <v>753.46090163443421</v>
      </c>
      <c r="S271" s="710">
        <f t="shared" si="89"/>
        <v>741.56636627803277</v>
      </c>
      <c r="T271" s="710">
        <f t="shared" si="90"/>
        <v>737.53563403567091</v>
      </c>
    </row>
    <row r="272" spans="2:20">
      <c r="B272" s="580">
        <v>198</v>
      </c>
      <c r="C272" s="710">
        <f t="shared" si="75"/>
        <v>3.0804041696256528</v>
      </c>
      <c r="D272" s="710">
        <f t="shared" si="76"/>
        <v>1483.9132458647487</v>
      </c>
      <c r="E272" s="710">
        <f t="shared" si="77"/>
        <v>612.94376260220497</v>
      </c>
      <c r="F272" s="710">
        <f t="shared" si="78"/>
        <v>349.94586186504961</v>
      </c>
      <c r="G272" s="710">
        <f t="shared" si="79"/>
        <v>304.09537267649557</v>
      </c>
      <c r="H272" s="717">
        <f t="shared" si="80"/>
        <v>298.09690136999404</v>
      </c>
      <c r="I272" s="710">
        <f t="shared" si="81"/>
        <v>298.07734132240745</v>
      </c>
      <c r="J272" s="710">
        <f t="shared" si="82"/>
        <v>298.06418257081748</v>
      </c>
      <c r="K272" s="710">
        <f t="shared" si="83"/>
        <v>298.05660426776581</v>
      </c>
      <c r="L272" s="710">
        <f t="shared" si="84"/>
        <v>298.05412463462727</v>
      </c>
      <c r="N272" s="580">
        <v>198</v>
      </c>
      <c r="O272" s="710">
        <f t="shared" si="85"/>
        <v>3.0804041696256528</v>
      </c>
      <c r="P272" s="710">
        <f t="shared" si="86"/>
        <v>802.08828220937494</v>
      </c>
      <c r="Q272" s="710">
        <f t="shared" si="87"/>
        <v>774.93015715972479</v>
      </c>
      <c r="R272" s="710">
        <f t="shared" si="88"/>
        <v>755.32574672152168</v>
      </c>
      <c r="S272" s="710">
        <f t="shared" si="89"/>
        <v>743.45764600429732</v>
      </c>
      <c r="T272" s="710">
        <f t="shared" si="90"/>
        <v>739.43551910693668</v>
      </c>
    </row>
    <row r="273" spans="2:20">
      <c r="B273" s="580">
        <v>199</v>
      </c>
      <c r="C273" s="710">
        <f t="shared" si="75"/>
        <v>3.0959617664419437</v>
      </c>
      <c r="D273" s="710">
        <f t="shared" si="76"/>
        <v>1484.0588704456936</v>
      </c>
      <c r="E273" s="710">
        <f t="shared" si="77"/>
        <v>614.24640462270258</v>
      </c>
      <c r="F273" s="710">
        <f t="shared" si="78"/>
        <v>350.41112266186275</v>
      </c>
      <c r="G273" s="710">
        <f t="shared" si="79"/>
        <v>304.18075974817276</v>
      </c>
      <c r="H273" s="717">
        <f t="shared" si="80"/>
        <v>298.09872652181105</v>
      </c>
      <c r="I273" s="710">
        <f t="shared" si="81"/>
        <v>298.0788808626483</v>
      </c>
      <c r="J273" s="710">
        <f t="shared" si="82"/>
        <v>298.06552469358314</v>
      </c>
      <c r="K273" s="710">
        <f t="shared" si="83"/>
        <v>298.05783052062304</v>
      </c>
      <c r="L273" s="710">
        <f t="shared" si="84"/>
        <v>298.05531256604752</v>
      </c>
      <c r="N273" s="580">
        <v>199</v>
      </c>
      <c r="O273" s="710">
        <f t="shared" si="85"/>
        <v>3.0959617664419437</v>
      </c>
      <c r="P273" s="710">
        <f t="shared" si="86"/>
        <v>803.84394308665037</v>
      </c>
      <c r="Q273" s="710">
        <f t="shared" si="87"/>
        <v>776.74685921793287</v>
      </c>
      <c r="R273" s="710">
        <f t="shared" si="88"/>
        <v>757.18636371805724</v>
      </c>
      <c r="S273" s="710">
        <f t="shared" si="89"/>
        <v>745.34463770578304</v>
      </c>
      <c r="T273" s="710">
        <f t="shared" si="90"/>
        <v>741.33109664286053</v>
      </c>
    </row>
    <row r="274" spans="2:20">
      <c r="B274" s="580">
        <v>200</v>
      </c>
      <c r="C274" s="710">
        <f t="shared" si="75"/>
        <v>3.111519363258235</v>
      </c>
      <c r="D274" s="710">
        <f t="shared" si="76"/>
        <v>1484.2037191281127</v>
      </c>
      <c r="E274" s="710">
        <f t="shared" si="77"/>
        <v>615.54477343770998</v>
      </c>
      <c r="F274" s="710">
        <f t="shared" si="78"/>
        <v>350.87736371582838</v>
      </c>
      <c r="G274" s="710">
        <f t="shared" si="79"/>
        <v>304.2667816985512</v>
      </c>
      <c r="H274" s="717">
        <f t="shared" si="80"/>
        <v>298.10057511561968</v>
      </c>
      <c r="I274" s="710">
        <f t="shared" si="81"/>
        <v>298.08044161396379</v>
      </c>
      <c r="J274" s="710">
        <f t="shared" si="82"/>
        <v>298.06688642890231</v>
      </c>
      <c r="K274" s="710">
        <f t="shared" si="83"/>
        <v>298.05907542423358</v>
      </c>
      <c r="L274" s="710">
        <f t="shared" si="84"/>
        <v>298.05651882519652</v>
      </c>
      <c r="N274" s="580">
        <v>200</v>
      </c>
      <c r="O274" s="710">
        <f t="shared" si="85"/>
        <v>3.111519363258235</v>
      </c>
      <c r="P274" s="710">
        <f t="shared" si="86"/>
        <v>805.59562342247546</v>
      </c>
      <c r="Q274" s="710">
        <f t="shared" si="87"/>
        <v>778.55944233840091</v>
      </c>
      <c r="R274" s="710">
        <f t="shared" si="88"/>
        <v>759.04276221022542</v>
      </c>
      <c r="S274" s="710">
        <f t="shared" si="89"/>
        <v>747.22735110456154</v>
      </c>
      <c r="T274" s="710">
        <f t="shared" si="90"/>
        <v>743.22237640974924</v>
      </c>
    </row>
    <row r="275" spans="2:20">
      <c r="B275" s="580">
        <v>201</v>
      </c>
      <c r="C275" s="710">
        <f t="shared" si="75"/>
        <v>3.1270769600745263</v>
      </c>
      <c r="D275" s="710">
        <f t="shared" si="76"/>
        <v>1484.3478074762713</v>
      </c>
      <c r="E275" s="710">
        <f t="shared" si="77"/>
        <v>616.83888779665654</v>
      </c>
      <c r="F275" s="710">
        <f t="shared" si="78"/>
        <v>351.34457303085026</v>
      </c>
      <c r="G275" s="710">
        <f t="shared" si="79"/>
        <v>304.35343795757353</v>
      </c>
      <c r="H275" s="717">
        <f t="shared" si="80"/>
        <v>298.10244730164214</v>
      </c>
      <c r="I275" s="710">
        <f t="shared" si="81"/>
        <v>298.08202372844801</v>
      </c>
      <c r="J275" s="710">
        <f t="shared" si="82"/>
        <v>298.06826792990933</v>
      </c>
      <c r="K275" s="710">
        <f t="shared" si="83"/>
        <v>298.06033913222586</v>
      </c>
      <c r="L275" s="710">
        <f t="shared" si="84"/>
        <v>298.0577435658285</v>
      </c>
      <c r="N275" s="580">
        <v>201</v>
      </c>
      <c r="O275" s="710">
        <f t="shared" si="85"/>
        <v>3.1270769600745263</v>
      </c>
      <c r="P275" s="710">
        <f t="shared" si="86"/>
        <v>807.34333224177635</v>
      </c>
      <c r="Q275" s="710">
        <f t="shared" si="87"/>
        <v>780.36791585983588</v>
      </c>
      <c r="R275" s="710">
        <f t="shared" si="88"/>
        <v>760.89495176247669</v>
      </c>
      <c r="S275" s="710">
        <f t="shared" si="89"/>
        <v>749.10579590066141</v>
      </c>
      <c r="T275" s="710">
        <f t="shared" si="90"/>
        <v>745.10936815176706</v>
      </c>
    </row>
    <row r="276" spans="2:20">
      <c r="B276" s="580">
        <v>202</v>
      </c>
      <c r="C276" s="710">
        <f t="shared" si="75"/>
        <v>3.1426345568908176</v>
      </c>
      <c r="D276" s="710">
        <f t="shared" si="76"/>
        <v>1484.4911504552433</v>
      </c>
      <c r="E276" s="710">
        <f t="shared" si="77"/>
        <v>618.1287663762713</v>
      </c>
      <c r="F276" s="710">
        <f t="shared" si="78"/>
        <v>351.81273870118895</v>
      </c>
      <c r="G276" s="710">
        <f t="shared" si="79"/>
        <v>304.44072793224427</v>
      </c>
      <c r="H276" s="717">
        <f t="shared" si="80"/>
        <v>298.10434322980967</v>
      </c>
      <c r="I276" s="710">
        <f t="shared" si="81"/>
        <v>298.08362735799494</v>
      </c>
      <c r="J276" s="710">
        <f t="shared" si="82"/>
        <v>298.06966934960695</v>
      </c>
      <c r="K276" s="710">
        <f t="shared" si="83"/>
        <v>298.06162179813964</v>
      </c>
      <c r="L276" s="710">
        <f t="shared" si="84"/>
        <v>298.05898694162363</v>
      </c>
      <c r="N276" s="580">
        <v>202</v>
      </c>
      <c r="O276" s="710">
        <f t="shared" si="85"/>
        <v>3.1426345568908176</v>
      </c>
      <c r="P276" s="710">
        <f t="shared" si="86"/>
        <v>809.08707854901763</v>
      </c>
      <c r="Q276" s="710">
        <f t="shared" si="87"/>
        <v>782.17228909977166</v>
      </c>
      <c r="R276" s="710">
        <f t="shared" si="88"/>
        <v>762.74294191757656</v>
      </c>
      <c r="S276" s="710">
        <f t="shared" si="89"/>
        <v>750.97998177211934</v>
      </c>
      <c r="T276" s="710">
        <f t="shared" si="90"/>
        <v>746.99208159098566</v>
      </c>
    </row>
    <row r="277" spans="2:20">
      <c r="B277" s="580">
        <v>203</v>
      </c>
      <c r="C277" s="710">
        <f t="shared" si="75"/>
        <v>3.1581921537071085</v>
      </c>
      <c r="D277" s="710">
        <f t="shared" si="76"/>
        <v>1484.6337624567584</v>
      </c>
      <c r="E277" s="710">
        <f t="shared" si="77"/>
        <v>619.41442777980501</v>
      </c>
      <c r="F277" s="710">
        <f t="shared" si="78"/>
        <v>352.28184891086977</v>
      </c>
      <c r="G277" s="710">
        <f t="shared" si="79"/>
        <v>304.52865100692088</v>
      </c>
      <c r="H277" s="717">
        <f t="shared" si="80"/>
        <v>298.10626304975784</v>
      </c>
      <c r="I277" s="710">
        <f t="shared" si="81"/>
        <v>298.08525265429324</v>
      </c>
      <c r="J277" s="710">
        <f t="shared" si="82"/>
        <v>298.07109084086062</v>
      </c>
      <c r="K277" s="710">
        <f t="shared" si="83"/>
        <v>298.06292357541929</v>
      </c>
      <c r="L277" s="710">
        <f t="shared" si="84"/>
        <v>298.06024910618083</v>
      </c>
      <c r="N277" s="580">
        <v>203</v>
      </c>
      <c r="O277" s="710">
        <f t="shared" si="85"/>
        <v>3.1581921537071085</v>
      </c>
      <c r="P277" s="710">
        <f t="shared" si="86"/>
        <v>810.82687132824856</v>
      </c>
      <c r="Q277" s="710">
        <f t="shared" si="87"/>
        <v>783.97257135461621</v>
      </c>
      <c r="R277" s="710">
        <f t="shared" si="88"/>
        <v>764.58674219665443</v>
      </c>
      <c r="S277" s="710">
        <f t="shared" si="89"/>
        <v>752.84991837502889</v>
      </c>
      <c r="T277" s="710">
        <f t="shared" si="90"/>
        <v>748.87052642743413</v>
      </c>
    </row>
    <row r="278" spans="2:20">
      <c r="B278" s="580">
        <v>204</v>
      </c>
      <c r="C278" s="710">
        <f t="shared" si="75"/>
        <v>3.1737497505233998</v>
      </c>
      <c r="D278" s="710">
        <f t="shared" si="76"/>
        <v>1484.7756573239203</v>
      </c>
      <c r="E278" s="710">
        <f t="shared" si="77"/>
        <v>620.6958905363083</v>
      </c>
      <c r="F278" s="710">
        <f t="shared" si="78"/>
        <v>352.75189193309245</v>
      </c>
      <c r="G278" s="710">
        <f t="shared" si="79"/>
        <v>304.61720654360278</v>
      </c>
      <c r="H278" s="717">
        <f t="shared" si="80"/>
        <v>298.10820691082256</v>
      </c>
      <c r="I278" s="710">
        <f t="shared" si="81"/>
        <v>298.08689976882073</v>
      </c>
      <c r="J278" s="710">
        <f t="shared" si="82"/>
        <v>298.07253255639182</v>
      </c>
      <c r="K278" s="710">
        <f t="shared" si="83"/>
        <v>298.06424461740727</v>
      </c>
      <c r="L278" s="710">
        <f t="shared" si="84"/>
        <v>298.06153021301117</v>
      </c>
      <c r="N278" s="580">
        <v>204</v>
      </c>
      <c r="O278" s="710">
        <f t="shared" si="85"/>
        <v>3.1737497505233998</v>
      </c>
      <c r="P278" s="710">
        <f t="shared" si="86"/>
        <v>812.56271954314889</v>
      </c>
      <c r="Q278" s="710">
        <f t="shared" si="87"/>
        <v>785.76877189970094</v>
      </c>
      <c r="R278" s="710">
        <f t="shared" si="88"/>
        <v>766.42636209925274</v>
      </c>
      <c r="S278" s="710">
        <f t="shared" si="89"/>
        <v>754.71561534359103</v>
      </c>
      <c r="T278" s="710">
        <f t="shared" si="90"/>
        <v>750.74471233914892</v>
      </c>
    </row>
    <row r="279" spans="2:20">
      <c r="B279" s="580">
        <v>205</v>
      </c>
      <c r="C279" s="710">
        <f t="shared" si="75"/>
        <v>3.1893073473396911</v>
      </c>
      <c r="D279" s="710">
        <f t="shared" si="76"/>
        <v>1484.9168483748417</v>
      </c>
      <c r="E279" s="710">
        <f t="shared" si="77"/>
        <v>621.97317309996527</v>
      </c>
      <c r="F279" s="710">
        <f t="shared" si="78"/>
        <v>353.22285612964185</v>
      </c>
      <c r="G279" s="710">
        <f t="shared" si="79"/>
        <v>304.7063938822173</v>
      </c>
      <c r="H279" s="717">
        <f t="shared" si="80"/>
        <v>298.11017496203596</v>
      </c>
      <c r="I279" s="710">
        <f t="shared" si="81"/>
        <v>298.08856885283927</v>
      </c>
      <c r="J279" s="710">
        <f t="shared" si="82"/>
        <v>298.07399464877244</v>
      </c>
      <c r="K279" s="710">
        <f t="shared" si="83"/>
        <v>298.06558507733712</v>
      </c>
      <c r="L279" s="710">
        <f t="shared" si="84"/>
        <v>298.06283041553104</v>
      </c>
      <c r="N279" s="580">
        <v>205</v>
      </c>
      <c r="O279" s="710">
        <f t="shared" si="85"/>
        <v>3.1893073473396911</v>
      </c>
      <c r="P279" s="710">
        <f t="shared" si="86"/>
        <v>814.2946321370755</v>
      </c>
      <c r="Q279" s="710">
        <f t="shared" si="87"/>
        <v>787.56089998932703</v>
      </c>
      <c r="R279" s="710">
        <f t="shared" si="88"/>
        <v>768.2618111033762</v>
      </c>
      <c r="S279" s="710">
        <f t="shared" si="89"/>
        <v>756.57708229016339</v>
      </c>
      <c r="T279" s="710">
        <f t="shared" si="90"/>
        <v>752.61464898222425</v>
      </c>
    </row>
    <row r="280" spans="2:20">
      <c r="B280" s="580">
        <v>206</v>
      </c>
      <c r="C280" s="710">
        <f t="shared" si="75"/>
        <v>3.204864944155982</v>
      </c>
      <c r="D280" s="710">
        <f t="shared" si="76"/>
        <v>1485.0573484252448</v>
      </c>
      <c r="E280" s="710">
        <f t="shared" si="77"/>
        <v>623.24629384947968</v>
      </c>
      <c r="F280" s="710">
        <f t="shared" si="78"/>
        <v>353.69472995030065</v>
      </c>
      <c r="G280" s="710">
        <f t="shared" si="79"/>
        <v>304.79621234090365</v>
      </c>
      <c r="H280" s="717">
        <f t="shared" si="80"/>
        <v>298.11216735212224</v>
      </c>
      <c r="I280" s="710">
        <f t="shared" si="81"/>
        <v>298.09026005738957</v>
      </c>
      <c r="J280" s="710">
        <f t="shared" si="82"/>
        <v>298.07547727041833</v>
      </c>
      <c r="K280" s="710">
        <f t="shared" si="83"/>
        <v>298.06694510832722</v>
      </c>
      <c r="L280" s="710">
        <f t="shared" si="84"/>
        <v>298.06414986705511</v>
      </c>
      <c r="N280" s="580">
        <v>206</v>
      </c>
      <c r="O280" s="710">
        <f t="shared" si="85"/>
        <v>3.204864944155982</v>
      </c>
      <c r="P280" s="710">
        <f t="shared" si="86"/>
        <v>816.02261803310853</v>
      </c>
      <c r="Q280" s="710">
        <f t="shared" si="87"/>
        <v>789.34896485681384</v>
      </c>
      <c r="R280" s="710">
        <f t="shared" si="88"/>
        <v>770.0930986655402</v>
      </c>
      <c r="S280" s="710">
        <f t="shared" si="89"/>
        <v>758.43432880530986</v>
      </c>
      <c r="T280" s="710">
        <f t="shared" si="90"/>
        <v>754.480345990861</v>
      </c>
    </row>
    <row r="281" spans="2:20">
      <c r="B281" s="580">
        <v>207</v>
      </c>
      <c r="C281" s="710">
        <f t="shared" si="75"/>
        <v>3.2204225409722733</v>
      </c>
      <c r="D281" s="710">
        <f t="shared" si="76"/>
        <v>1485.1971698100715</v>
      </c>
      <c r="E281" s="710">
        <f t="shared" si="77"/>
        <v>624.51527108750986</v>
      </c>
      <c r="F281" s="710">
        <f t="shared" si="78"/>
        <v>354.16750193226392</v>
      </c>
      <c r="G281" s="710">
        <f t="shared" si="79"/>
        <v>304.88666121629404</v>
      </c>
      <c r="H281" s="717">
        <f t="shared" si="80"/>
        <v>298.11418422949367</v>
      </c>
      <c r="I281" s="710">
        <f t="shared" si="81"/>
        <v>298.0919735332858</v>
      </c>
      <c r="J281" s="710">
        <f t="shared" si="82"/>
        <v>298.07698057358357</v>
      </c>
      <c r="K281" s="710">
        <f t="shared" si="83"/>
        <v>298.0683248633743</v>
      </c>
      <c r="L281" s="710">
        <f t="shared" si="84"/>
        <v>298.06548872079031</v>
      </c>
      <c r="N281" s="580">
        <v>207</v>
      </c>
      <c r="O281" s="710">
        <f t="shared" si="85"/>
        <v>3.2204225409722733</v>
      </c>
      <c r="P281" s="710">
        <f t="shared" si="86"/>
        <v>817.74668613409676</v>
      </c>
      <c r="Q281" s="710">
        <f t="shared" si="87"/>
        <v>791.13297571454666</v>
      </c>
      <c r="R281" s="710">
        <f t="shared" si="88"/>
        <v>771.92023422081991</v>
      </c>
      <c r="S281" s="710">
        <f t="shared" si="89"/>
        <v>760.28736445785012</v>
      </c>
      <c r="T281" s="710">
        <f t="shared" si="90"/>
        <v>756.34181297741713</v>
      </c>
    </row>
    <row r="282" spans="2:20">
      <c r="B282" s="580">
        <v>208</v>
      </c>
      <c r="C282" s="710">
        <f t="shared" si="75"/>
        <v>3.2359801377885646</v>
      </c>
      <c r="D282" s="710">
        <f t="shared" si="76"/>
        <v>1485.3363244041502</v>
      </c>
      <c r="E282" s="710">
        <f t="shared" si="77"/>
        <v>625.78012304015215</v>
      </c>
      <c r="F282" s="710">
        <f t="shared" si="78"/>
        <v>354.6411606995556</v>
      </c>
      <c r="G282" s="710">
        <f t="shared" si="79"/>
        <v>304.97773978379252</v>
      </c>
      <c r="H282" s="717">
        <f t="shared" si="80"/>
        <v>298.11622574224663</v>
      </c>
      <c r="I282" s="710">
        <f t="shared" si="81"/>
        <v>298.09370943111088</v>
      </c>
      <c r="J282" s="710">
        <f t="shared" si="82"/>
        <v>298.07850471035459</v>
      </c>
      <c r="K282" s="710">
        <f t="shared" si="83"/>
        <v>298.06972449534697</v>
      </c>
      <c r="L282" s="710">
        <f t="shared" si="84"/>
        <v>298.06684712982872</v>
      </c>
      <c r="N282" s="580">
        <v>208</v>
      </c>
      <c r="O282" s="710">
        <f t="shared" si="85"/>
        <v>3.2359801377885646</v>
      </c>
      <c r="P282" s="710">
        <f t="shared" si="86"/>
        <v>819.46684532270433</v>
      </c>
      <c r="Q282" s="710">
        <f t="shared" si="87"/>
        <v>792.91294175402368</v>
      </c>
      <c r="R282" s="710">
        <f t="shared" si="88"/>
        <v>773.74322718289864</v>
      </c>
      <c r="S282" s="710">
        <f t="shared" si="89"/>
        <v>762.13619879490875</v>
      </c>
      <c r="T282" s="710">
        <f t="shared" si="90"/>
        <v>758.19905953245677</v>
      </c>
    </row>
    <row r="283" spans="2:20">
      <c r="B283" s="580">
        <v>209</v>
      </c>
      <c r="C283" s="710">
        <f t="shared" si="75"/>
        <v>3.2515377346048555</v>
      </c>
      <c r="D283" s="710">
        <f t="shared" si="76"/>
        <v>1485.4748236419546</v>
      </c>
      <c r="E283" s="710">
        <f t="shared" si="77"/>
        <v>627.0408678564695</v>
      </c>
      <c r="F283" s="710">
        <f t="shared" si="78"/>
        <v>355.11569496244675</v>
      </c>
      <c r="G283" s="710">
        <f t="shared" si="79"/>
        <v>305.06944729785124</v>
      </c>
      <c r="H283" s="717">
        <f t="shared" si="80"/>
        <v>298.11829203815768</v>
      </c>
      <c r="I283" s="710">
        <f t="shared" si="81"/>
        <v>298.09546790121124</v>
      </c>
      <c r="J283" s="710">
        <f t="shared" si="82"/>
        <v>298.08004983264436</v>
      </c>
      <c r="K283" s="710">
        <f t="shared" si="83"/>
        <v>298.07114415697947</v>
      </c>
      <c r="L283" s="710">
        <f t="shared" si="84"/>
        <v>298.06822524714136</v>
      </c>
      <c r="N283" s="580">
        <v>209</v>
      </c>
      <c r="O283" s="710">
        <f t="shared" si="85"/>
        <v>3.2515377346048555</v>
      </c>
      <c r="P283" s="710">
        <f t="shared" si="86"/>
        <v>821.18310446145597</v>
      </c>
      <c r="Q283" s="710">
        <f t="shared" si="87"/>
        <v>794.68887214590359</v>
      </c>
      <c r="R283" s="710">
        <f t="shared" si="88"/>
        <v>775.56208694411623</v>
      </c>
      <c r="S283" s="710">
        <f t="shared" si="89"/>
        <v>763.98084134196461</v>
      </c>
      <c r="T283" s="710">
        <f t="shared" si="90"/>
        <v>760.05209522479981</v>
      </c>
    </row>
    <row r="284" spans="2:20">
      <c r="B284" s="580">
        <v>210</v>
      </c>
      <c r="C284" s="710">
        <f t="shared" si="75"/>
        <v>3.2670953314211468</v>
      </c>
      <c r="D284" s="710">
        <f t="shared" si="76"/>
        <v>1485.6126785365</v>
      </c>
      <c r="E284" s="710">
        <f t="shared" si="77"/>
        <v>628.29752360806208</v>
      </c>
      <c r="F284" s="710">
        <f t="shared" si="78"/>
        <v>355.59109351687613</v>
      </c>
      <c r="G284" s="710">
        <f t="shared" si="79"/>
        <v>305.16178299224453</v>
      </c>
      <c r="H284" s="717">
        <f t="shared" si="80"/>
        <v>298.12038326467973</v>
      </c>
      <c r="I284" s="710">
        <f t="shared" si="81"/>
        <v>298.09724909369208</v>
      </c>
      <c r="J284" s="710">
        <f t="shared" si="82"/>
        <v>298.08161609218649</v>
      </c>
      <c r="K284" s="710">
        <f t="shared" si="83"/>
        <v>298.07258400086539</v>
      </c>
      <c r="L284" s="710">
        <f t="shared" si="84"/>
        <v>298.06962322557183</v>
      </c>
      <c r="N284" s="580">
        <v>210</v>
      </c>
      <c r="O284" s="710">
        <f t="shared" si="85"/>
        <v>3.2670953314211468</v>
      </c>
      <c r="P284" s="710">
        <f t="shared" si="86"/>
        <v>822.89547239278238</v>
      </c>
      <c r="Q284" s="710">
        <f t="shared" si="87"/>
        <v>796.46077604005291</v>
      </c>
      <c r="R284" s="710">
        <f t="shared" si="88"/>
        <v>777.3768228755182</v>
      </c>
      <c r="S284" s="710">
        <f t="shared" si="89"/>
        <v>765.82130160289944</v>
      </c>
      <c r="T284" s="710">
        <f t="shared" si="90"/>
        <v>761.90092960157097</v>
      </c>
    </row>
    <row r="285" spans="2:20">
      <c r="B285" s="580">
        <v>211</v>
      </c>
      <c r="C285" s="710">
        <f t="shared" si="75"/>
        <v>3.2826529282374382</v>
      </c>
      <c r="D285" s="710">
        <f t="shared" si="76"/>
        <v>1485.7498996974132</v>
      </c>
      <c r="E285" s="710">
        <f t="shared" si="77"/>
        <v>629.55010828868046</v>
      </c>
      <c r="F285" s="710">
        <f t="shared" si="78"/>
        <v>356.06734524387275</v>
      </c>
      <c r="G285" s="710">
        <f t="shared" si="79"/>
        <v>305.25474608034</v>
      </c>
      <c r="H285" s="717">
        <f t="shared" si="80"/>
        <v>298.12249956893834</v>
      </c>
      <c r="I285" s="710">
        <f t="shared" si="81"/>
        <v>298.09905315841229</v>
      </c>
      <c r="J285" s="710">
        <f t="shared" si="82"/>
        <v>298.08320364052992</v>
      </c>
      <c r="K285" s="710">
        <f t="shared" si="83"/>
        <v>298.07404417945173</v>
      </c>
      <c r="L285" s="710">
        <f t="shared" si="84"/>
        <v>298.07104121783004</v>
      </c>
      <c r="N285" s="580">
        <v>211</v>
      </c>
      <c r="O285" s="710">
        <f t="shared" si="85"/>
        <v>3.2826529282374382</v>
      </c>
      <c r="P285" s="710">
        <f t="shared" si="86"/>
        <v>824.6039579390665</v>
      </c>
      <c r="Q285" s="710">
        <f t="shared" si="87"/>
        <v>798.22866256559303</v>
      </c>
      <c r="R285" s="710">
        <f t="shared" si="88"/>
        <v>779.18744432690266</v>
      </c>
      <c r="S285" s="710">
        <f t="shared" si="89"/>
        <v>767.65758906004783</v>
      </c>
      <c r="T285" s="710">
        <f t="shared" si="90"/>
        <v>763.74557218824907</v>
      </c>
    </row>
    <row r="286" spans="2:20">
      <c r="B286" s="580">
        <v>212</v>
      </c>
      <c r="C286" s="710">
        <f t="shared" si="75"/>
        <v>3.298210525053729</v>
      </c>
      <c r="D286" s="710">
        <f t="shared" si="76"/>
        <v>1485.8864973482096</v>
      </c>
      <c r="E286" s="710">
        <f t="shared" si="77"/>
        <v>630.79863981387666</v>
      </c>
      <c r="F286" s="710">
        <f t="shared" si="78"/>
        <v>356.54443910898073</v>
      </c>
      <c r="G286" s="710">
        <f t="shared" si="79"/>
        <v>305.348335755368</v>
      </c>
      <c r="H286" s="717">
        <f t="shared" si="80"/>
        <v>298.12464109772776</v>
      </c>
      <c r="I286" s="710">
        <f t="shared" si="81"/>
        <v>298.10088024497981</v>
      </c>
      <c r="J286" s="710">
        <f t="shared" si="82"/>
        <v>298.08481262903302</v>
      </c>
      <c r="K286" s="710">
        <f t="shared" si="83"/>
        <v>298.0755248450327</v>
      </c>
      <c r="L286" s="710">
        <f t="shared" si="84"/>
        <v>298.07247937648583</v>
      </c>
      <c r="N286" s="580">
        <v>212</v>
      </c>
      <c r="O286" s="710">
        <f t="shared" si="85"/>
        <v>3.298210525053729</v>
      </c>
      <c r="P286" s="710">
        <f t="shared" si="86"/>
        <v>826.30856990268876</v>
      </c>
      <c r="Q286" s="710">
        <f t="shared" si="87"/>
        <v>799.99254083094684</v>
      </c>
      <c r="R286" s="710">
        <f t="shared" si="88"/>
        <v>780.99396062687003</v>
      </c>
      <c r="S286" s="710">
        <f t="shared" si="89"/>
        <v>769.4897131742448</v>
      </c>
      <c r="T286" s="710">
        <f t="shared" si="90"/>
        <v>765.58603248871657</v>
      </c>
    </row>
    <row r="287" spans="2:20">
      <c r="B287" s="580">
        <v>213</v>
      </c>
      <c r="C287" s="710">
        <f t="shared" si="75"/>
        <v>3.3137681218700203</v>
      </c>
      <c r="D287" s="710">
        <f t="shared" si="76"/>
        <v>1486.0224813428165</v>
      </c>
      <c r="E287" s="710">
        <f t="shared" si="77"/>
        <v>632.04313602069351</v>
      </c>
      <c r="F287" s="710">
        <f t="shared" si="78"/>
        <v>357.02236416168643</v>
      </c>
      <c r="G287" s="710">
        <f t="shared" si="79"/>
        <v>305.44255119068805</v>
      </c>
      <c r="H287" s="717">
        <f t="shared" si="80"/>
        <v>298.12680799750763</v>
      </c>
      <c r="I287" s="710">
        <f t="shared" si="81"/>
        <v>298.10273050274697</v>
      </c>
      <c r="J287" s="710">
        <f t="shared" si="82"/>
        <v>298.08644320885833</v>
      </c>
      <c r="K287" s="710">
        <f t="shared" si="83"/>
        <v>298.0770261497438</v>
      </c>
      <c r="L287" s="710">
        <f t="shared" si="84"/>
        <v>298.07393785396295</v>
      </c>
      <c r="N287" s="580">
        <v>213</v>
      </c>
      <c r="O287" s="710">
        <f t="shared" si="85"/>
        <v>3.3137681218700203</v>
      </c>
      <c r="P287" s="710">
        <f t="shared" si="86"/>
        <v>828.00931706607184</v>
      </c>
      <c r="Q287" s="710">
        <f t="shared" si="87"/>
        <v>801.75241992388669</v>
      </c>
      <c r="R287" s="710">
        <f t="shared" si="88"/>
        <v>782.79638108287008</v>
      </c>
      <c r="S287" s="710">
        <f t="shared" si="89"/>
        <v>771.31768338487564</v>
      </c>
      <c r="T287" s="710">
        <f t="shared" si="90"/>
        <v>767.42231998530792</v>
      </c>
    </row>
    <row r="288" spans="2:20">
      <c r="B288" s="580">
        <v>214</v>
      </c>
      <c r="C288" s="710">
        <f t="shared" si="75"/>
        <v>3.3293257186863117</v>
      </c>
      <c r="D288" s="710">
        <f t="shared" si="76"/>
        <v>1486.1578611813729</v>
      </c>
      <c r="E288" s="710">
        <f t="shared" si="77"/>
        <v>633.28361466738909</v>
      </c>
      <c r="F288" s="710">
        <f t="shared" si="78"/>
        <v>357.50110953484813</v>
      </c>
      <c r="G288" s="710">
        <f t="shared" si="79"/>
        <v>305.53739154005325</v>
      </c>
      <c r="H288" s="717">
        <f t="shared" si="80"/>
        <v>298.129000414399</v>
      </c>
      <c r="I288" s="710">
        <f t="shared" si="81"/>
        <v>298.1046040808057</v>
      </c>
      <c r="J288" s="710">
        <f t="shared" si="82"/>
        <v>298.08809553096694</v>
      </c>
      <c r="K288" s="710">
        <f t="shared" si="83"/>
        <v>298.07854824555568</v>
      </c>
      <c r="L288" s="710">
        <f t="shared" si="84"/>
        <v>298.07541680253297</v>
      </c>
      <c r="N288" s="580">
        <v>214</v>
      </c>
      <c r="O288" s="710">
        <f t="shared" si="85"/>
        <v>3.3293257186863117</v>
      </c>
      <c r="P288" s="710">
        <f t="shared" si="86"/>
        <v>829.70620819172677</v>
      </c>
      <c r="Q288" s="710">
        <f t="shared" si="87"/>
        <v>803.50830891158012</v>
      </c>
      <c r="R288" s="710">
        <f t="shared" si="88"/>
        <v>784.59471498124992</v>
      </c>
      <c r="S288" s="710">
        <f t="shared" si="89"/>
        <v>773.14150910992407</v>
      </c>
      <c r="T288" s="710">
        <f t="shared" si="90"/>
        <v>769.25444413885839</v>
      </c>
    </row>
    <row r="289" spans="2:20">
      <c r="B289" s="580">
        <v>215</v>
      </c>
      <c r="C289" s="710">
        <f t="shared" si="75"/>
        <v>3.3448833155026025</v>
      </c>
      <c r="D289" s="710">
        <f t="shared" si="76"/>
        <v>1486.2926460253384</v>
      </c>
      <c r="E289" s="710">
        <f t="shared" si="77"/>
        <v>634.52009343319435</v>
      </c>
      <c r="F289" s="710">
        <f t="shared" si="78"/>
        <v>357.98066444412763</v>
      </c>
      <c r="G289" s="710">
        <f t="shared" si="79"/>
        <v>305.63285593787202</v>
      </c>
      <c r="H289" s="717">
        <f t="shared" si="80"/>
        <v>298.13121849418093</v>
      </c>
      <c r="I289" s="710">
        <f t="shared" si="81"/>
        <v>298.10650112798294</v>
      </c>
      <c r="J289" s="710">
        <f t="shared" si="82"/>
        <v>298.08976974611323</v>
      </c>
      <c r="K289" s="710">
        <f t="shared" si="83"/>
        <v>298.08009128426869</v>
      </c>
      <c r="L289" s="710">
        <f t="shared" si="84"/>
        <v>298.07691637430923</v>
      </c>
      <c r="N289" s="580">
        <v>215</v>
      </c>
      <c r="O289" s="710">
        <f t="shared" si="85"/>
        <v>3.3448833155026025</v>
      </c>
      <c r="P289" s="710">
        <f t="shared" si="86"/>
        <v>831.39925202229745</v>
      </c>
      <c r="Q289" s="710">
        <f t="shared" si="87"/>
        <v>805.26021684063699</v>
      </c>
      <c r="R289" s="710">
        <f t="shared" si="88"/>
        <v>786.38897158730242</v>
      </c>
      <c r="S289" s="710">
        <f t="shared" si="89"/>
        <v>774.9611997460205</v>
      </c>
      <c r="T289" s="710">
        <f t="shared" si="90"/>
        <v>771.08241438875359</v>
      </c>
    </row>
    <row r="290" spans="2:20">
      <c r="B290" s="580">
        <v>216</v>
      </c>
      <c r="C290" s="710">
        <f t="shared" si="75"/>
        <v>3.3604409123188939</v>
      </c>
      <c r="D290" s="710">
        <f t="shared" si="76"/>
        <v>1486.4268447119407</v>
      </c>
      <c r="E290" s="710">
        <f t="shared" si="77"/>
        <v>635.75258991810404</v>
      </c>
      <c r="F290" s="710">
        <f t="shared" si="78"/>
        <v>358.46101818742477</v>
      </c>
      <c r="G290" s="710">
        <f t="shared" si="79"/>
        <v>305.72894349946796</v>
      </c>
      <c r="H290" s="717">
        <f t="shared" si="80"/>
        <v>298.13346238228712</v>
      </c>
      <c r="I290" s="710">
        <f t="shared" si="81"/>
        <v>298.10842179283622</v>
      </c>
      <c r="J290" s="710">
        <f t="shared" si="82"/>
        <v>298.09146600483956</v>
      </c>
      <c r="K290" s="710">
        <f t="shared" si="83"/>
        <v>298.08165541750685</v>
      </c>
      <c r="L290" s="710">
        <f t="shared" si="84"/>
        <v>298.07843672124113</v>
      </c>
      <c r="N290" s="580">
        <v>216</v>
      </c>
      <c r="O290" s="710">
        <f t="shared" si="85"/>
        <v>3.3604409123188939</v>
      </c>
      <c r="P290" s="710">
        <f t="shared" si="86"/>
        <v>833.08845728060601</v>
      </c>
      <c r="Q290" s="710">
        <f t="shared" si="87"/>
        <v>807.00815273715671</v>
      </c>
      <c r="R290" s="710">
        <f t="shared" si="88"/>
        <v>788.1791601453134</v>
      </c>
      <c r="S290" s="710">
        <f t="shared" si="89"/>
        <v>776.77676466849084</v>
      </c>
      <c r="T290" s="710">
        <f t="shared" si="90"/>
        <v>772.90624015297726</v>
      </c>
    </row>
    <row r="291" spans="2:20">
      <c r="B291" s="580">
        <v>217</v>
      </c>
      <c r="C291" s="710">
        <f t="shared" si="75"/>
        <v>3.3759985091351852</v>
      </c>
      <c r="D291" s="710">
        <f t="shared" si="76"/>
        <v>1486.560465767993</v>
      </c>
      <c r="E291" s="710">
        <f t="shared" si="77"/>
        <v>636.98112164269753</v>
      </c>
      <c r="F291" s="710">
        <f t="shared" si="78"/>
        <v>358.94216014431464</v>
      </c>
      <c r="G291" s="710">
        <f t="shared" si="79"/>
        <v>305.82565332133692</v>
      </c>
      <c r="H291" s="717">
        <f t="shared" si="80"/>
        <v>298.13573222380211</v>
      </c>
      <c r="I291" s="710">
        <f t="shared" si="81"/>
        <v>298.11036622364907</v>
      </c>
      <c r="J291" s="710">
        <f t="shared" si="82"/>
        <v>298.09318445747118</v>
      </c>
      <c r="K291" s="710">
        <f t="shared" si="83"/>
        <v>298.08324079671229</v>
      </c>
      <c r="L291" s="710">
        <f t="shared" si="84"/>
        <v>298.07997799510792</v>
      </c>
      <c r="N291" s="580">
        <v>217</v>
      </c>
      <c r="O291" s="710">
        <f t="shared" si="85"/>
        <v>3.3759985091351852</v>
      </c>
      <c r="P291" s="710">
        <f t="shared" si="86"/>
        <v>834.77383266969775</v>
      </c>
      <c r="Q291" s="710">
        <f t="shared" si="87"/>
        <v>808.75212560677346</v>
      </c>
      <c r="R291" s="710">
        <f t="shared" si="88"/>
        <v>789.96528987860972</v>
      </c>
      <c r="S291" s="710">
        <f t="shared" si="89"/>
        <v>778.58821323140478</v>
      </c>
      <c r="T291" s="710">
        <f t="shared" si="90"/>
        <v>774.72593082816013</v>
      </c>
    </row>
    <row r="292" spans="2:20">
      <c r="B292" s="580">
        <v>218</v>
      </c>
      <c r="C292" s="710">
        <f t="shared" si="75"/>
        <v>3.3915561059514761</v>
      </c>
      <c r="D292" s="710">
        <f t="shared" si="76"/>
        <v>1486.6935174231057</v>
      </c>
      <c r="E292" s="710">
        <f t="shared" si="77"/>
        <v>638.20570604798922</v>
      </c>
      <c r="F292" s="710">
        <f t="shared" si="78"/>
        <v>359.42407977548658</v>
      </c>
      <c r="G292" s="710">
        <f t="shared" si="79"/>
        <v>305.92298448140184</v>
      </c>
      <c r="H292" s="717">
        <f t="shared" si="80"/>
        <v>298.13802816345827</v>
      </c>
      <c r="I292" s="710">
        <f t="shared" si="81"/>
        <v>298.11233456842672</v>
      </c>
      <c r="J292" s="710">
        <f t="shared" si="82"/>
        <v>298.09492525411076</v>
      </c>
      <c r="K292" s="710">
        <f t="shared" si="83"/>
        <v>298.0848475731396</v>
      </c>
      <c r="L292" s="710">
        <f t="shared" si="84"/>
        <v>298.08154034751351</v>
      </c>
      <c r="N292" s="580">
        <v>218</v>
      </c>
      <c r="O292" s="710">
        <f t="shared" si="85"/>
        <v>3.3915561059514761</v>
      </c>
      <c r="P292" s="710">
        <f t="shared" si="86"/>
        <v>836.45538687288581</v>
      </c>
      <c r="Q292" s="710">
        <f t="shared" si="87"/>
        <v>810.49214443470362</v>
      </c>
      <c r="R292" s="710">
        <f t="shared" si="88"/>
        <v>791.74736998960623</v>
      </c>
      <c r="S292" s="710">
        <f t="shared" si="89"/>
        <v>780.39555476762382</v>
      </c>
      <c r="T292" s="710">
        <f t="shared" si="90"/>
        <v>776.54149578962824</v>
      </c>
    </row>
    <row r="293" spans="2:20">
      <c r="B293" s="580">
        <v>219</v>
      </c>
      <c r="C293" s="710">
        <f t="shared" si="75"/>
        <v>3.4071137027677674</v>
      </c>
      <c r="D293" s="710">
        <f t="shared" si="76"/>
        <v>1486.8260076223221</v>
      </c>
      <c r="E293" s="710">
        <f t="shared" si="77"/>
        <v>639.42636049530643</v>
      </c>
      <c r="F293" s="710">
        <f t="shared" si="78"/>
        <v>359.90676662218675</v>
      </c>
      <c r="G293" s="710">
        <f t="shared" si="79"/>
        <v>306.02093603926551</v>
      </c>
      <c r="H293" s="717">
        <f t="shared" si="80"/>
        <v>298.14035034563221</v>
      </c>
      <c r="I293" s="710">
        <f t="shared" si="81"/>
        <v>298.1143269748917</v>
      </c>
      <c r="J293" s="710">
        <f t="shared" si="82"/>
        <v>298.09668854463371</v>
      </c>
      <c r="K293" s="710">
        <f t="shared" si="83"/>
        <v>298.08647589785045</v>
      </c>
      <c r="L293" s="710">
        <f t="shared" si="84"/>
        <v>298.08312392988012</v>
      </c>
      <c r="N293" s="580">
        <v>219</v>
      </c>
      <c r="O293" s="710">
        <f t="shared" si="85"/>
        <v>3.4071137027677674</v>
      </c>
      <c r="P293" s="710">
        <f t="shared" si="86"/>
        <v>838.13312855379581</v>
      </c>
      <c r="Q293" s="710">
        <f t="shared" si="87"/>
        <v>812.228218185792</v>
      </c>
      <c r="R293" s="710">
        <f t="shared" si="88"/>
        <v>793.52540965985384</v>
      </c>
      <c r="S293" s="710">
        <f t="shared" si="89"/>
        <v>782.19879858884951</v>
      </c>
      <c r="T293" s="710">
        <f t="shared" si="90"/>
        <v>778.35294439145173</v>
      </c>
    </row>
    <row r="294" spans="2:20">
      <c r="B294" s="580">
        <v>220</v>
      </c>
      <c r="C294" s="710">
        <f t="shared" si="75"/>
        <v>3.4226712995840587</v>
      </c>
      <c r="D294" s="710">
        <f t="shared" si="76"/>
        <v>1486.9579440381999</v>
      </c>
      <c r="E294" s="710">
        <f t="shared" si="77"/>
        <v>640.64310226619352</v>
      </c>
      <c r="F294" s="710">
        <f t="shared" si="78"/>
        <v>360.39021030566278</v>
      </c>
      <c r="G294" s="710">
        <f t="shared" si="79"/>
        <v>306.11950703646102</v>
      </c>
      <c r="H294" s="717">
        <f t="shared" si="80"/>
        <v>298.14269891434157</v>
      </c>
      <c r="I294" s="710">
        <f t="shared" si="81"/>
        <v>298.11634359047963</v>
      </c>
      <c r="J294" s="710">
        <f t="shared" si="82"/>
        <v>298.09847447868287</v>
      </c>
      <c r="K294" s="710">
        <f t="shared" si="83"/>
        <v>298.08812592170773</v>
      </c>
      <c r="L294" s="710">
        <f t="shared" si="84"/>
        <v>298.08472889344318</v>
      </c>
      <c r="N294" s="580">
        <v>220</v>
      </c>
      <c r="O294" s="710">
        <f t="shared" si="85"/>
        <v>3.4226712995840587</v>
      </c>
      <c r="P294" s="710">
        <f t="shared" si="86"/>
        <v>839.80706635641104</v>
      </c>
      <c r="Q294" s="710">
        <f t="shared" si="87"/>
        <v>813.96035580455725</v>
      </c>
      <c r="R294" s="710">
        <f t="shared" si="88"/>
        <v>795.29941805008616</v>
      </c>
      <c r="S294" s="710">
        <f t="shared" si="89"/>
        <v>783.99795398567107</v>
      </c>
      <c r="T294" s="710">
        <f t="shared" si="90"/>
        <v>780.16028596649198</v>
      </c>
    </row>
    <row r="295" spans="2:20">
      <c r="B295" s="580">
        <v>221</v>
      </c>
      <c r="C295" s="710">
        <f t="shared" si="75"/>
        <v>3.4382288964003496</v>
      </c>
      <c r="D295" s="710">
        <f t="shared" si="76"/>
        <v>1487.0893340823677</v>
      </c>
      <c r="E295" s="710">
        <f t="shared" si="77"/>
        <v>641.85594856234172</v>
      </c>
      <c r="F295" s="710">
        <f t="shared" si="78"/>
        <v>360.87440052661123</v>
      </c>
      <c r="G295" s="710">
        <f t="shared" si="79"/>
        <v>306.21869649669958</v>
      </c>
      <c r="H295" s="717">
        <f t="shared" si="80"/>
        <v>298.14507401324181</v>
      </c>
      <c r="I295" s="710">
        <f t="shared" si="81"/>
        <v>298.11838456233494</v>
      </c>
      <c r="J295" s="710">
        <f t="shared" si="82"/>
        <v>298.10028320566369</v>
      </c>
      <c r="K295" s="710">
        <f t="shared" si="83"/>
        <v>298.08979779537066</v>
      </c>
      <c r="L295" s="710">
        <f t="shared" si="84"/>
        <v>298.08635538924568</v>
      </c>
      <c r="N295" s="580">
        <v>221</v>
      </c>
      <c r="O295" s="710">
        <f t="shared" si="85"/>
        <v>3.4382288964003496</v>
      </c>
      <c r="P295" s="710">
        <f t="shared" si="86"/>
        <v>841.47720890511641</v>
      </c>
      <c r="Q295" s="710">
        <f t="shared" si="87"/>
        <v>815.68856621523889</v>
      </c>
      <c r="R295" s="710">
        <f t="shared" si="88"/>
        <v>797.06940430026714</v>
      </c>
      <c r="S295" s="710">
        <f t="shared" si="89"/>
        <v>785.79303022761394</v>
      </c>
      <c r="T295" s="710">
        <f t="shared" si="90"/>
        <v>781.96352982645078</v>
      </c>
    </row>
    <row r="296" spans="2:20">
      <c r="B296" s="580">
        <v>222</v>
      </c>
      <c r="C296" s="710">
        <f t="shared" si="75"/>
        <v>3.4537864932166409</v>
      </c>
      <c r="D296" s="710">
        <f t="shared" si="76"/>
        <v>1487.2201849165735</v>
      </c>
      <c r="E296" s="710">
        <f t="shared" si="77"/>
        <v>643.06491650554221</v>
      </c>
      <c r="F296" s="710">
        <f t="shared" si="78"/>
        <v>361.35932706462796</v>
      </c>
      <c r="G296" s="710">
        <f t="shared" si="79"/>
        <v>306.31850342611654</v>
      </c>
      <c r="H296" s="717">
        <f t="shared" si="80"/>
        <v>298.14747578562299</v>
      </c>
      <c r="I296" s="710">
        <f t="shared" si="81"/>
        <v>298.12045003730668</v>
      </c>
      <c r="J296" s="710">
        <f t="shared" si="82"/>
        <v>298.10211487473941</v>
      </c>
      <c r="K296" s="710">
        <f t="shared" si="83"/>
        <v>298.09149166928916</v>
      </c>
      <c r="L296" s="710">
        <f t="shared" si="84"/>
        <v>298.08800356813242</v>
      </c>
      <c r="N296" s="580">
        <v>222</v>
      </c>
      <c r="O296" s="710">
        <f t="shared" si="85"/>
        <v>3.4537864932166409</v>
      </c>
      <c r="P296" s="710">
        <f t="shared" si="86"/>
        <v>843.14356480474316</v>
      </c>
      <c r="Q296" s="710">
        <f t="shared" si="87"/>
        <v>817.41285832184246</v>
      </c>
      <c r="R296" s="710">
        <f t="shared" si="88"/>
        <v>798.83537752963821</v>
      </c>
      <c r="S296" s="710">
        <f t="shared" si="89"/>
        <v>787.58403656318683</v>
      </c>
      <c r="T296" s="710">
        <f t="shared" si="90"/>
        <v>783.7626852619178</v>
      </c>
    </row>
    <row r="297" spans="2:20">
      <c r="B297" s="580">
        <v>223</v>
      </c>
      <c r="C297" s="710">
        <f t="shared" si="75"/>
        <v>3.4693440900329322</v>
      </c>
      <c r="D297" s="710">
        <f t="shared" si="76"/>
        <v>1487.3505034632533</v>
      </c>
      <c r="E297" s="710">
        <f t="shared" si="77"/>
        <v>644.27002313766229</v>
      </c>
      <c r="F297" s="710">
        <f t="shared" si="78"/>
        <v>361.84497977766102</v>
      </c>
      <c r="G297" s="710">
        <f t="shared" si="79"/>
        <v>306.41892681351493</v>
      </c>
      <c r="H297" s="717">
        <f t="shared" si="80"/>
        <v>298.14990437440667</v>
      </c>
      <c r="I297" s="710">
        <f t="shared" si="81"/>
        <v>298.12254016194458</v>
      </c>
      <c r="J297" s="710">
        <f t="shared" si="82"/>
        <v>298.10396963482606</v>
      </c>
      <c r="K297" s="710">
        <f t="shared" si="83"/>
        <v>298.09320769369862</v>
      </c>
      <c r="L297" s="710">
        <f t="shared" si="84"/>
        <v>298.08967358074506</v>
      </c>
      <c r="N297" s="580">
        <v>223</v>
      </c>
      <c r="O297" s="710">
        <f t="shared" si="85"/>
        <v>3.4693440900329322</v>
      </c>
      <c r="P297" s="710">
        <f t="shared" si="86"/>
        <v>844.80614264061296</v>
      </c>
      <c r="Q297" s="710">
        <f t="shared" si="87"/>
        <v>819.13324100818613</v>
      </c>
      <c r="R297" s="710">
        <f t="shared" si="88"/>
        <v>800.59734683676504</v>
      </c>
      <c r="S297" s="710">
        <f t="shared" si="89"/>
        <v>789.37098221992972</v>
      </c>
      <c r="T297" s="710">
        <f t="shared" si="90"/>
        <v>785.55776154241835</v>
      </c>
    </row>
    <row r="298" spans="2:20">
      <c r="B298" s="580">
        <v>224</v>
      </c>
      <c r="C298" s="710">
        <f t="shared" si="75"/>
        <v>3.4849016868492231</v>
      </c>
      <c r="D298" s="710">
        <f t="shared" si="76"/>
        <v>1487.4802964156361</v>
      </c>
      <c r="E298" s="710">
        <f t="shared" si="77"/>
        <v>645.47128542064297</v>
      </c>
      <c r="F298" s="710">
        <f t="shared" si="78"/>
        <v>362.33134860146674</v>
      </c>
      <c r="G298" s="710">
        <f t="shared" si="79"/>
        <v>306.51996563060675</v>
      </c>
      <c r="H298" s="717">
        <f t="shared" si="80"/>
        <v>298.15235992214281</v>
      </c>
      <c r="I298" s="710">
        <f t="shared" si="81"/>
        <v>298.12465508249488</v>
      </c>
      <c r="J298" s="710">
        <f t="shared" si="82"/>
        <v>298.10584763458792</v>
      </c>
      <c r="K298" s="710">
        <f t="shared" si="83"/>
        <v>298.09494601861491</v>
      </c>
      <c r="L298" s="710">
        <f t="shared" si="84"/>
        <v>298.0913655775164</v>
      </c>
      <c r="N298" s="580">
        <v>224</v>
      </c>
      <c r="O298" s="710">
        <f t="shared" si="85"/>
        <v>3.4849016868492231</v>
      </c>
      <c r="P298" s="710">
        <f t="shared" si="86"/>
        <v>846.46495097858258</v>
      </c>
      <c r="Q298" s="710">
        <f t="shared" si="87"/>
        <v>820.84972313794606</v>
      </c>
      <c r="R298" s="710">
        <f t="shared" si="88"/>
        <v>802.35532129958426</v>
      </c>
      <c r="S298" s="710">
        <f t="shared" si="89"/>
        <v>791.1538764044617</v>
      </c>
      <c r="T298" s="710">
        <f t="shared" si="90"/>
        <v>787.34876791646161</v>
      </c>
    </row>
    <row r="299" spans="2:20">
      <c r="B299" s="580">
        <v>225</v>
      </c>
      <c r="C299" s="710">
        <f t="shared" si="75"/>
        <v>3.5004592836655144</v>
      </c>
      <c r="D299" s="710">
        <f t="shared" si="76"/>
        <v>1487.6095702474097</v>
      </c>
      <c r="E299" s="710">
        <f t="shared" si="77"/>
        <v>646.66872023651706</v>
      </c>
      <c r="F299" s="710">
        <f t="shared" si="78"/>
        <v>362.81842354906831</v>
      </c>
      <c r="G299" s="710">
        <f t="shared" si="79"/>
        <v>306.62161883225218</v>
      </c>
      <c r="H299" s="717">
        <f t="shared" si="80"/>
        <v>298.15484257100672</v>
      </c>
      <c r="I299" s="710">
        <f t="shared" si="81"/>
        <v>298.12679494489635</v>
      </c>
      <c r="J299" s="710">
        <f t="shared" si="82"/>
        <v>298.10774902243281</v>
      </c>
      <c r="K299" s="710">
        <f t="shared" si="83"/>
        <v>298.09670679382907</v>
      </c>
      <c r="L299" s="710">
        <f t="shared" si="84"/>
        <v>298.09307970866541</v>
      </c>
      <c r="N299" s="580">
        <v>225</v>
      </c>
      <c r="O299" s="710">
        <f t="shared" si="85"/>
        <v>3.5004592836655144</v>
      </c>
      <c r="P299" s="710">
        <f t="shared" si="86"/>
        <v>848.11999836508767</v>
      </c>
      <c r="Q299" s="710">
        <f t="shared" si="87"/>
        <v>822.56231355470209</v>
      </c>
      <c r="R299" s="710">
        <f t="shared" si="88"/>
        <v>804.10930997545074</v>
      </c>
      <c r="S299" s="710">
        <f t="shared" si="89"/>
        <v>792.93272830252727</v>
      </c>
      <c r="T299" s="710">
        <f t="shared" si="90"/>
        <v>789.13571361158779</v>
      </c>
    </row>
    <row r="300" spans="2:20">
      <c r="B300" s="580">
        <v>226</v>
      </c>
      <c r="C300" s="710">
        <f t="shared" si="75"/>
        <v>3.5160168804818057</v>
      </c>
      <c r="D300" s="710">
        <f t="shared" si="76"/>
        <v>1487.738331221962</v>
      </c>
      <c r="E300" s="710">
        <f t="shared" si="77"/>
        <v>647.86234438744702</v>
      </c>
      <c r="F300" s="710">
        <f t="shared" si="78"/>
        <v>363.30619471021731</v>
      </c>
      <c r="G300" s="710">
        <f t="shared" si="79"/>
        <v>306.72388535669648</v>
      </c>
      <c r="H300" s="717">
        <f t="shared" si="80"/>
        <v>298.15735246279615</v>
      </c>
      <c r="I300" s="710">
        <f t="shared" si="81"/>
        <v>298.12895989477647</v>
      </c>
      <c r="J300" s="710">
        <f t="shared" si="82"/>
        <v>298.10967394650743</v>
      </c>
      <c r="K300" s="710">
        <f t="shared" si="83"/>
        <v>298.09849016890246</v>
      </c>
      <c r="L300" s="710">
        <f t="shared" si="84"/>
        <v>298.09481612419199</v>
      </c>
      <c r="N300" s="580">
        <v>226</v>
      </c>
      <c r="O300" s="710">
        <f t="shared" si="85"/>
        <v>3.5160168804818057</v>
      </c>
      <c r="P300" s="710">
        <f t="shared" si="86"/>
        <v>849.77129332718664</v>
      </c>
      <c r="Q300" s="710">
        <f t="shared" si="87"/>
        <v>824.27102108198324</v>
      </c>
      <c r="R300" s="710">
        <f t="shared" si="88"/>
        <v>805.85932190118365</v>
      </c>
      <c r="S300" s="710">
        <f t="shared" si="89"/>
        <v>794.7075470790453</v>
      </c>
      <c r="T300" s="710">
        <f t="shared" si="90"/>
        <v>790.91860783441564</v>
      </c>
    </row>
    <row r="301" spans="2:20">
      <c r="B301" s="580">
        <v>227</v>
      </c>
      <c r="C301" s="710">
        <f t="shared" si="75"/>
        <v>3.5315744772980966</v>
      </c>
      <c r="D301" s="710">
        <f t="shared" si="76"/>
        <v>1487.866585401222</v>
      </c>
      <c r="E301" s="710">
        <f t="shared" si="77"/>
        <v>649.05217459578046</v>
      </c>
      <c r="F301" s="710">
        <f t="shared" si="78"/>
        <v>363.79465225085818</v>
      </c>
      <c r="G301" s="710">
        <f t="shared" si="79"/>
        <v>306.82676412580497</v>
      </c>
      <c r="H301" s="717">
        <f t="shared" si="80"/>
        <v>298.15988973892831</v>
      </c>
      <c r="I301" s="710">
        <f t="shared" si="81"/>
        <v>298.13115007744756</v>
      </c>
      <c r="J301" s="710">
        <f t="shared" si="82"/>
        <v>298.11162255469276</v>
      </c>
      <c r="K301" s="710">
        <f t="shared" si="83"/>
        <v>298.10029629316153</v>
      </c>
      <c r="L301" s="710">
        <f t="shared" si="84"/>
        <v>298.09657497387161</v>
      </c>
      <c r="N301" s="580">
        <v>227</v>
      </c>
      <c r="O301" s="710">
        <f t="shared" si="85"/>
        <v>3.5315744772980966</v>
      </c>
      <c r="P301" s="710">
        <f t="shared" si="86"/>
        <v>851.41884437260524</v>
      </c>
      <c r="Q301" s="710">
        <f t="shared" si="87"/>
        <v>825.97585452331361</v>
      </c>
      <c r="R301" s="710">
        <f t="shared" si="88"/>
        <v>807.60536609311373</v>
      </c>
      <c r="S301" s="710">
        <f t="shared" si="89"/>
        <v>796.47834187815477</v>
      </c>
      <c r="T301" s="710">
        <f t="shared" si="90"/>
        <v>792.69745977069056</v>
      </c>
    </row>
    <row r="302" spans="2:20">
      <c r="B302" s="580">
        <v>228</v>
      </c>
      <c r="C302" s="710">
        <f t="shared" si="75"/>
        <v>3.5471320741143879</v>
      </c>
      <c r="D302" s="710">
        <f t="shared" si="76"/>
        <v>1487.9943386541122</v>
      </c>
      <c r="E302" s="710">
        <f t="shared" si="77"/>
        <v>650.23822750412421</v>
      </c>
      <c r="F302" s="710">
        <f t="shared" si="78"/>
        <v>364.28378641259582</v>
      </c>
      <c r="G302" s="710">
        <f t="shared" si="79"/>
        <v>306.93025404529533</v>
      </c>
      <c r="H302" s="717">
        <f t="shared" si="80"/>
        <v>298.16245454043695</v>
      </c>
      <c r="I302" s="710">
        <f t="shared" si="81"/>
        <v>298.1333656379029</v>
      </c>
      <c r="J302" s="710">
        <f t="shared" si="82"/>
        <v>298.11359499459962</v>
      </c>
      <c r="K302" s="710">
        <f t="shared" si="83"/>
        <v>298.10212531569323</v>
      </c>
      <c r="L302" s="710">
        <f t="shared" si="84"/>
        <v>298.09835640725066</v>
      </c>
      <c r="N302" s="580">
        <v>228</v>
      </c>
      <c r="O302" s="710">
        <f t="shared" si="85"/>
        <v>3.5471320741143879</v>
      </c>
      <c r="P302" s="710">
        <f t="shared" si="86"/>
        <v>853.0626599897796</v>
      </c>
      <c r="Q302" s="710">
        <f t="shared" si="87"/>
        <v>827.67682266225711</v>
      </c>
      <c r="R302" s="710">
        <f t="shared" si="88"/>
        <v>809.34745154712903</v>
      </c>
      <c r="S302" s="710">
        <f t="shared" si="89"/>
        <v>798.24512182326293</v>
      </c>
      <c r="T302" s="710">
        <f t="shared" si="90"/>
        <v>794.47227858533108</v>
      </c>
    </row>
    <row r="303" spans="2:20">
      <c r="B303" s="580">
        <v>229</v>
      </c>
      <c r="C303" s="710">
        <f t="shared" si="75"/>
        <v>3.5626896709306792</v>
      </c>
      <c r="D303" s="710">
        <f t="shared" si="76"/>
        <v>1488.1215966646346</v>
      </c>
      <c r="E303" s="710">
        <f t="shared" si="77"/>
        <v>651.42051967543466</v>
      </c>
      <c r="F303" s="710">
        <f t="shared" si="78"/>
        <v>364.77358751216565</v>
      </c>
      <c r="G303" s="710">
        <f t="shared" si="79"/>
        <v>307.03435400496835</v>
      </c>
      <c r="H303" s="717">
        <f t="shared" si="80"/>
        <v>298.16504700796963</v>
      </c>
      <c r="I303" s="710">
        <f t="shared" si="81"/>
        <v>298.13560672081297</v>
      </c>
      <c r="J303" s="710">
        <f t="shared" si="82"/>
        <v>298.1155914135644</v>
      </c>
      <c r="K303" s="710">
        <f t="shared" si="83"/>
        <v>298.10397738533987</v>
      </c>
      <c r="L303" s="710">
        <f t="shared" si="84"/>
        <v>298.10016057364129</v>
      </c>
      <c r="N303" s="580">
        <v>229</v>
      </c>
      <c r="O303" s="710">
        <f t="shared" si="85"/>
        <v>3.5626896709306792</v>
      </c>
      <c r="P303" s="710">
        <f t="shared" si="86"/>
        <v>854.70274864790065</v>
      </c>
      <c r="Q303" s="710">
        <f t="shared" si="87"/>
        <v>829.37393426246308</v>
      </c>
      <c r="R303" s="710">
        <f t="shared" si="88"/>
        <v>811.08558723872147</v>
      </c>
      <c r="S303" s="710">
        <f t="shared" si="89"/>
        <v>800.00789601709153</v>
      </c>
      <c r="T303" s="710">
        <f t="shared" si="90"/>
        <v>796.24307342247675</v>
      </c>
    </row>
    <row r="304" spans="2:20">
      <c r="B304" s="580">
        <v>230</v>
      </c>
      <c r="C304" s="710">
        <f t="shared" si="75"/>
        <v>3.5782472677469701</v>
      </c>
      <c r="D304" s="710">
        <f t="shared" si="76"/>
        <v>1488.2483649396022</v>
      </c>
      <c r="E304" s="710">
        <f t="shared" si="77"/>
        <v>652.59906759312321</v>
      </c>
      <c r="F304" s="710">
        <f t="shared" si="78"/>
        <v>365.26404594090701</v>
      </c>
      <c r="G304" s="710">
        <f t="shared" si="79"/>
        <v>307.13906287893639</v>
      </c>
      <c r="H304" s="717">
        <f t="shared" si="80"/>
        <v>298.16766728178487</v>
      </c>
      <c r="I304" s="710">
        <f t="shared" si="81"/>
        <v>298.13787347052198</v>
      </c>
      <c r="J304" s="710">
        <f t="shared" si="82"/>
        <v>298.11761195864449</v>
      </c>
      <c r="K304" s="710">
        <f t="shared" si="83"/>
        <v>298.10585265069466</v>
      </c>
      <c r="L304" s="710">
        <f t="shared" si="84"/>
        <v>298.10198762211633</v>
      </c>
      <c r="N304" s="580">
        <v>230</v>
      </c>
      <c r="O304" s="710">
        <f t="shared" si="85"/>
        <v>3.5782472677469701</v>
      </c>
      <c r="P304" s="710">
        <f t="shared" si="86"/>
        <v>856.33911879695734</v>
      </c>
      <c r="Q304" s="710">
        <f t="shared" si="87"/>
        <v>831.0671980677115</v>
      </c>
      <c r="R304" s="710">
        <f t="shared" si="88"/>
        <v>812.81978212303375</v>
      </c>
      <c r="S304" s="710">
        <f t="shared" si="89"/>
        <v>801.76667354172434</v>
      </c>
      <c r="T304" s="710">
        <f t="shared" si="90"/>
        <v>798.00985340553484</v>
      </c>
    </row>
    <row r="305" spans="2:20">
      <c r="B305" s="580">
        <v>231</v>
      </c>
      <c r="C305" s="710">
        <f t="shared" si="75"/>
        <v>3.5938048645632614</v>
      </c>
      <c r="D305" s="710">
        <f t="shared" si="76"/>
        <v>1488.374648816035</v>
      </c>
      <c r="E305" s="710">
        <f t="shared" si="77"/>
        <v>653.77388766117838</v>
      </c>
      <c r="F305" s="710">
        <f t="shared" si="78"/>
        <v>365.75515216423958</v>
      </c>
      <c r="G305" s="710">
        <f t="shared" si="79"/>
        <v>307.2443795258493</v>
      </c>
      <c r="H305" s="717">
        <f t="shared" si="80"/>
        <v>298.17031550174943</v>
      </c>
      <c r="I305" s="710">
        <f t="shared" si="81"/>
        <v>298.14016603104398</v>
      </c>
      <c r="J305" s="710">
        <f t="shared" si="82"/>
        <v>298.11965677661408</v>
      </c>
      <c r="K305" s="710">
        <f t="shared" si="83"/>
        <v>298.10775126009679</v>
      </c>
      <c r="L305" s="710">
        <f t="shared" si="84"/>
        <v>298.10383770150474</v>
      </c>
      <c r="N305" s="580">
        <v>231</v>
      </c>
      <c r="O305" s="710">
        <f t="shared" si="85"/>
        <v>3.5938048645632614</v>
      </c>
      <c r="P305" s="710">
        <f t="shared" si="86"/>
        <v>857.97177886778013</v>
      </c>
      <c r="Q305" s="710">
        <f t="shared" si="87"/>
        <v>832.75662280195797</v>
      </c>
      <c r="R305" s="710">
        <f t="shared" si="88"/>
        <v>814.55004513490417</v>
      </c>
      <c r="S305" s="710">
        <f t="shared" si="89"/>
        <v>803.52146345865367</v>
      </c>
      <c r="T305" s="710">
        <f t="shared" si="90"/>
        <v>799.7726276372274</v>
      </c>
    </row>
    <row r="306" spans="2:20">
      <c r="B306" s="580">
        <v>232</v>
      </c>
      <c r="C306" s="710">
        <f t="shared" si="75"/>
        <v>3.6093624613795527</v>
      </c>
      <c r="D306" s="710">
        <f t="shared" si="76"/>
        <v>1488.5004534682321</v>
      </c>
      <c r="E306" s="710">
        <f t="shared" si="77"/>
        <v>654.9449962043002</v>
      </c>
      <c r="F306" s="710">
        <f t="shared" si="78"/>
        <v>366.24689672114226</v>
      </c>
      <c r="G306" s="710">
        <f t="shared" si="79"/>
        <v>307.35030278911853</v>
      </c>
      <c r="H306" s="717">
        <f t="shared" si="80"/>
        <v>298.17299180733562</v>
      </c>
      <c r="I306" s="710">
        <f t="shared" si="81"/>
        <v>298.14248454605945</v>
      </c>
      <c r="J306" s="710">
        <f t="shared" si="82"/>
        <v>298.12172601395991</v>
      </c>
      <c r="K306" s="710">
        <f t="shared" si="83"/>
        <v>298.10967336162679</v>
      </c>
      <c r="L306" s="710">
        <f t="shared" si="84"/>
        <v>298.10571096038677</v>
      </c>
      <c r="N306" s="580">
        <v>232</v>
      </c>
      <c r="O306" s="710">
        <f t="shared" si="85"/>
        <v>3.6093624613795527</v>
      </c>
      <c r="P306" s="710">
        <f t="shared" si="86"/>
        <v>859.60073727208487</v>
      </c>
      <c r="Q306" s="710">
        <f t="shared" si="87"/>
        <v>834.44221716937818</v>
      </c>
      <c r="R306" s="710">
        <f t="shared" si="88"/>
        <v>816.27638518891422</v>
      </c>
      <c r="S306" s="710">
        <f t="shared" si="89"/>
        <v>805.27227480882686</v>
      </c>
      <c r="T306" s="710">
        <f t="shared" si="90"/>
        <v>801.53140519963836</v>
      </c>
    </row>
    <row r="307" spans="2:20">
      <c r="B307" s="580">
        <v>233</v>
      </c>
      <c r="C307" s="710">
        <f t="shared" si="75"/>
        <v>3.6249200581958436</v>
      </c>
      <c r="D307" s="710">
        <f t="shared" si="76"/>
        <v>1488.6257839145369</v>
      </c>
      <c r="E307" s="710">
        <f t="shared" si="77"/>
        <v>656.11240946804912</v>
      </c>
      <c r="F307" s="710">
        <f t="shared" si="78"/>
        <v>366.73927022363574</v>
      </c>
      <c r="G307" s="710">
        <f t="shared" si="79"/>
        <v>307.45683149713966</v>
      </c>
      <c r="H307" s="717">
        <f t="shared" si="80"/>
        <v>298.17569633761866</v>
      </c>
      <c r="I307" s="710">
        <f t="shared" si="81"/>
        <v>298.14482915891165</v>
      </c>
      <c r="J307" s="710">
        <f t="shared" si="82"/>
        <v>298.12381981687724</v>
      </c>
      <c r="K307" s="710">
        <f t="shared" si="83"/>
        <v>298.1116191031021</v>
      </c>
      <c r="L307" s="710">
        <f t="shared" si="84"/>
        <v>298.10760754708906</v>
      </c>
      <c r="N307" s="580">
        <v>233</v>
      </c>
      <c r="O307" s="710">
        <f t="shared" si="85"/>
        <v>3.6249200581958436</v>
      </c>
      <c r="P307" s="710">
        <f t="shared" si="86"/>
        <v>861.22600240251563</v>
      </c>
      <c r="Q307" s="710">
        <f t="shared" si="87"/>
        <v>836.12398985441371</v>
      </c>
      <c r="R307" s="710">
        <f t="shared" si="88"/>
        <v>817.99881117943289</v>
      </c>
      <c r="S307" s="710">
        <f t="shared" si="89"/>
        <v>807.01911661269332</v>
      </c>
      <c r="T307" s="710">
        <f t="shared" si="90"/>
        <v>803.28619515425999</v>
      </c>
    </row>
    <row r="308" spans="2:20">
      <c r="B308" s="580">
        <v>234</v>
      </c>
      <c r="C308" s="710">
        <f t="shared" si="75"/>
        <v>3.6404776550121349</v>
      </c>
      <c r="D308" s="710">
        <f t="shared" si="76"/>
        <v>1488.7506450238068</v>
      </c>
      <c r="E308" s="710">
        <f t="shared" si="77"/>
        <v>657.27614361900783</v>
      </c>
      <c r="F308" s="710">
        <f t="shared" si="78"/>
        <v>367.23226335626765</v>
      </c>
      <c r="G308" s="710">
        <f t="shared" si="79"/>
        <v>307.56396446351192</v>
      </c>
      <c r="H308" s="717">
        <f t="shared" si="80"/>
        <v>298.17842923127409</v>
      </c>
      <c r="I308" s="710">
        <f t="shared" si="81"/>
        <v>298.14720001260332</v>
      </c>
      <c r="J308" s="710">
        <f t="shared" si="82"/>
        <v>298.12593833126544</v>
      </c>
      <c r="K308" s="710">
        <f t="shared" si="83"/>
        <v>298.11358863207249</v>
      </c>
      <c r="L308" s="710">
        <f t="shared" si="84"/>
        <v>298.10952760968024</v>
      </c>
      <c r="N308" s="580">
        <v>234</v>
      </c>
      <c r="O308" s="710">
        <f t="shared" si="85"/>
        <v>3.6404776550121349</v>
      </c>
      <c r="P308" s="710">
        <f t="shared" si="86"/>
        <v>862.8475826326885</v>
      </c>
      <c r="Q308" s="710">
        <f t="shared" si="87"/>
        <v>837.8019495218158</v>
      </c>
      <c r="R308" s="710">
        <f t="shared" si="88"/>
        <v>819.71733198066397</v>
      </c>
      <c r="S308" s="710">
        <f t="shared" si="89"/>
        <v>808.76199787025053</v>
      </c>
      <c r="T308" s="710">
        <f t="shared" si="90"/>
        <v>805.03700654204022</v>
      </c>
    </row>
    <row r="309" spans="2:20">
      <c r="B309" s="580">
        <v>235</v>
      </c>
      <c r="C309" s="710">
        <f t="shared" si="75"/>
        <v>3.6560352518284263</v>
      </c>
      <c r="D309" s="710">
        <f t="shared" si="76"/>
        <v>1488.8750415216014</v>
      </c>
      <c r="E309" s="710">
        <f t="shared" si="77"/>
        <v>658.43621474495444</v>
      </c>
      <c r="F309" s="710">
        <f t="shared" si="78"/>
        <v>367.72586687560084</v>
      </c>
      <c r="G309" s="710">
        <f t="shared" si="79"/>
        <v>307.67170048725637</v>
      </c>
      <c r="H309" s="717">
        <f t="shared" si="80"/>
        <v>298.1811906265753</v>
      </c>
      <c r="I309" s="710">
        <f t="shared" si="81"/>
        <v>298.14959724979315</v>
      </c>
      <c r="J309" s="710">
        <f t="shared" si="82"/>
        <v>298.1280817027241</v>
      </c>
      <c r="K309" s="710">
        <f t="shared" si="83"/>
        <v>298.11558209581563</v>
      </c>
      <c r="L309" s="710">
        <f t="shared" si="84"/>
        <v>298.11147129596623</v>
      </c>
      <c r="N309" s="580">
        <v>235</v>
      </c>
      <c r="O309" s="710">
        <f t="shared" si="85"/>
        <v>3.6560352518284263</v>
      </c>
      <c r="P309" s="710">
        <f t="shared" si="86"/>
        <v>864.46548631723385</v>
      </c>
      <c r="Q309" s="710">
        <f t="shared" si="87"/>
        <v>839.47610481669096</v>
      </c>
      <c r="R309" s="710">
        <f t="shared" si="88"/>
        <v>821.43195644669072</v>
      </c>
      <c r="S309" s="710">
        <f t="shared" si="89"/>
        <v>810.50092756109063</v>
      </c>
      <c r="T309" s="710">
        <f t="shared" si="90"/>
        <v>806.78384838342834</v>
      </c>
    </row>
    <row r="310" spans="2:20">
      <c r="B310" s="580">
        <v>236</v>
      </c>
      <c r="C310" s="710">
        <f t="shared" si="75"/>
        <v>3.6715928486447171</v>
      </c>
      <c r="D310" s="710">
        <f t="shared" si="76"/>
        <v>1488.9989779961011</v>
      </c>
      <c r="E310" s="710">
        <f t="shared" si="77"/>
        <v>659.59263885504777</v>
      </c>
      <c r="F310" s="710">
        <f t="shared" si="78"/>
        <v>368.2200716097048</v>
      </c>
      <c r="G310" s="710">
        <f t="shared" si="79"/>
        <v>307.78003835303184</v>
      </c>
      <c r="H310" s="717">
        <f t="shared" si="80"/>
        <v>298.18398066139082</v>
      </c>
      <c r="I310" s="710">
        <f t="shared" si="81"/>
        <v>298.15202101279237</v>
      </c>
      <c r="J310" s="710">
        <f t="shared" si="82"/>
        <v>298.13025007654926</v>
      </c>
      <c r="K310" s="710">
        <f t="shared" si="83"/>
        <v>298.1175996413325</v>
      </c>
      <c r="L310" s="710">
        <f t="shared" si="84"/>
        <v>298.11343875348575</v>
      </c>
      <c r="N310" s="580">
        <v>236</v>
      </c>
      <c r="O310" s="710">
        <f t="shared" si="85"/>
        <v>3.6715928486447171</v>
      </c>
      <c r="P310" s="710">
        <f t="shared" si="86"/>
        <v>866.07972179184026</v>
      </c>
      <c r="Q310" s="710">
        <f t="shared" si="87"/>
        <v>841.14646436454461</v>
      </c>
      <c r="R310" s="710">
        <f t="shared" si="88"/>
        <v>823.14269341152215</v>
      </c>
      <c r="S310" s="710">
        <f t="shared" si="89"/>
        <v>812.23591464444689</v>
      </c>
      <c r="T310" s="710">
        <f t="shared" si="90"/>
        <v>808.52672967842204</v>
      </c>
    </row>
    <row r="311" spans="2:20">
      <c r="B311" s="580">
        <v>237</v>
      </c>
      <c r="C311" s="710">
        <f t="shared" si="75"/>
        <v>3.6871504454610085</v>
      </c>
      <c r="D311" s="710">
        <f t="shared" si="76"/>
        <v>1489.1224589037681</v>
      </c>
      <c r="E311" s="710">
        <f t="shared" si="77"/>
        <v>660.74543188002269</v>
      </c>
      <c r="F311" s="710">
        <f t="shared" si="78"/>
        <v>368.71486845764974</v>
      </c>
      <c r="G311" s="710">
        <f t="shared" si="79"/>
        <v>307.88897683134866</v>
      </c>
      <c r="H311" s="717">
        <f t="shared" si="80"/>
        <v>298.18679947318202</v>
      </c>
      <c r="I311" s="710">
        <f t="shared" si="81"/>
        <v>298.15447144356165</v>
      </c>
      <c r="J311" s="710">
        <f t="shared" si="82"/>
        <v>298.13244359772904</v>
      </c>
      <c r="K311" s="710">
        <f t="shared" si="83"/>
        <v>298.11964141534349</v>
      </c>
      <c r="L311" s="710">
        <f t="shared" si="84"/>
        <v>298.1154301295058</v>
      </c>
      <c r="N311" s="580">
        <v>237</v>
      </c>
      <c r="O311" s="710">
        <f t="shared" si="85"/>
        <v>3.6871504454610085</v>
      </c>
      <c r="P311" s="710">
        <f t="shared" si="86"/>
        <v>867.69029737329743</v>
      </c>
      <c r="Q311" s="710">
        <f t="shared" si="87"/>
        <v>842.81303677132564</v>
      </c>
      <c r="R311" s="710">
        <f t="shared" si="88"/>
        <v>824.84955168913802</v>
      </c>
      <c r="S311" s="710">
        <f t="shared" si="89"/>
        <v>813.96696805923943</v>
      </c>
      <c r="T311" s="710">
        <f t="shared" si="90"/>
        <v>810.26565940661396</v>
      </c>
    </row>
    <row r="312" spans="2:20">
      <c r="B312" s="580">
        <v>238</v>
      </c>
      <c r="C312" s="710">
        <f t="shared" si="75"/>
        <v>3.7027080422772998</v>
      </c>
      <c r="D312" s="710">
        <f t="shared" si="76"/>
        <v>1489.245488574762</v>
      </c>
      <c r="E312" s="710">
        <f t="shared" si="77"/>
        <v>661.89460967239643</v>
      </c>
      <c r="F312" s="710">
        <f t="shared" si="78"/>
        <v>369.21024838900428</v>
      </c>
      <c r="G312" s="710">
        <f t="shared" si="79"/>
        <v>307.99851467878057</v>
      </c>
      <c r="H312" s="717">
        <f t="shared" si="80"/>
        <v>298.18964719900077</v>
      </c>
      <c r="I312" s="710">
        <f t="shared" si="81"/>
        <v>298.1569486837077</v>
      </c>
      <c r="J312" s="710">
        <f t="shared" si="82"/>
        <v>298.13466241094011</v>
      </c>
      <c r="K312" s="710">
        <f t="shared" si="83"/>
        <v>298.12170756428384</v>
      </c>
      <c r="L312" s="710">
        <f t="shared" si="84"/>
        <v>298.11744557101736</v>
      </c>
      <c r="N312" s="580">
        <v>238</v>
      </c>
      <c r="O312" s="710">
        <f t="shared" si="85"/>
        <v>3.7027080422772998</v>
      </c>
      <c r="P312" s="710">
        <f t="shared" si="86"/>
        <v>869.29722135953796</v>
      </c>
      <c r="Q312" s="710">
        <f t="shared" si="87"/>
        <v>844.47583062347178</v>
      </c>
      <c r="R312" s="710">
        <f t="shared" si="88"/>
        <v>826.5525400735346</v>
      </c>
      <c r="S312" s="710">
        <f t="shared" si="89"/>
        <v>815.69409672412166</v>
      </c>
      <c r="T312" s="710">
        <f t="shared" si="90"/>
        <v>812.00064652723722</v>
      </c>
    </row>
    <row r="313" spans="2:20">
      <c r="B313" s="580">
        <v>239</v>
      </c>
      <c r="C313" s="710">
        <f t="shared" si="75"/>
        <v>3.7182656390935911</v>
      </c>
      <c r="D313" s="710">
        <f t="shared" si="76"/>
        <v>1489.3680712181178</v>
      </c>
      <c r="E313" s="710">
        <f t="shared" si="77"/>
        <v>663.04018800668393</v>
      </c>
      <c r="F313" s="710">
        <f t="shared" si="78"/>
        <v>369.70620244333577</v>
      </c>
      <c r="G313" s="710">
        <f t="shared" si="79"/>
        <v>308.10865063817471</v>
      </c>
      <c r="H313" s="717">
        <f t="shared" si="80"/>
        <v>298.19252397548684</v>
      </c>
      <c r="I313" s="710">
        <f t="shared" si="81"/>
        <v>298.15945287447994</v>
      </c>
      <c r="J313" s="710">
        <f t="shared" si="82"/>
        <v>298.13690666054367</v>
      </c>
      <c r="K313" s="710">
        <f t="shared" si="83"/>
        <v>298.12379823429944</v>
      </c>
      <c r="L313" s="710">
        <f t="shared" si="84"/>
        <v>298.11948522473119</v>
      </c>
      <c r="N313" s="580">
        <v>239</v>
      </c>
      <c r="O313" s="710">
        <f t="shared" si="85"/>
        <v>3.7182656390935911</v>
      </c>
      <c r="P313" s="710">
        <f t="shared" si="86"/>
        <v>870.90050202968155</v>
      </c>
      <c r="Q313" s="710">
        <f t="shared" si="87"/>
        <v>846.13485448795234</v>
      </c>
      <c r="R313" s="710">
        <f t="shared" si="88"/>
        <v>828.25166733877018</v>
      </c>
      <c r="S313" s="710">
        <f t="shared" si="89"/>
        <v>817.41730953752597</v>
      </c>
      <c r="T313" s="710">
        <f t="shared" si="90"/>
        <v>813.73169997921241</v>
      </c>
    </row>
    <row r="314" spans="2:20">
      <c r="B314" s="580">
        <v>240</v>
      </c>
      <c r="C314" s="710">
        <f t="shared" si="75"/>
        <v>3.733823235909882</v>
      </c>
      <c r="D314" s="710">
        <f t="shared" si="76"/>
        <v>1489.4902109267007</v>
      </c>
      <c r="E314" s="710">
        <f t="shared" si="77"/>
        <v>664.18218257962303</v>
      </c>
      <c r="F314" s="710">
        <f t="shared" si="78"/>
        <v>370.20272172971391</v>
      </c>
      <c r="G314" s="710">
        <f t="shared" si="79"/>
        <v>308.2193834388595</v>
      </c>
      <c r="H314" s="717">
        <f t="shared" si="80"/>
        <v>298.19542993886569</v>
      </c>
      <c r="I314" s="710">
        <f t="shared" si="81"/>
        <v>298.1619841567678</v>
      </c>
      <c r="J314" s="710">
        <f t="shared" si="82"/>
        <v>298.13917649058186</v>
      </c>
      <c r="K314" s="710">
        <f t="shared" si="83"/>
        <v>298.1259135712429</v>
      </c>
      <c r="L314" s="710">
        <f t="shared" si="84"/>
        <v>298.12154923707328</v>
      </c>
      <c r="N314" s="580">
        <v>240</v>
      </c>
      <c r="O314" s="710">
        <f t="shared" si="85"/>
        <v>3.733823235909882</v>
      </c>
      <c r="P314" s="710">
        <f t="shared" si="86"/>
        <v>872.50014764407661</v>
      </c>
      <c r="Q314" s="710">
        <f t="shared" si="87"/>
        <v>847.79011691231335</v>
      </c>
      <c r="R314" s="710">
        <f t="shared" si="88"/>
        <v>829.94694223900933</v>
      </c>
      <c r="S314" s="710">
        <f t="shared" si="89"/>
        <v>819.13661537770986</v>
      </c>
      <c r="T314" s="710">
        <f t="shared" si="90"/>
        <v>815.45882868119293</v>
      </c>
    </row>
    <row r="315" spans="2:20">
      <c r="B315" s="580">
        <v>241</v>
      </c>
      <c r="C315" s="710">
        <f t="shared" si="75"/>
        <v>3.7493808327261733</v>
      </c>
      <c r="D315" s="710">
        <f t="shared" si="76"/>
        <v>1489.6119116819443</v>
      </c>
      <c r="E315" s="710">
        <f t="shared" si="77"/>
        <v>665.32060901040734</v>
      </c>
      <c r="F315" s="710">
        <f t="shared" si="78"/>
        <v>370.69979742621712</v>
      </c>
      <c r="G315" s="710">
        <f t="shared" si="79"/>
        <v>308.33071179685055</v>
      </c>
      <c r="H315" s="717">
        <f t="shared" si="80"/>
        <v>298.19836522494631</v>
      </c>
      <c r="I315" s="710">
        <f t="shared" si="81"/>
        <v>298.16454267109702</v>
      </c>
      <c r="J315" s="710">
        <f t="shared" si="82"/>
        <v>298.14147204477393</v>
      </c>
      <c r="K315" s="710">
        <f t="shared" si="83"/>
        <v>298.12805372066924</v>
      </c>
      <c r="L315" s="710">
        <f t="shared" si="84"/>
        <v>298.12363775418089</v>
      </c>
      <c r="N315" s="580">
        <v>241</v>
      </c>
      <c r="O315" s="710">
        <f t="shared" si="85"/>
        <v>3.7493808327261733</v>
      </c>
      <c r="P315" s="710">
        <f t="shared" si="86"/>
        <v>874.09616644434334</v>
      </c>
      <c r="Q315" s="710">
        <f t="shared" si="87"/>
        <v>849.44162642472145</v>
      </c>
      <c r="R315" s="710">
        <f t="shared" si="88"/>
        <v>831.6383735085692</v>
      </c>
      <c r="S315" s="710">
        <f t="shared" si="89"/>
        <v>820.85202310280124</v>
      </c>
      <c r="T315" s="710">
        <f t="shared" si="90"/>
        <v>817.1820415316115</v>
      </c>
    </row>
    <row r="316" spans="2:20">
      <c r="B316" s="580">
        <v>242</v>
      </c>
      <c r="C316" s="710">
        <f t="shared" si="75"/>
        <v>3.7649384295424646</v>
      </c>
      <c r="D316" s="710">
        <f t="shared" si="76"/>
        <v>1489.7331773583844</v>
      </c>
      <c r="E316" s="710">
        <f t="shared" si="77"/>
        <v>666.45548284092752</v>
      </c>
      <c r="F316" s="710">
        <f t="shared" si="78"/>
        <v>371.19742077944221</v>
      </c>
      <c r="G316" s="710">
        <f t="shared" si="79"/>
        <v>308.44263441505478</v>
      </c>
      <c r="H316" s="717">
        <f t="shared" si="80"/>
        <v>298.20132996911877</v>
      </c>
      <c r="I316" s="710">
        <f t="shared" si="81"/>
        <v>298.16712855762717</v>
      </c>
      <c r="J316" s="710">
        <f t="shared" si="82"/>
        <v>298.14379346651259</v>
      </c>
      <c r="K316" s="710">
        <f t="shared" si="83"/>
        <v>298.13021882783198</v>
      </c>
      <c r="L316" s="710">
        <f t="shared" si="84"/>
        <v>298.1257509218982</v>
      </c>
      <c r="N316" s="580">
        <v>242</v>
      </c>
      <c r="O316" s="710">
        <f t="shared" si="85"/>
        <v>3.7649384295424646</v>
      </c>
      <c r="P316" s="710">
        <f t="shared" si="86"/>
        <v>875.68856665341605</v>
      </c>
      <c r="Q316" s="710">
        <f t="shared" si="87"/>
        <v>851.08939153400763</v>
      </c>
      <c r="R316" s="710">
        <f t="shared" si="88"/>
        <v>833.32596986196359</v>
      </c>
      <c r="S316" s="710">
        <f t="shared" si="89"/>
        <v>822.56354155084455</v>
      </c>
      <c r="T316" s="710">
        <f t="shared" si="90"/>
        <v>818.90134740872554</v>
      </c>
    </row>
    <row r="317" spans="2:20">
      <c r="B317" s="580">
        <v>243</v>
      </c>
      <c r="C317" s="710">
        <f t="shared" si="75"/>
        <v>3.7804960263587555</v>
      </c>
      <c r="D317" s="710">
        <f t="shared" si="76"/>
        <v>1489.8540117279936</v>
      </c>
      <c r="E317" s="710">
        <f t="shared" si="77"/>
        <v>667.5868195360207</v>
      </c>
      <c r="F317" s="710">
        <f t="shared" si="78"/>
        <v>371.6955831040172</v>
      </c>
      <c r="G317" s="710">
        <f t="shared" si="79"/>
        <v>308.5551499834724</v>
      </c>
      <c r="H317" s="717">
        <f t="shared" si="80"/>
        <v>298.20432430635219</v>
      </c>
      <c r="I317" s="710">
        <f t="shared" si="81"/>
        <v>298.16974195614819</v>
      </c>
      <c r="J317" s="710">
        <f t="shared" si="82"/>
        <v>298.14614089886049</v>
      </c>
      <c r="K317" s="710">
        <f t="shared" si="83"/>
        <v>298.13240903767917</v>
      </c>
      <c r="L317" s="710">
        <f t="shared" si="84"/>
        <v>298.12788888577234</v>
      </c>
      <c r="N317" s="580">
        <v>243</v>
      </c>
      <c r="O317" s="710">
        <f t="shared" si="85"/>
        <v>3.7804960263587555</v>
      </c>
      <c r="P317" s="710">
        <f t="shared" si="86"/>
        <v>877.27735647558541</v>
      </c>
      <c r="Q317" s="710">
        <f t="shared" si="87"/>
        <v>852.73342072971104</v>
      </c>
      <c r="R317" s="710">
        <f t="shared" si="88"/>
        <v>835.00973999394853</v>
      </c>
      <c r="S317" s="710">
        <f t="shared" si="89"/>
        <v>824.27117953984589</v>
      </c>
      <c r="T317" s="710">
        <f t="shared" si="90"/>
        <v>820.6167551706634</v>
      </c>
    </row>
    <row r="318" spans="2:20">
      <c r="B318" s="580">
        <v>244</v>
      </c>
      <c r="C318" s="710">
        <f t="shared" si="75"/>
        <v>3.7960536231750468</v>
      </c>
      <c r="D318" s="710">
        <f t="shared" si="76"/>
        <v>1489.9744184643298</v>
      </c>
      <c r="E318" s="710">
        <f t="shared" si="77"/>
        <v>668.71463448372651</v>
      </c>
      <c r="F318" s="710">
        <f t="shared" si="78"/>
        <v>372.1942757821169</v>
      </c>
      <c r="G318" s="710">
        <f t="shared" si="79"/>
        <v>308.66825717939719</v>
      </c>
      <c r="H318" s="717">
        <f t="shared" si="80"/>
        <v>298.2073483711925</v>
      </c>
      <c r="I318" s="710">
        <f t="shared" si="81"/>
        <v>298.17238300607778</v>
      </c>
      <c r="J318" s="710">
        <f t="shared" si="82"/>
        <v>298.14851448454664</v>
      </c>
      <c r="K318" s="710">
        <f t="shared" si="83"/>
        <v>298.1346244948495</v>
      </c>
      <c r="L318" s="710">
        <f t="shared" si="84"/>
        <v>298.13005179104948</v>
      </c>
      <c r="N318" s="580">
        <v>244</v>
      </c>
      <c r="O318" s="710">
        <f t="shared" si="85"/>
        <v>3.7960536231750468</v>
      </c>
      <c r="P318" s="710">
        <f t="shared" si="86"/>
        <v>878.86254409654089</v>
      </c>
      <c r="Q318" s="710">
        <f t="shared" si="87"/>
        <v>854.37372248212273</v>
      </c>
      <c r="R318" s="710">
        <f t="shared" si="88"/>
        <v>836.68969257956667</v>
      </c>
      <c r="S318" s="710">
        <f t="shared" si="89"/>
        <v>825.97494586781875</v>
      </c>
      <c r="T318" s="710">
        <f t="shared" si="90"/>
        <v>822.32827365546962</v>
      </c>
    </row>
    <row r="319" spans="2:20">
      <c r="B319" s="580">
        <v>245</v>
      </c>
      <c r="C319" s="710">
        <f t="shared" si="75"/>
        <v>3.8116112199913381</v>
      </c>
      <c r="D319" s="710">
        <f t="shared" si="76"/>
        <v>1490.094401146504</v>
      </c>
      <c r="E319" s="710">
        <f t="shared" si="77"/>
        <v>669.83894299555016</v>
      </c>
      <c r="F319" s="710">
        <f t="shared" si="78"/>
        <v>372.69349026298164</v>
      </c>
      <c r="G319" s="710">
        <f t="shared" si="79"/>
        <v>308.78195466761451</v>
      </c>
      <c r="H319" s="717">
        <f t="shared" si="80"/>
        <v>298.21040229776031</v>
      </c>
      <c r="I319" s="710">
        <f t="shared" si="81"/>
        <v>298.1750518464583</v>
      </c>
      <c r="J319" s="710">
        <f t="shared" si="82"/>
        <v>298.15091436596299</v>
      </c>
      <c r="K319" s="710">
        <f t="shared" si="83"/>
        <v>298.13686534366849</v>
      </c>
      <c r="L319" s="710">
        <f t="shared" si="84"/>
        <v>298.13223978267075</v>
      </c>
      <c r="N319" s="580">
        <v>245</v>
      </c>
      <c r="O319" s="710">
        <f t="shared" si="85"/>
        <v>3.8116112199913381</v>
      </c>
      <c r="P319" s="710">
        <f t="shared" si="86"/>
        <v>880.44413768341292</v>
      </c>
      <c r="Q319" s="710">
        <f t="shared" si="87"/>
        <v>856.01030524232954</v>
      </c>
      <c r="R319" s="710">
        <f t="shared" si="88"/>
        <v>838.36583627419191</v>
      </c>
      <c r="S319" s="710">
        <f t="shared" si="89"/>
        <v>827.67484931282934</v>
      </c>
      <c r="T319" s="710">
        <f t="shared" si="90"/>
        <v>824.03591168115054</v>
      </c>
    </row>
    <row r="320" spans="2:20">
      <c r="B320" s="580">
        <v>246</v>
      </c>
      <c r="C320" s="710">
        <f t="shared" si="75"/>
        <v>3.827168816807629</v>
      </c>
      <c r="D320" s="710">
        <f t="shared" si="76"/>
        <v>1490.2139632629758</v>
      </c>
      <c r="E320" s="710">
        <f t="shared" si="77"/>
        <v>670.95976030673148</v>
      </c>
      <c r="F320" s="710">
        <f t="shared" si="78"/>
        <v>373.19321806243926</v>
      </c>
      <c r="G320" s="710">
        <f t="shared" si="79"/>
        <v>308.89624110059805</v>
      </c>
      <c r="H320" s="717">
        <f t="shared" si="80"/>
        <v>298.2134862197488</v>
      </c>
      <c r="I320" s="710">
        <f t="shared" si="81"/>
        <v>298.17774861595399</v>
      </c>
      <c r="J320" s="710">
        <f t="shared" si="82"/>
        <v>298.15334068516097</v>
      </c>
      <c r="K320" s="710">
        <f t="shared" si="83"/>
        <v>298.13913172814472</v>
      </c>
      <c r="L320" s="710">
        <f t="shared" si="84"/>
        <v>298.1344530052682</v>
      </c>
      <c r="N320" s="580">
        <v>246</v>
      </c>
      <c r="O320" s="710">
        <f t="shared" si="85"/>
        <v>3.827168816807629</v>
      </c>
      <c r="P320" s="710">
        <f t="shared" si="86"/>
        <v>882.02214538481462</v>
      </c>
      <c r="Q320" s="710">
        <f t="shared" si="87"/>
        <v>857.64317744225775</v>
      </c>
      <c r="R320" s="710">
        <f t="shared" si="88"/>
        <v>840.03817971357444</v>
      </c>
      <c r="S320" s="710">
        <f t="shared" si="89"/>
        <v>829.37089863304152</v>
      </c>
      <c r="T320" s="710">
        <f t="shared" si="90"/>
        <v>825.73967804571987</v>
      </c>
    </row>
    <row r="321" spans="2:20">
      <c r="B321" s="580">
        <v>247</v>
      </c>
      <c r="C321" s="710">
        <f t="shared" si="75"/>
        <v>3.8427264136239203</v>
      </c>
      <c r="D321" s="710">
        <f t="shared" si="76"/>
        <v>1490.3331082151838</v>
      </c>
      <c r="E321" s="710">
        <f t="shared" si="77"/>
        <v>672.07710157652025</v>
      </c>
      <c r="F321" s="710">
        <f t="shared" si="78"/>
        <v>373.69345076242985</v>
      </c>
      <c r="G321" s="710">
        <f t="shared" si="79"/>
        <v>309.01111511870408</v>
      </c>
      <c r="H321" s="717">
        <f t="shared" si="80"/>
        <v>298.21660027042196</v>
      </c>
      <c r="I321" s="710">
        <f t="shared" si="81"/>
        <v>298.1804734528481</v>
      </c>
      <c r="J321" s="710">
        <f t="shared" si="82"/>
        <v>298.15579358384787</v>
      </c>
      <c r="K321" s="710">
        <f t="shared" si="83"/>
        <v>298.14142379196596</v>
      </c>
      <c r="L321" s="710">
        <f t="shared" si="84"/>
        <v>298.13669160316124</v>
      </c>
      <c r="N321" s="580">
        <v>247</v>
      </c>
      <c r="O321" s="710">
        <f t="shared" si="85"/>
        <v>3.8427264136239203</v>
      </c>
      <c r="P321" s="710">
        <f t="shared" si="86"/>
        <v>883.59657533088443</v>
      </c>
      <c r="Q321" s="710">
        <f t="shared" si="87"/>
        <v>859.27234749471575</v>
      </c>
      <c r="R321" s="710">
        <f t="shared" si="88"/>
        <v>841.70673151388451</v>
      </c>
      <c r="S321" s="710">
        <f t="shared" si="89"/>
        <v>831.06310256676204</v>
      </c>
      <c r="T321" s="710">
        <f t="shared" si="90"/>
        <v>827.43958152724394</v>
      </c>
    </row>
    <row r="322" spans="2:20">
      <c r="B322" s="580">
        <v>248</v>
      </c>
      <c r="C322" s="710">
        <f t="shared" si="75"/>
        <v>3.8582840104402116</v>
      </c>
      <c r="D322" s="710">
        <f t="shared" si="76"/>
        <v>1490.4518393210205</v>
      </c>
      <c r="E322" s="710">
        <f t="shared" si="77"/>
        <v>673.19098188845726</v>
      </c>
      <c r="F322" s="710">
        <f t="shared" si="78"/>
        <v>374.19418001053373</v>
      </c>
      <c r="G322" s="710">
        <f t="shared" si="79"/>
        <v>309.12657535036431</v>
      </c>
      <c r="H322" s="717">
        <f t="shared" si="80"/>
        <v>298.21974458261224</v>
      </c>
      <c r="I322" s="710">
        <f t="shared" si="81"/>
        <v>298.1832264950404</v>
      </c>
      <c r="J322" s="710">
        <f t="shared" si="82"/>
        <v>298.15827320338406</v>
      </c>
      <c r="K322" s="710">
        <f t="shared" si="83"/>
        <v>298.14374167849553</v>
      </c>
      <c r="L322" s="710">
        <f t="shared" si="84"/>
        <v>298.13895572035267</v>
      </c>
      <c r="N322" s="580">
        <v>248</v>
      </c>
      <c r="O322" s="710">
        <f t="shared" si="85"/>
        <v>3.8582840104402116</v>
      </c>
      <c r="P322" s="710">
        <f t="shared" si="86"/>
        <v>885.16743563332761</v>
      </c>
      <c r="Q322" s="710">
        <f t="shared" si="87"/>
        <v>860.89782379343831</v>
      </c>
      <c r="R322" s="710">
        <f t="shared" si="88"/>
        <v>843.37150027175778</v>
      </c>
      <c r="S322" s="710">
        <f t="shared" si="89"/>
        <v>832.75146983248601</v>
      </c>
      <c r="T322" s="710">
        <f t="shared" si="90"/>
        <v>829.13563088388673</v>
      </c>
    </row>
    <row r="323" spans="2:20">
      <c r="B323" s="580">
        <v>249</v>
      </c>
      <c r="C323" s="710">
        <f t="shared" si="75"/>
        <v>3.8738416072565025</v>
      </c>
      <c r="D323" s="710">
        <f t="shared" si="76"/>
        <v>1490.5701598181547</v>
      </c>
      <c r="E323" s="710">
        <f t="shared" si="77"/>
        <v>674.30141625066005</v>
      </c>
      <c r="F323" s="710">
        <f t="shared" si="78"/>
        <v>374.69539751950242</v>
      </c>
      <c r="G323" s="710">
        <f t="shared" si="79"/>
        <v>309.24262041227638</v>
      </c>
      <c r="H323" s="717">
        <f t="shared" si="80"/>
        <v>298.22291928871874</v>
      </c>
      <c r="I323" s="710">
        <f t="shared" si="81"/>
        <v>298.18600788004409</v>
      </c>
      <c r="J323" s="710">
        <f t="shared" si="82"/>
        <v>298.16077968477913</v>
      </c>
      <c r="K323" s="710">
        <f t="shared" si="83"/>
        <v>298.14608553076897</v>
      </c>
      <c r="L323" s="710">
        <f t="shared" si="84"/>
        <v>298.14124550052492</v>
      </c>
      <c r="N323" s="580">
        <v>249</v>
      </c>
      <c r="O323" s="710">
        <f t="shared" si="85"/>
        <v>3.8738416072565025</v>
      </c>
      <c r="P323" s="710">
        <f t="shared" si="86"/>
        <v>886.73473438545784</v>
      </c>
      <c r="Q323" s="710">
        <f t="shared" si="87"/>
        <v>862.51961471312904</v>
      </c>
      <c r="R323" s="710">
        <f t="shared" si="88"/>
        <v>845.03249456433878</v>
      </c>
      <c r="S323" s="710">
        <f t="shared" si="89"/>
        <v>834.4360091289409</v>
      </c>
      <c r="T323" s="710">
        <f t="shared" si="90"/>
        <v>830.82783485395544</v>
      </c>
    </row>
    <row r="324" spans="2:20">
      <c r="B324" s="580">
        <v>250</v>
      </c>
      <c r="C324" s="710">
        <f t="shared" si="75"/>
        <v>3.8893992040727938</v>
      </c>
      <c r="D324" s="710">
        <f t="shared" si="76"/>
        <v>1490.6880728672106</v>
      </c>
      <c r="E324" s="710">
        <f t="shared" si="77"/>
        <v>675.40841959611419</v>
      </c>
      <c r="F324" s="710">
        <f t="shared" si="78"/>
        <v>375.19709506679249</v>
      </c>
      <c r="G324" s="710">
        <f t="shared" si="79"/>
        <v>309.35924890959325</v>
      </c>
      <c r="H324" s="717">
        <f t="shared" si="80"/>
        <v>298.22612452070535</v>
      </c>
      <c r="I324" s="710">
        <f t="shared" si="81"/>
        <v>298.18881774498334</v>
      </c>
      <c r="J324" s="710">
        <f t="shared" si="82"/>
        <v>298.16331316868911</v>
      </c>
      <c r="K324" s="710">
        <f t="shared" si="83"/>
        <v>298.1484554914901</v>
      </c>
      <c r="L324" s="710">
        <f t="shared" si="84"/>
        <v>298.14356108703657</v>
      </c>
      <c r="N324" s="580">
        <v>250</v>
      </c>
      <c r="O324" s="710">
        <f t="shared" si="85"/>
        <v>3.8893992040727938</v>
      </c>
      <c r="P324" s="710">
        <f t="shared" si="86"/>
        <v>888.29847966223929</v>
      </c>
      <c r="Q324" s="710">
        <f t="shared" si="87"/>
        <v>864.13772860950428</v>
      </c>
      <c r="R324" s="710">
        <f t="shared" si="88"/>
        <v>846.68972294932553</v>
      </c>
      <c r="S324" s="710">
        <f t="shared" si="89"/>
        <v>836.11672913513235</v>
      </c>
      <c r="T324" s="710">
        <f t="shared" si="90"/>
        <v>832.51620215594494</v>
      </c>
    </row>
    <row r="325" spans="2:20">
      <c r="B325" s="580">
        <v>251</v>
      </c>
      <c r="C325" s="710">
        <f t="shared" si="75"/>
        <v>3.9049568008890851</v>
      </c>
      <c r="D325" s="710">
        <f t="shared" si="76"/>
        <v>1490.8055815548105</v>
      </c>
      <c r="E325" s="710">
        <f t="shared" si="77"/>
        <v>676.51200678296834</v>
      </c>
      <c r="F325" s="710">
        <f t="shared" si="78"/>
        <v>375.69926449410281</v>
      </c>
      <c r="G325" s="710">
        <f t="shared" si="79"/>
        <v>309.47645943610996</v>
      </c>
      <c r="H325" s="717">
        <f t="shared" si="80"/>
        <v>298.22936041009882</v>
      </c>
      <c r="I325" s="710">
        <f t="shared" si="81"/>
        <v>298.19165622659068</v>
      </c>
      <c r="J325" s="710">
        <f t="shared" si="82"/>
        <v>298.16587379541312</v>
      </c>
      <c r="K325" s="710">
        <f t="shared" si="83"/>
        <v>298.15085170302757</v>
      </c>
      <c r="L325" s="710">
        <f t="shared" si="84"/>
        <v>298.14590262291847</v>
      </c>
      <c r="N325" s="580">
        <v>251</v>
      </c>
      <c r="O325" s="710">
        <f t="shared" si="85"/>
        <v>3.9049568008890851</v>
      </c>
      <c r="P325" s="710">
        <f t="shared" si="86"/>
        <v>889.858679520328</v>
      </c>
      <c r="Q325" s="710">
        <f t="shared" si="87"/>
        <v>865.75217381933567</v>
      </c>
      <c r="R325" s="710">
        <f t="shared" si="88"/>
        <v>848.34319396501348</v>
      </c>
      <c r="S325" s="710">
        <f t="shared" si="89"/>
        <v>837.79363851038806</v>
      </c>
      <c r="T325" s="710">
        <f t="shared" si="90"/>
        <v>834.20074148858339</v>
      </c>
    </row>
    <row r="326" spans="2:20">
      <c r="B326" s="580">
        <v>252</v>
      </c>
      <c r="C326" s="710">
        <f t="shared" si="75"/>
        <v>3.920514397705376</v>
      </c>
      <c r="D326" s="710">
        <f t="shared" si="76"/>
        <v>1490.9226888964843</v>
      </c>
      <c r="E326" s="710">
        <f t="shared" si="77"/>
        <v>677.61219259483482</v>
      </c>
      <c r="F326" s="710">
        <f t="shared" si="78"/>
        <v>376.20189770691428</v>
      </c>
      <c r="G326" s="710">
        <f t="shared" si="79"/>
        <v>309.59425057444952</v>
      </c>
      <c r="H326" s="717">
        <f t="shared" si="80"/>
        <v>298.232627087987</v>
      </c>
      <c r="I326" s="710">
        <f t="shared" si="81"/>
        <v>298.19452346120443</v>
      </c>
      <c r="J326" s="710">
        <f t="shared" si="82"/>
        <v>298.16846170489021</v>
      </c>
      <c r="K326" s="710">
        <f t="shared" si="83"/>
        <v>298.15327430741178</v>
      </c>
      <c r="L326" s="710">
        <f t="shared" si="84"/>
        <v>298.14827025087038</v>
      </c>
      <c r="N326" s="580">
        <v>252</v>
      </c>
      <c r="O326" s="710">
        <f t="shared" si="85"/>
        <v>3.920514397705376</v>
      </c>
      <c r="P326" s="710">
        <f t="shared" si="86"/>
        <v>891.4153419981136</v>
      </c>
      <c r="Q326" s="710">
        <f t="shared" si="87"/>
        <v>867.36295866049295</v>
      </c>
      <c r="R326" s="710">
        <f t="shared" si="88"/>
        <v>849.99291613033961</v>
      </c>
      <c r="S326" s="710">
        <f t="shared" si="89"/>
        <v>839.46674589440329</v>
      </c>
      <c r="T326" s="710">
        <f t="shared" si="90"/>
        <v>835.88146153087609</v>
      </c>
    </row>
    <row r="327" spans="2:20">
      <c r="B327" s="580">
        <v>253</v>
      </c>
      <c r="C327" s="710">
        <f t="shared" si="75"/>
        <v>3.9360719945216673</v>
      </c>
      <c r="D327" s="710">
        <f t="shared" si="76"/>
        <v>1491.0393978394543</v>
      </c>
      <c r="E327" s="710">
        <f t="shared" si="77"/>
        <v>678.7089917410924</v>
      </c>
      <c r="F327" s="710">
        <f t="shared" si="78"/>
        <v>376.70498667403325</v>
      </c>
      <c r="G327" s="710">
        <f t="shared" si="79"/>
        <v>309.71262089624605</v>
      </c>
      <c r="H327" s="717">
        <f t="shared" si="80"/>
        <v>298.23592468501687</v>
      </c>
      <c r="I327" s="710">
        <f t="shared" si="81"/>
        <v>298.19741958476612</v>
      </c>
      <c r="J327" s="710">
        <f t="shared" si="82"/>
        <v>298.17107703669643</v>
      </c>
      <c r="K327" s="710">
        <f t="shared" si="83"/>
        <v>298.15572344633102</v>
      </c>
      <c r="L327" s="710">
        <f t="shared" si="84"/>
        <v>298.15066411325745</v>
      </c>
      <c r="N327" s="580">
        <v>253</v>
      </c>
      <c r="O327" s="710">
        <f t="shared" si="85"/>
        <v>3.9360719945216673</v>
      </c>
      <c r="P327" s="710">
        <f t="shared" si="86"/>
        <v>892.96847511576061</v>
      </c>
      <c r="Q327" s="710">
        <f t="shared" si="87"/>
        <v>868.97009143198738</v>
      </c>
      <c r="R327" s="710">
        <f t="shared" si="88"/>
        <v>851.63889794492593</v>
      </c>
      <c r="S327" s="710">
        <f t="shared" si="89"/>
        <v>841.13605990728433</v>
      </c>
      <c r="T327" s="710">
        <f t="shared" si="90"/>
        <v>837.55837094215144</v>
      </c>
    </row>
    <row r="328" spans="2:20">
      <c r="B328" s="580">
        <v>254</v>
      </c>
      <c r="C328" s="710">
        <f t="shared" si="75"/>
        <v>3.9516295913379587</v>
      </c>
      <c r="D328" s="710">
        <f t="shared" si="76"/>
        <v>1491.1557112652997</v>
      </c>
      <c r="E328" s="710">
        <f t="shared" si="77"/>
        <v>679.80241885719431</v>
      </c>
      <c r="F328" s="710">
        <f t="shared" si="78"/>
        <v>377.2085234271371</v>
      </c>
      <c r="G328" s="710">
        <f t="shared" si="79"/>
        <v>309.8315689623268</v>
      </c>
      <c r="H328" s="717">
        <f t="shared" si="80"/>
        <v>298.23925333139306</v>
      </c>
      <c r="I328" s="710">
        <f t="shared" si="81"/>
        <v>298.20034473281805</v>
      </c>
      <c r="J328" s="710">
        <f t="shared" si="82"/>
        <v>298.17371993004173</v>
      </c>
      <c r="K328" s="710">
        <f t="shared" si="83"/>
        <v>298.15819926112835</v>
      </c>
      <c r="L328" s="710">
        <f t="shared" si="84"/>
        <v>298.15308435210659</v>
      </c>
      <c r="N328" s="580">
        <v>254</v>
      </c>
      <c r="O328" s="710">
        <f t="shared" si="85"/>
        <v>3.9516295913379587</v>
      </c>
      <c r="P328" s="710">
        <f t="shared" si="86"/>
        <v>894.51808687524942</v>
      </c>
      <c r="Q328" s="710">
        <f t="shared" si="87"/>
        <v>870.57358041401426</v>
      </c>
      <c r="R328" s="710">
        <f t="shared" si="88"/>
        <v>853.28114788912399</v>
      </c>
      <c r="S328" s="710">
        <f t="shared" si="89"/>
        <v>842.80158914959361</v>
      </c>
      <c r="T328" s="710">
        <f t="shared" si="90"/>
        <v>839.23147836210455</v>
      </c>
    </row>
    <row r="329" spans="2:20">
      <c r="B329" s="580">
        <v>255</v>
      </c>
      <c r="C329" s="710">
        <f t="shared" si="75"/>
        <v>3.9671871881542495</v>
      </c>
      <c r="D329" s="710">
        <f t="shared" si="76"/>
        <v>1491.2716319925055</v>
      </c>
      <c r="E329" s="710">
        <f t="shared" si="77"/>
        <v>680.89248850497916</v>
      </c>
      <c r="F329" s="710">
        <f t="shared" si="78"/>
        <v>377.71250006032369</v>
      </c>
      <c r="G329" s="710">
        <f t="shared" si="79"/>
        <v>309.95109332289218</v>
      </c>
      <c r="H329" s="717">
        <f t="shared" si="80"/>
        <v>298.24261315687579</v>
      </c>
      <c r="I329" s="710">
        <f t="shared" si="81"/>
        <v>298.20329904050084</v>
      </c>
      <c r="J329" s="710">
        <f t="shared" si="82"/>
        <v>298.17639052376694</v>
      </c>
      <c r="K329" s="710">
        <f t="shared" si="83"/>
        <v>298.16070189279827</v>
      </c>
      <c r="L329" s="710">
        <f t="shared" si="84"/>
        <v>298.15553110910321</v>
      </c>
      <c r="N329" s="580">
        <v>255</v>
      </c>
      <c r="O329" s="710">
        <f t="shared" si="85"/>
        <v>3.9671871881542495</v>
      </c>
      <c r="P329" s="710">
        <f t="shared" si="86"/>
        <v>896.0641852604183</v>
      </c>
      <c r="Q329" s="710">
        <f t="shared" si="87"/>
        <v>872.17343386799519</v>
      </c>
      <c r="R329" s="710">
        <f t="shared" si="88"/>
        <v>854.91967442405803</v>
      </c>
      <c r="S329" s="710">
        <f t="shared" si="89"/>
        <v>844.46334220239396</v>
      </c>
      <c r="T329" s="710">
        <f t="shared" si="90"/>
        <v>840.90079241084197</v>
      </c>
    </row>
    <row r="330" spans="2:20">
      <c r="B330" s="580">
        <v>256</v>
      </c>
      <c r="C330" s="710">
        <f t="shared" si="75"/>
        <v>3.9827447849705409</v>
      </c>
      <c r="D330" s="710">
        <f t="shared" si="76"/>
        <v>1491.3871627789013</v>
      </c>
      <c r="E330" s="710">
        <f t="shared" si="77"/>
        <v>681.9792151729846</v>
      </c>
      <c r="F330" s="710">
        <f t="shared" si="78"/>
        <v>378.21690872966303</v>
      </c>
      <c r="G330" s="710">
        <f t="shared" si="79"/>
        <v>310.07119251769416</v>
      </c>
      <c r="H330" s="717">
        <f t="shared" si="80"/>
        <v>298.24600429077941</v>
      </c>
      <c r="I330" s="710">
        <f t="shared" si="81"/>
        <v>298.206282642551</v>
      </c>
      <c r="J330" s="710">
        <f t="shared" si="82"/>
        <v>298.17908895634099</v>
      </c>
      <c r="K330" s="710">
        <f t="shared" si="83"/>
        <v>298.16323148198353</v>
      </c>
      <c r="L330" s="710">
        <f t="shared" si="84"/>
        <v>298.15800452558784</v>
      </c>
      <c r="N330" s="580">
        <v>256</v>
      </c>
      <c r="O330" s="710">
        <f t="shared" si="85"/>
        <v>3.9827447849705409</v>
      </c>
      <c r="P330" s="710">
        <f t="shared" si="86"/>
        <v>897.60677823700382</v>
      </c>
      <c r="Q330" s="710">
        <f t="shared" si="87"/>
        <v>873.7696600366213</v>
      </c>
      <c r="R330" s="710">
        <f t="shared" si="88"/>
        <v>856.55448599166868</v>
      </c>
      <c r="S330" s="710">
        <f t="shared" si="89"/>
        <v>846.12132762729254</v>
      </c>
      <c r="T330" s="710">
        <f t="shared" si="90"/>
        <v>842.56632168892634</v>
      </c>
    </row>
    <row r="331" spans="2:20">
      <c r="B331" s="580">
        <v>257</v>
      </c>
      <c r="C331" s="710">
        <f t="shared" ref="C331:C394" si="91">$C$73*B331</f>
        <v>3.9983023817868322</v>
      </c>
      <c r="D331" s="710">
        <f t="shared" ref="D331:D394" si="92">(1-2*FoAb-2*FoAb*BiCombAb)*D330+2*FoAb*E330+2*FoAb*BiCombAb*Tcomb</f>
        <v>1491.502306323996</v>
      </c>
      <c r="E331" s="710">
        <f t="shared" ref="E331:E394" si="93">FoAb*D330+(1-2*FoAb)*E330+FoAb*F330</f>
        <v>683.06261327676418</v>
      </c>
      <c r="F331" s="710">
        <f t="shared" ref="F331:F394" si="94">FoAb*E330+(1-2*FoAb)*F330+FoAb*G330</f>
        <v>378.72174165275266</v>
      </c>
      <c r="G331" s="710">
        <f t="shared" ref="G331:G394" si="95">FoAb*F330+(1-2*FoAb)*G330+FoAb*H330</f>
        <v>310.19186507621282</v>
      </c>
      <c r="H331" s="717">
        <f t="shared" ref="H331:H394" si="96">_FoN1*G330+(1-_FoN1-_FoN2)*H330+_FoN2*I330</f>
        <v>298.24942686197073</v>
      </c>
      <c r="I331" s="710">
        <f t="shared" ref="I331:I394" si="97">FoCase*H330+(1-2*FoCase)*I330+FoCase*J330</f>
        <v>298.2092956732987</v>
      </c>
      <c r="J331" s="710">
        <f t="shared" ref="J331:J394" si="98">FoCase*I330+(1-2*FoCase)*J330+FoCase*K330</f>
        <v>298.18181536585791</v>
      </c>
      <c r="K331" s="710">
        <f t="shared" ref="K331:K394" si="99">FoCase*J330+(1-2*FoCase)*K330+FoCase*L330</f>
        <v>298.16578816897186</v>
      </c>
      <c r="L331" s="710">
        <f t="shared" ref="L331:L394" si="100">(1-2*FoCase-2*FoCase*BiAtmCase)*L330+2*FoCase*K330+2*FoCase*BiAtmCase*Tatm</f>
        <v>298.1605047425528</v>
      </c>
      <c r="N331" s="580">
        <v>257</v>
      </c>
      <c r="O331" s="710">
        <f t="shared" ref="O331:O394" si="101">$O$73*N331</f>
        <v>3.9983023817868322</v>
      </c>
      <c r="P331" s="710">
        <f t="shared" ref="P331:P394" si="102">(1-2*FoCase-2*FoCase*BiCombCase)*P330+2*FoCase*Q330+2*FoCase*BiCombCase*Tcomb</f>
        <v>899.14587375268206</v>
      </c>
      <c r="Q331" s="710">
        <f t="shared" ref="Q331:Q394" si="103">FoCase*P330+(1-2*FoCase)*Q330+FoCase*R330</f>
        <v>875.36226714389511</v>
      </c>
      <c r="R331" s="710">
        <f t="shared" ref="R331:R394" si="104">FoCase*Q330+(1-2*FoCase)*R330+FoCase*S330</f>
        <v>858.18559101475637</v>
      </c>
      <c r="S331" s="710">
        <f t="shared" ref="S331:S394" si="105">FoCase*R330+(1-2*FoCase)*S330+FoCase*T330</f>
        <v>847.77555396648518</v>
      </c>
      <c r="T331" s="710">
        <f t="shared" ref="T331:T394" si="106">(1-2*FoCase-2*FoCase*BiAtmCase)*T330+2*FoCase*S330+2*FoCase*BiAtmCase*Tatm</f>
        <v>844.22807477742072</v>
      </c>
    </row>
    <row r="332" spans="2:20">
      <c r="B332" s="580">
        <v>258</v>
      </c>
      <c r="C332" s="710">
        <f t="shared" si="91"/>
        <v>4.013859978603123</v>
      </c>
      <c r="D332" s="710">
        <f t="shared" si="92"/>
        <v>1491.6170652712115</v>
      </c>
      <c r="E332" s="710">
        <f t="shared" si="93"/>
        <v>684.1426971592075</v>
      </c>
      <c r="F332" s="710">
        <f t="shared" si="94"/>
        <v>379.22699110827529</v>
      </c>
      <c r="G332" s="710">
        <f t="shared" si="95"/>
        <v>310.31310951783104</v>
      </c>
      <c r="H332" s="717">
        <f t="shared" si="96"/>
        <v>298.25288099886734</v>
      </c>
      <c r="I332" s="710">
        <f t="shared" si="97"/>
        <v>298.21233826666543</v>
      </c>
      <c r="J332" s="710">
        <f t="shared" si="98"/>
        <v>298.18456989003414</v>
      </c>
      <c r="K332" s="710">
        <f t="shared" si="99"/>
        <v>298.16837209369294</v>
      </c>
      <c r="L332" s="710">
        <f t="shared" si="100"/>
        <v>298.16303190063911</v>
      </c>
      <c r="N332" s="580">
        <v>258</v>
      </c>
      <c r="O332" s="710">
        <f t="shared" si="101"/>
        <v>4.013859978603123</v>
      </c>
      <c r="P332" s="710">
        <f t="shared" si="102"/>
        <v>900.68147973710995</v>
      </c>
      <c r="Q332" s="710">
        <f t="shared" si="103"/>
        <v>876.95126339517333</v>
      </c>
      <c r="R332" s="710">
        <f t="shared" si="104"/>
        <v>859.81299789702518</v>
      </c>
      <c r="S332" s="710">
        <f t="shared" si="105"/>
        <v>849.42602974280055</v>
      </c>
      <c r="T332" s="710">
        <f t="shared" si="106"/>
        <v>845.88606023793238</v>
      </c>
    </row>
    <row r="333" spans="2:20">
      <c r="B333" s="580">
        <v>259</v>
      </c>
      <c r="C333" s="710">
        <f t="shared" si="91"/>
        <v>4.0294175754194148</v>
      </c>
      <c r="D333" s="710">
        <f t="shared" si="92"/>
        <v>1491.7314422100196</v>
      </c>
      <c r="E333" s="710">
        <f t="shared" si="93"/>
        <v>685.21948109086202</v>
      </c>
      <c r="F333" s="710">
        <f t="shared" si="94"/>
        <v>379.73264943555984</v>
      </c>
      <c r="G333" s="710">
        <f t="shared" si="95"/>
        <v>310.43492435200807</v>
      </c>
      <c r="H333" s="717">
        <f t="shared" si="96"/>
        <v>298.2563668294361</v>
      </c>
      <c r="I333" s="710">
        <f t="shared" si="97"/>
        <v>298.21541055616154</v>
      </c>
      <c r="J333" s="710">
        <f t="shared" si="98"/>
        <v>298.1873526662057</v>
      </c>
      <c r="K333" s="710">
        <f t="shared" si="99"/>
        <v>298.17098339571504</v>
      </c>
      <c r="L333" s="710">
        <f t="shared" si="100"/>
        <v>298.16558614013309</v>
      </c>
      <c r="N333" s="580">
        <v>259</v>
      </c>
      <c r="O333" s="710">
        <f t="shared" si="101"/>
        <v>4.0294175754194148</v>
      </c>
      <c r="P333" s="710">
        <f t="shared" si="102"/>
        <v>902.21360410196553</v>
      </c>
      <c r="Q333" s="710">
        <f t="shared" si="103"/>
        <v>878.53665697720896</v>
      </c>
      <c r="R333" s="710">
        <f t="shared" si="104"/>
        <v>861.43671502312532</v>
      </c>
      <c r="S333" s="710">
        <f t="shared" si="105"/>
        <v>851.07276345974333</v>
      </c>
      <c r="T333" s="710">
        <f t="shared" si="106"/>
        <v>847.54028661265738</v>
      </c>
    </row>
    <row r="334" spans="2:20">
      <c r="B334" s="580">
        <v>260</v>
      </c>
      <c r="C334" s="710">
        <f t="shared" si="91"/>
        <v>4.0449751722357057</v>
      </c>
      <c r="D334" s="710">
        <f t="shared" si="92"/>
        <v>1491.8454396779878</v>
      </c>
      <c r="E334" s="710">
        <f t="shared" si="93"/>
        <v>686.29297927025698</v>
      </c>
      <c r="F334" s="710">
        <f t="shared" si="94"/>
        <v>380.23870903414524</v>
      </c>
      <c r="G334" s="710">
        <f t="shared" si="95"/>
        <v>310.55730807845083</v>
      </c>
      <c r="H334" s="717">
        <f t="shared" si="96"/>
        <v>298.25988448119165</v>
      </c>
      <c r="I334" s="710">
        <f t="shared" si="97"/>
        <v>298.21851267488427</v>
      </c>
      <c r="J334" s="710">
        <f t="shared" si="98"/>
        <v>298.19016383132538</v>
      </c>
      <c r="K334" s="710">
        <f t="shared" si="99"/>
        <v>298.17362221424241</v>
      </c>
      <c r="L334" s="710">
        <f t="shared" si="100"/>
        <v>298.16816760096322</v>
      </c>
      <c r="N334" s="580">
        <v>260</v>
      </c>
      <c r="O334" s="710">
        <f t="shared" si="101"/>
        <v>4.0449751722357057</v>
      </c>
      <c r="P334" s="710">
        <f t="shared" si="102"/>
        <v>903.74225474098898</v>
      </c>
      <c r="Q334" s="710">
        <f t="shared" si="103"/>
        <v>880.11845605819349</v>
      </c>
      <c r="R334" s="710">
        <f t="shared" si="104"/>
        <v>863.05675075869749</v>
      </c>
      <c r="S334" s="710">
        <f t="shared" si="105"/>
        <v>852.71576360153904</v>
      </c>
      <c r="T334" s="710">
        <f t="shared" si="106"/>
        <v>849.19076242442452</v>
      </c>
    </row>
    <row r="335" spans="2:20">
      <c r="B335" s="580">
        <v>261</v>
      </c>
      <c r="C335" s="710">
        <f t="shared" si="91"/>
        <v>4.0605327690519966</v>
      </c>
      <c r="D335" s="710">
        <f t="shared" si="92"/>
        <v>1491.9590601627363</v>
      </c>
      <c r="E335" s="710">
        <f t="shared" si="93"/>
        <v>687.3632058242307</v>
      </c>
      <c r="F335" s="710">
        <f t="shared" si="94"/>
        <v>380.74516236334739</v>
      </c>
      <c r="G335" s="710">
        <f t="shared" si="95"/>
        <v>310.68025918728375</v>
      </c>
      <c r="H335" s="717">
        <f t="shared" si="96"/>
        <v>298.2634340811947</v>
      </c>
      <c r="I335" s="710">
        <f t="shared" si="97"/>
        <v>298.22164475551563</v>
      </c>
      <c r="J335" s="710">
        <f t="shared" si="98"/>
        <v>298.19300352196024</v>
      </c>
      <c r="K335" s="710">
        <f t="shared" si="99"/>
        <v>298.17628868811198</v>
      </c>
      <c r="L335" s="710">
        <f t="shared" si="100"/>
        <v>298.17077642269737</v>
      </c>
      <c r="N335" s="580">
        <v>261</v>
      </c>
      <c r="O335" s="710">
        <f t="shared" si="101"/>
        <v>4.0605327690519966</v>
      </c>
      <c r="P335" s="710">
        <f t="shared" si="102"/>
        <v>905.26743953002358</v>
      </c>
      <c r="Q335" s="710">
        <f t="shared" si="103"/>
        <v>881.69666878779913</v>
      </c>
      <c r="R335" s="710">
        <f t="shared" si="104"/>
        <v>864.67311345041446</v>
      </c>
      <c r="S335" s="710">
        <f t="shared" si="105"/>
        <v>854.35503863317695</v>
      </c>
      <c r="T335" s="710">
        <f t="shared" si="106"/>
        <v>850.8374961767388</v>
      </c>
    </row>
    <row r="336" spans="2:20">
      <c r="B336" s="580">
        <v>262</v>
      </c>
      <c r="C336" s="710">
        <f t="shared" si="91"/>
        <v>4.0760903658682883</v>
      </c>
      <c r="D336" s="710">
        <f t="shared" si="92"/>
        <v>1492.0723061038125</v>
      </c>
      <c r="E336" s="710">
        <f t="shared" si="93"/>
        <v>688.43017480825802</v>
      </c>
      <c r="F336" s="710">
        <f t="shared" si="94"/>
        <v>381.2520019418285</v>
      </c>
      <c r="G336" s="710">
        <f t="shared" si="95"/>
        <v>310.8037761592168</v>
      </c>
      <c r="H336" s="717">
        <f t="shared" si="96"/>
        <v>298.26701575605074</v>
      </c>
      <c r="I336" s="710">
        <f t="shared" si="97"/>
        <v>298.22480693031986</v>
      </c>
      <c r="J336" s="710">
        <f t="shared" si="98"/>
        <v>298.19587187428874</v>
      </c>
      <c r="K336" s="710">
        <f t="shared" si="99"/>
        <v>298.1789829557905</v>
      </c>
      <c r="L336" s="710">
        <f t="shared" si="100"/>
        <v>298.17341274453929</v>
      </c>
      <c r="N336" s="580">
        <v>262</v>
      </c>
      <c r="O336" s="710">
        <f t="shared" si="101"/>
        <v>4.0760903658682883</v>
      </c>
      <c r="P336" s="710">
        <f t="shared" si="102"/>
        <v>906.78916632705591</v>
      </c>
      <c r="Q336" s="710">
        <f t="shared" si="103"/>
        <v>883.27130329722036</v>
      </c>
      <c r="R336" s="710">
        <f t="shared" si="104"/>
        <v>866.2858114260257</v>
      </c>
      <c r="S336" s="710">
        <f t="shared" si="105"/>
        <v>855.99059700045393</v>
      </c>
      <c r="T336" s="710">
        <f t="shared" si="106"/>
        <v>852.48049635382563</v>
      </c>
    </row>
    <row r="337" spans="2:20">
      <c r="B337" s="580">
        <v>263</v>
      </c>
      <c r="C337" s="710">
        <f t="shared" si="91"/>
        <v>4.0916479626845792</v>
      </c>
      <c r="D337" s="710">
        <f t="shared" si="92"/>
        <v>1492.1851798944829</v>
      </c>
      <c r="E337" s="710">
        <f t="shared" si="93"/>
        <v>689.49390020678084</v>
      </c>
      <c r="F337" s="710">
        <f t="shared" si="94"/>
        <v>381.75922034717013</v>
      </c>
      <c r="G337" s="710">
        <f t="shared" si="95"/>
        <v>310.92785746571224</v>
      </c>
      <c r="H337" s="717">
        <f t="shared" si="96"/>
        <v>298.27062963190849</v>
      </c>
      <c r="I337" s="710">
        <f t="shared" si="97"/>
        <v>298.22799933114175</v>
      </c>
      <c r="J337" s="710">
        <f t="shared" si="98"/>
        <v>298.19876902409851</v>
      </c>
      <c r="K337" s="710">
        <f t="shared" si="99"/>
        <v>298.18170515537167</v>
      </c>
      <c r="L337" s="710">
        <f t="shared" si="100"/>
        <v>298.17607670532595</v>
      </c>
      <c r="N337" s="580">
        <v>263</v>
      </c>
      <c r="O337" s="710">
        <f t="shared" si="101"/>
        <v>4.0916479626845792</v>
      </c>
      <c r="P337" s="710">
        <f t="shared" si="102"/>
        <v>908.30744297225624</v>
      </c>
      <c r="Q337" s="710">
        <f t="shared" si="103"/>
        <v>884.84236769921631</v>
      </c>
      <c r="R337" s="710">
        <f t="shared" si="104"/>
        <v>867.89485299439889</v>
      </c>
      <c r="S337" s="710">
        <f t="shared" si="105"/>
        <v>857.62244713001826</v>
      </c>
      <c r="T337" s="710">
        <f t="shared" si="106"/>
        <v>854.11977142067462</v>
      </c>
    </row>
    <row r="338" spans="2:20">
      <c r="B338" s="580">
        <v>264</v>
      </c>
      <c r="C338" s="710">
        <f t="shared" si="91"/>
        <v>4.1072055595008701</v>
      </c>
      <c r="D338" s="710">
        <f t="shared" si="92"/>
        <v>1492.29768388345</v>
      </c>
      <c r="E338" s="710">
        <f t="shared" si="93"/>
        <v>690.55439593353924</v>
      </c>
      <c r="F338" s="710">
        <f t="shared" si="94"/>
        <v>382.26681021544846</v>
      </c>
      <c r="G338" s="710">
        <f t="shared" si="95"/>
        <v>311.0525015691494</v>
      </c>
      <c r="H338" s="717">
        <f t="shared" si="96"/>
        <v>298.27427583445871</v>
      </c>
      <c r="I338" s="710">
        <f t="shared" si="97"/>
        <v>298.23122208940435</v>
      </c>
      <c r="J338" s="710">
        <f t="shared" si="98"/>
        <v>298.20169510678329</v>
      </c>
      <c r="K338" s="710">
        <f t="shared" si="99"/>
        <v>298.18445542457334</v>
      </c>
      <c r="L338" s="710">
        <f t="shared" si="100"/>
        <v>298.17876844352463</v>
      </c>
      <c r="N338" s="580">
        <v>264</v>
      </c>
      <c r="O338" s="710">
        <f t="shared" si="101"/>
        <v>4.1072055595008701</v>
      </c>
      <c r="P338" s="710">
        <f t="shared" si="102"/>
        <v>909.82227728801945</v>
      </c>
      <c r="Q338" s="710">
        <f t="shared" si="103"/>
        <v>886.4098700881525</v>
      </c>
      <c r="R338" s="710">
        <f t="shared" si="104"/>
        <v>869.50024644556368</v>
      </c>
      <c r="S338" s="710">
        <f t="shared" si="105"/>
        <v>859.25059742941289</v>
      </c>
      <c r="T338" s="710">
        <f t="shared" si="106"/>
        <v>855.755329823083</v>
      </c>
    </row>
    <row r="339" spans="2:20">
      <c r="B339" s="580">
        <v>265</v>
      </c>
      <c r="C339" s="710">
        <f t="shared" si="91"/>
        <v>4.1227631563171618</v>
      </c>
      <c r="D339" s="710">
        <f t="shared" si="92"/>
        <v>1492.409820376495</v>
      </c>
      <c r="E339" s="710">
        <f t="shared" si="93"/>
        <v>691.61167583190445</v>
      </c>
      <c r="F339" s="710">
        <f t="shared" si="94"/>
        <v>382.77476424081266</v>
      </c>
      <c r="G339" s="710">
        <f t="shared" si="95"/>
        <v>311.17770692298808</v>
      </c>
      <c r="H339" s="717">
        <f t="shared" si="96"/>
        <v>298.27795448893261</v>
      </c>
      <c r="I339" s="710">
        <f t="shared" si="97"/>
        <v>298.2344753361071</v>
      </c>
      <c r="J339" s="710">
        <f t="shared" si="98"/>
        <v>298.20465025734097</v>
      </c>
      <c r="K339" s="710">
        <f t="shared" si="99"/>
        <v>298.18723390073467</v>
      </c>
      <c r="L339" s="710">
        <f t="shared" si="100"/>
        <v>298.1814880972297</v>
      </c>
      <c r="N339" s="580">
        <v>265</v>
      </c>
      <c r="O339" s="710">
        <f t="shared" si="101"/>
        <v>4.1227631563171618</v>
      </c>
      <c r="P339" s="710">
        <f t="shared" si="102"/>
        <v>911.3336770790047</v>
      </c>
      <c r="Q339" s="710">
        <f t="shared" si="103"/>
        <v>887.97381854004209</v>
      </c>
      <c r="R339" s="710">
        <f t="shared" si="104"/>
        <v>871.10200005075387</v>
      </c>
      <c r="S339" s="710">
        <f t="shared" si="105"/>
        <v>860.87505628711824</v>
      </c>
      <c r="T339" s="710">
        <f t="shared" si="106"/>
        <v>857.38717998769914</v>
      </c>
    </row>
    <row r="340" spans="2:20">
      <c r="B340" s="580">
        <v>266</v>
      </c>
      <c r="C340" s="710">
        <f t="shared" si="91"/>
        <v>4.1383207531334527</v>
      </c>
      <c r="D340" s="710">
        <f t="shared" si="92"/>
        <v>1492.5215916380503</v>
      </c>
      <c r="E340" s="710">
        <f t="shared" si="93"/>
        <v>692.66575367521284</v>
      </c>
      <c r="F340" s="710">
        <f t="shared" si="94"/>
        <v>383.28307517506619</v>
      </c>
      <c r="G340" s="710">
        <f t="shared" si="95"/>
        <v>311.30347197192992</v>
      </c>
      <c r="H340" s="717">
        <f t="shared" si="96"/>
        <v>298.28166572010053</v>
      </c>
      <c r="I340" s="710">
        <f t="shared" si="97"/>
        <v>298.23775920182379</v>
      </c>
      <c r="J340" s="710">
        <f t="shared" si="98"/>
        <v>298.20763461037086</v>
      </c>
      <c r="K340" s="710">
        <f t="shared" si="99"/>
        <v>298.19004072081327</v>
      </c>
      <c r="L340" s="710">
        <f t="shared" si="100"/>
        <v>298.18423580416004</v>
      </c>
      <c r="N340" s="580">
        <v>266</v>
      </c>
      <c r="O340" s="710">
        <f t="shared" si="101"/>
        <v>4.1383207531334527</v>
      </c>
      <c r="P340" s="710">
        <f t="shared" si="102"/>
        <v>912.84165013217626</v>
      </c>
      <c r="Q340" s="710">
        <f t="shared" si="103"/>
        <v>889.53422111258794</v>
      </c>
      <c r="R340" s="710">
        <f t="shared" si="104"/>
        <v>872.70012206245042</v>
      </c>
      <c r="S340" s="710">
        <f t="shared" si="105"/>
        <v>862.49583207259627</v>
      </c>
      <c r="T340" s="710">
        <f t="shared" si="106"/>
        <v>859.01533032206589</v>
      </c>
    </row>
    <row r="341" spans="2:20">
      <c r="B341" s="580">
        <v>267</v>
      </c>
      <c r="C341" s="710">
        <f t="shared" si="91"/>
        <v>4.1538783499497436</v>
      </c>
      <c r="D341" s="710">
        <f t="shared" si="92"/>
        <v>1492.6329998927038</v>
      </c>
      <c r="E341" s="710">
        <f t="shared" si="93"/>
        <v>693.71664316710076</v>
      </c>
      <c r="F341" s="710">
        <f t="shared" si="94"/>
        <v>383.79173582725105</v>
      </c>
      <c r="G341" s="710">
        <f t="shared" si="95"/>
        <v>311.42979515207878</v>
      </c>
      <c r="H341" s="717">
        <f t="shared" si="96"/>
        <v>298.2854096522708</v>
      </c>
      <c r="I341" s="710">
        <f t="shared" si="97"/>
        <v>298.24107381670069</v>
      </c>
      <c r="J341" s="710">
        <f t="shared" si="98"/>
        <v>298.21064830007123</v>
      </c>
      <c r="K341" s="710">
        <f t="shared" si="99"/>
        <v>298.19287602138269</v>
      </c>
      <c r="L341" s="710">
        <f t="shared" si="100"/>
        <v>298.18701170165622</v>
      </c>
      <c r="N341" s="580">
        <v>267</v>
      </c>
      <c r="O341" s="710">
        <f t="shared" si="101"/>
        <v>4.1538783499497436</v>
      </c>
      <c r="P341" s="710">
        <f t="shared" si="102"/>
        <v>914.34620421684303</v>
      </c>
      <c r="Q341" s="710">
        <f t="shared" si="103"/>
        <v>891.09108584522414</v>
      </c>
      <c r="R341" s="710">
        <f t="shared" si="104"/>
        <v>874.29462071442367</v>
      </c>
      <c r="S341" s="710">
        <f t="shared" si="105"/>
        <v>864.11293313633303</v>
      </c>
      <c r="T341" s="710">
        <f t="shared" si="106"/>
        <v>860.63978921466423</v>
      </c>
    </row>
    <row r="342" spans="2:20">
      <c r="B342" s="580">
        <v>268</v>
      </c>
      <c r="C342" s="710">
        <f t="shared" si="91"/>
        <v>4.1694359467660354</v>
      </c>
      <c r="D342" s="710">
        <f t="shared" si="92"/>
        <v>1492.7440473266413</v>
      </c>
      <c r="E342" s="710">
        <f t="shared" si="93"/>
        <v>694.76435794184079</v>
      </c>
      <c r="F342" s="710">
        <f t="shared" si="94"/>
        <v>384.30073906323463</v>
      </c>
      <c r="G342" s="710">
        <f t="shared" si="95"/>
        <v>311.55667489109908</v>
      </c>
      <c r="H342" s="717">
        <f t="shared" si="96"/>
        <v>298.28918640928828</v>
      </c>
      <c r="I342" s="710">
        <f t="shared" si="97"/>
        <v>298.24441931045442</v>
      </c>
      <c r="J342" s="710">
        <f t="shared" si="98"/>
        <v>298.2136914602371</v>
      </c>
      <c r="K342" s="710">
        <f t="shared" si="99"/>
        <v>298.1957399386298</v>
      </c>
      <c r="L342" s="710">
        <f t="shared" si="100"/>
        <v>298.18981592667774</v>
      </c>
      <c r="N342" s="580">
        <v>268</v>
      </c>
      <c r="O342" s="710">
        <f t="shared" si="101"/>
        <v>4.1694359467660354</v>
      </c>
      <c r="P342" s="710">
        <f t="shared" si="102"/>
        <v>915.84734708469898</v>
      </c>
      <c r="Q342" s="710">
        <f t="shared" si="103"/>
        <v>892.64442075915713</v>
      </c>
      <c r="R342" s="710">
        <f t="shared" si="104"/>
        <v>875.88550422177582</v>
      </c>
      <c r="S342" s="710">
        <f t="shared" si="105"/>
        <v>865.72636780988171</v>
      </c>
      <c r="T342" s="710">
        <f t="shared" si="106"/>
        <v>862.26056503495613</v>
      </c>
    </row>
    <row r="343" spans="2:20">
      <c r="B343" s="580">
        <v>269</v>
      </c>
      <c r="C343" s="710">
        <f t="shared" si="91"/>
        <v>4.1849935435823262</v>
      </c>
      <c r="D343" s="710">
        <f t="shared" si="92"/>
        <v>1492.8547360890245</v>
      </c>
      <c r="E343" s="710">
        <f t="shared" si="93"/>
        <v>695.80891156467851</v>
      </c>
      <c r="F343" s="710">
        <f t="shared" si="94"/>
        <v>384.81007780529939</v>
      </c>
      <c r="G343" s="710">
        <f t="shared" si="95"/>
        <v>311.68410960837275</v>
      </c>
      <c r="H343" s="717">
        <f t="shared" si="96"/>
        <v>298.29299611453337</v>
      </c>
      <c r="I343" s="710">
        <f t="shared" si="97"/>
        <v>298.24779581237027</v>
      </c>
      <c r="J343" s="710">
        <f t="shared" si="98"/>
        <v>298.21676422425799</v>
      </c>
      <c r="K343" s="710">
        <f t="shared" si="99"/>
        <v>298.19863260835189</v>
      </c>
      <c r="L343" s="710">
        <f t="shared" si="100"/>
        <v>298.19264861580018</v>
      </c>
      <c r="N343" s="580">
        <v>269</v>
      </c>
      <c r="O343" s="710">
        <f t="shared" si="101"/>
        <v>4.1849935435823262</v>
      </c>
      <c r="P343" s="710">
        <f t="shared" si="102"/>
        <v>917.34508646986296</v>
      </c>
      <c r="Q343" s="710">
        <f t="shared" si="103"/>
        <v>894.19423385740731</v>
      </c>
      <c r="R343" s="710">
        <f t="shared" si="104"/>
        <v>877.47278078098338</v>
      </c>
      <c r="S343" s="710">
        <f t="shared" si="105"/>
        <v>867.336144405906</v>
      </c>
      <c r="T343" s="710">
        <f t="shared" si="106"/>
        <v>863.87766613342774</v>
      </c>
    </row>
    <row r="344" spans="2:20">
      <c r="B344" s="580">
        <v>270</v>
      </c>
      <c r="C344" s="710">
        <f t="shared" si="91"/>
        <v>4.2005511403986171</v>
      </c>
      <c r="D344" s="710">
        <f t="shared" si="92"/>
        <v>1492.9650682933127</v>
      </c>
      <c r="E344" s="710">
        <f t="shared" si="93"/>
        <v>696.85031753216947</v>
      </c>
      <c r="F344" s="710">
        <f t="shared" si="94"/>
        <v>385.31974503173575</v>
      </c>
      <c r="G344" s="710">
        <f t="shared" si="95"/>
        <v>311.81209771515455</v>
      </c>
      <c r="H344" s="717">
        <f t="shared" si="96"/>
        <v>298.29683889092047</v>
      </c>
      <c r="I344" s="710">
        <f t="shared" si="97"/>
        <v>298.25120345130057</v>
      </c>
      <c r="J344" s="710">
        <f t="shared" si="98"/>
        <v>298.21986672511525</v>
      </c>
      <c r="K344" s="710">
        <f t="shared" si="99"/>
        <v>298.20155416595441</v>
      </c>
      <c r="L344" s="710">
        <f t="shared" si="100"/>
        <v>298.19550990521282</v>
      </c>
      <c r="N344" s="580">
        <v>270</v>
      </c>
      <c r="O344" s="710">
        <f t="shared" si="101"/>
        <v>4.2005511403986171</v>
      </c>
      <c r="P344" s="710">
        <f t="shared" si="102"/>
        <v>918.83943008891879</v>
      </c>
      <c r="Q344" s="710">
        <f t="shared" si="103"/>
        <v>895.74053312484989</v>
      </c>
      <c r="R344" s="710">
        <f t="shared" si="104"/>
        <v>879.05645856993908</v>
      </c>
      <c r="S344" s="710">
        <f t="shared" si="105"/>
        <v>868.94227121822223</v>
      </c>
      <c r="T344" s="710">
        <f t="shared" si="106"/>
        <v>865.4911008416326</v>
      </c>
    </row>
    <row r="345" spans="2:20">
      <c r="B345" s="580">
        <v>271</v>
      </c>
      <c r="C345" s="710">
        <f t="shared" si="91"/>
        <v>4.2161087372149089</v>
      </c>
      <c r="D345" s="710">
        <f t="shared" si="92"/>
        <v>1493.0750460185266</v>
      </c>
      <c r="E345" s="710">
        <f t="shared" si="93"/>
        <v>697.88858927251738</v>
      </c>
      <c r="F345" s="710">
        <f t="shared" si="94"/>
        <v>385.82973377643714</v>
      </c>
      <c r="G345" s="710">
        <f t="shared" si="95"/>
        <v>311.94063761472603</v>
      </c>
      <c r="H345" s="717">
        <f t="shared" si="96"/>
        <v>298.30071486089707</v>
      </c>
      <c r="I345" s="710">
        <f t="shared" si="97"/>
        <v>298.25464235566255</v>
      </c>
      <c r="J345" s="710">
        <f t="shared" si="98"/>
        <v>298.22299909538032</v>
      </c>
      <c r="K345" s="710">
        <f t="shared" si="99"/>
        <v>298.20450474644826</v>
      </c>
      <c r="L345" s="710">
        <f t="shared" si="100"/>
        <v>298.19839993071577</v>
      </c>
      <c r="N345" s="580">
        <v>271</v>
      </c>
      <c r="O345" s="710">
        <f t="shared" si="101"/>
        <v>4.2161087372149089</v>
      </c>
      <c r="P345" s="710">
        <f t="shared" si="102"/>
        <v>920.33038564095443</v>
      </c>
      <c r="Q345" s="710">
        <f t="shared" si="103"/>
        <v>897.28332652825645</v>
      </c>
      <c r="R345" s="710">
        <f t="shared" si="104"/>
        <v>880.63654574799443</v>
      </c>
      <c r="S345" s="710">
        <f t="shared" si="105"/>
        <v>870.54475652184283</v>
      </c>
      <c r="T345" s="710">
        <f t="shared" si="106"/>
        <v>867.1008774722344</v>
      </c>
    </row>
    <row r="346" spans="2:20">
      <c r="B346" s="580">
        <v>272</v>
      </c>
      <c r="C346" s="710">
        <f t="shared" si="91"/>
        <v>4.2316663340311997</v>
      </c>
      <c r="D346" s="710">
        <f t="shared" si="92"/>
        <v>1493.184671310459</v>
      </c>
      <c r="E346" s="710">
        <f t="shared" si="93"/>
        <v>698.92374014591223</v>
      </c>
      <c r="F346" s="710">
        <f t="shared" si="94"/>
        <v>386.34003712849852</v>
      </c>
      <c r="G346" s="710">
        <f t="shared" si="95"/>
        <v>312.06972770254782</v>
      </c>
      <c r="H346" s="717">
        <f t="shared" si="96"/>
        <v>298.30462414644262</v>
      </c>
      <c r="I346" s="710">
        <f t="shared" si="97"/>
        <v>298.25811265343674</v>
      </c>
      <c r="J346" s="710">
        <f t="shared" si="98"/>
        <v>298.22616146721214</v>
      </c>
      <c r="K346" s="710">
        <f t="shared" si="99"/>
        <v>298.2074844844476</v>
      </c>
      <c r="L346" s="710">
        <f t="shared" si="100"/>
        <v>298.2013188277175</v>
      </c>
      <c r="N346" s="580">
        <v>272</v>
      </c>
      <c r="O346" s="710">
        <f t="shared" si="101"/>
        <v>4.2316663340311997</v>
      </c>
      <c r="P346" s="710">
        <f t="shared" si="102"/>
        <v>921.81796080760205</v>
      </c>
      <c r="Q346" s="710">
        <f t="shared" si="103"/>
        <v>898.82262201633591</v>
      </c>
      <c r="R346" s="710">
        <f t="shared" si="104"/>
        <v>882.2130504560015</v>
      </c>
      <c r="S346" s="710">
        <f t="shared" si="105"/>
        <v>872.14360857301858</v>
      </c>
      <c r="T346" s="710">
        <f t="shared" si="106"/>
        <v>868.7070043190497</v>
      </c>
    </row>
    <row r="347" spans="2:20">
      <c r="B347" s="580">
        <v>273</v>
      </c>
      <c r="C347" s="710">
        <f t="shared" si="91"/>
        <v>4.2472239308474906</v>
      </c>
      <c r="D347" s="710">
        <f t="shared" si="92"/>
        <v>1493.2939461828346</v>
      </c>
      <c r="E347" s="710">
        <f t="shared" si="93"/>
        <v>699.95578344486864</v>
      </c>
      <c r="F347" s="710">
        <f t="shared" si="94"/>
        <v>386.85064823181716</v>
      </c>
      <c r="G347" s="710">
        <f t="shared" si="95"/>
        <v>312.19936636641023</v>
      </c>
      <c r="H347" s="717">
        <f t="shared" si="96"/>
        <v>298.30856686906714</v>
      </c>
      <c r="I347" s="710">
        <f t="shared" si="97"/>
        <v>298.26161447216543</v>
      </c>
      <c r="J347" s="710">
        <f t="shared" si="98"/>
        <v>298.22935397235528</v>
      </c>
      <c r="K347" s="710">
        <f t="shared" si="99"/>
        <v>298.21049351416696</v>
      </c>
      <c r="L347" s="710">
        <f t="shared" si="100"/>
        <v>298.20426673123239</v>
      </c>
      <c r="N347" s="580">
        <v>273</v>
      </c>
      <c r="O347" s="710">
        <f t="shared" si="101"/>
        <v>4.2472239308474906</v>
      </c>
      <c r="P347" s="710">
        <f t="shared" si="102"/>
        <v>923.30216325307765</v>
      </c>
      <c r="Q347" s="710">
        <f t="shared" si="103"/>
        <v>900.35842751977532</v>
      </c>
      <c r="R347" s="710">
        <f t="shared" si="104"/>
        <v>883.78598081635516</v>
      </c>
      <c r="S347" s="710">
        <f t="shared" si="105"/>
        <v>873.73883560928084</v>
      </c>
      <c r="T347" s="710">
        <f t="shared" si="106"/>
        <v>870.30948965709126</v>
      </c>
    </row>
    <row r="348" spans="2:20">
      <c r="B348" s="580">
        <v>274</v>
      </c>
      <c r="C348" s="710">
        <f t="shared" si="91"/>
        <v>4.2627815276637824</v>
      </c>
      <c r="D348" s="710">
        <f t="shared" si="92"/>
        <v>1493.4028726184199</v>
      </c>
      <c r="E348" s="710">
        <f t="shared" si="93"/>
        <v>700.98473239456507</v>
      </c>
      <c r="F348" s="710">
        <f t="shared" si="94"/>
        <v>387.36156028469628</v>
      </c>
      <c r="G348" s="710">
        <f t="shared" si="95"/>
        <v>312.32955198658271</v>
      </c>
      <c r="H348" s="717">
        <f t="shared" si="96"/>
        <v>298.31254314981055</v>
      </c>
      <c r="I348" s="710">
        <f t="shared" si="97"/>
        <v>298.26514793895069</v>
      </c>
      <c r="J348" s="710">
        <f t="shared" si="98"/>
        <v>298.23257674213767</v>
      </c>
      <c r="K348" s="710">
        <f t="shared" si="99"/>
        <v>298.21353196941936</v>
      </c>
      <c r="L348" s="710">
        <f t="shared" si="100"/>
        <v>298.20724377587817</v>
      </c>
      <c r="N348" s="580">
        <v>274</v>
      </c>
      <c r="O348" s="710">
        <f t="shared" si="101"/>
        <v>4.2627815276637824</v>
      </c>
      <c r="P348" s="710">
        <f t="shared" si="102"/>
        <v>924.78300062422056</v>
      </c>
      <c r="Q348" s="710">
        <f t="shared" si="103"/>
        <v>901.89075095128078</v>
      </c>
      <c r="R348" s="710">
        <f t="shared" si="104"/>
        <v>885.3553449330343</v>
      </c>
      <c r="S348" s="710">
        <f t="shared" si="105"/>
        <v>875.3304458494847</v>
      </c>
      <c r="T348" s="710">
        <f t="shared" si="106"/>
        <v>871.90834174260988</v>
      </c>
    </row>
    <row r="349" spans="2:20">
      <c r="B349" s="580">
        <v>275</v>
      </c>
      <c r="C349" s="710">
        <f t="shared" si="91"/>
        <v>4.2783391244800733</v>
      </c>
      <c r="D349" s="710">
        <f t="shared" si="92"/>
        <v>1493.511452570086</v>
      </c>
      <c r="E349" s="710">
        <f t="shared" si="93"/>
        <v>702.01060015318194</v>
      </c>
      <c r="F349" s="710">
        <f t="shared" si="94"/>
        <v>387.87276653945185</v>
      </c>
      <c r="G349" s="710">
        <f t="shared" si="95"/>
        <v>312.46028293596169</v>
      </c>
      <c r="H349" s="717">
        <f t="shared" si="96"/>
        <v>298.31655310924128</v>
      </c>
      <c r="I349" s="710">
        <f t="shared" si="97"/>
        <v>298.26871318045306</v>
      </c>
      <c r="J349" s="710">
        <f t="shared" si="98"/>
        <v>298.23582990746849</v>
      </c>
      <c r="K349" s="710">
        <f t="shared" si="99"/>
        <v>298.21659998361355</v>
      </c>
      <c r="L349" s="710">
        <f t="shared" si="100"/>
        <v>298.21025009587356</v>
      </c>
      <c r="N349" s="580">
        <v>275</v>
      </c>
      <c r="O349" s="710">
        <f t="shared" si="101"/>
        <v>4.2783391244800733</v>
      </c>
      <c r="P349" s="710">
        <f t="shared" si="102"/>
        <v>926.26048055053252</v>
      </c>
      <c r="Q349" s="710">
        <f t="shared" si="103"/>
        <v>903.41960020561805</v>
      </c>
      <c r="R349" s="710">
        <f t="shared" si="104"/>
        <v>886.92115089164406</v>
      </c>
      <c r="S349" s="710">
        <f t="shared" si="105"/>
        <v>876.91844749385086</v>
      </c>
      <c r="T349" s="710">
        <f t="shared" si="106"/>
        <v>873.50356881313724</v>
      </c>
    </row>
    <row r="350" spans="2:20">
      <c r="B350" s="580">
        <v>276</v>
      </c>
      <c r="C350" s="710">
        <f t="shared" si="91"/>
        <v>4.2938967212963641</v>
      </c>
      <c r="D350" s="710">
        <f t="shared" si="92"/>
        <v>1493.6196879618267</v>
      </c>
      <c r="E350" s="710">
        <f t="shared" si="93"/>
        <v>703.03339981224121</v>
      </c>
      <c r="F350" s="710">
        <f t="shared" si="94"/>
        <v>388.38426030202152</v>
      </c>
      <c r="G350" s="710">
        <f t="shared" si="95"/>
        <v>312.59155758021666</v>
      </c>
      <c r="H350" s="717">
        <f t="shared" si="96"/>
        <v>298.32059686745538</v>
      </c>
      <c r="I350" s="710">
        <f t="shared" si="97"/>
        <v>298.27231032288961</v>
      </c>
      <c r="J350" s="710">
        <f t="shared" si="98"/>
        <v>298.23911359883641</v>
      </c>
      <c r="K350" s="710">
        <f t="shared" si="99"/>
        <v>298.21969768975202</v>
      </c>
      <c r="L350" s="710">
        <f t="shared" si="100"/>
        <v>298.21328582503577</v>
      </c>
      <c r="N350" s="580">
        <v>276</v>
      </c>
      <c r="O350" s="710">
        <f t="shared" si="101"/>
        <v>4.2938967212963641</v>
      </c>
      <c r="P350" s="710">
        <f t="shared" si="102"/>
        <v>927.73461064421724</v>
      </c>
      <c r="Q350" s="710">
        <f t="shared" si="103"/>
        <v>904.9449831596537</v>
      </c>
      <c r="R350" s="710">
        <f t="shared" si="104"/>
        <v>888.48340675945758</v>
      </c>
      <c r="S350" s="710">
        <f t="shared" si="105"/>
        <v>878.50284872400789</v>
      </c>
      <c r="T350" s="710">
        <f t="shared" si="106"/>
        <v>875.09517908752855</v>
      </c>
    </row>
    <row r="351" spans="2:20">
      <c r="B351" s="580">
        <v>277</v>
      </c>
      <c r="C351" s="710">
        <f t="shared" si="91"/>
        <v>4.3094543181126559</v>
      </c>
      <c r="D351" s="710">
        <f t="shared" si="92"/>
        <v>1493.7275806897339</v>
      </c>
      <c r="E351" s="710">
        <f t="shared" si="93"/>
        <v>704.05314439694405</v>
      </c>
      <c r="F351" s="710">
        <f t="shared" si="94"/>
        <v>388.89603493157659</v>
      </c>
      <c r="G351" s="710">
        <f t="shared" si="95"/>
        <v>312.72337427793519</v>
      </c>
      <c r="H351" s="717">
        <f t="shared" si="96"/>
        <v>298.32467454407561</v>
      </c>
      <c r="I351" s="710">
        <f t="shared" si="97"/>
        <v>298.27593949203265</v>
      </c>
      <c r="J351" s="710">
        <f t="shared" si="98"/>
        <v>298.2424279463072</v>
      </c>
      <c r="K351" s="710">
        <f t="shared" si="99"/>
        <v>298.22282522042843</v>
      </c>
      <c r="L351" s="710">
        <f t="shared" si="100"/>
        <v>298.21635109677823</v>
      </c>
      <c r="N351" s="580">
        <v>277</v>
      </c>
      <c r="O351" s="710">
        <f t="shared" si="101"/>
        <v>4.3094543181126559</v>
      </c>
      <c r="P351" s="710">
        <f t="shared" si="102"/>
        <v>929.20539850021964</v>
      </c>
      <c r="Q351" s="710">
        <f t="shared" si="103"/>
        <v>906.46690767239534</v>
      </c>
      <c r="R351" s="710">
        <f t="shared" si="104"/>
        <v>890.04212058545727</v>
      </c>
      <c r="S351" s="710">
        <f t="shared" si="105"/>
        <v>880.08365770303465</v>
      </c>
      <c r="T351" s="710">
        <f t="shared" si="106"/>
        <v>876.68318076600451</v>
      </c>
    </row>
    <row r="352" spans="2:20">
      <c r="B352" s="580">
        <v>278</v>
      </c>
      <c r="C352" s="710">
        <f t="shared" si="91"/>
        <v>4.3250119149289468</v>
      </c>
      <c r="D352" s="710">
        <f t="shared" si="92"/>
        <v>1493.8351326229322</v>
      </c>
      <c r="E352" s="710">
        <f t="shared" si="93"/>
        <v>705.06984686651026</v>
      </c>
      <c r="F352" s="710">
        <f t="shared" si="94"/>
        <v>389.40808384013661</v>
      </c>
      <c r="G352" s="710">
        <f t="shared" si="95"/>
        <v>312.85573138076626</v>
      </c>
      <c r="H352" s="717">
        <f t="shared" si="96"/>
        <v>298.32878625825026</v>
      </c>
      <c r="I352" s="710">
        <f t="shared" si="97"/>
        <v>298.27960081320805</v>
      </c>
      <c r="J352" s="710">
        <f t="shared" si="98"/>
        <v>298.24577307952211</v>
      </c>
      <c r="K352" s="710">
        <f t="shared" si="99"/>
        <v>298.22598270782595</v>
      </c>
      <c r="L352" s="710">
        <f t="shared" si="100"/>
        <v>298.21944604410839</v>
      </c>
      <c r="N352" s="580">
        <v>278</v>
      </c>
      <c r="O352" s="710">
        <f t="shared" si="101"/>
        <v>4.3250119149289468</v>
      </c>
      <c r="P352" s="710">
        <f t="shared" si="102"/>
        <v>930.67285169626496</v>
      </c>
      <c r="Q352" s="710">
        <f t="shared" si="103"/>
        <v>907.98538158503186</v>
      </c>
      <c r="R352" s="710">
        <f t="shared" si="104"/>
        <v>891.59730040037653</v>
      </c>
      <c r="S352" s="710">
        <f t="shared" si="105"/>
        <v>881.660882575502</v>
      </c>
      <c r="T352" s="710">
        <f t="shared" si="106"/>
        <v>878.26758203019403</v>
      </c>
    </row>
    <row r="353" spans="2:20">
      <c r="B353" s="580">
        <v>279</v>
      </c>
      <c r="C353" s="710">
        <f t="shared" si="91"/>
        <v>4.3405695117452376</v>
      </c>
      <c r="D353" s="710">
        <f t="shared" si="92"/>
        <v>1493.9423456044719</v>
      </c>
      <c r="E353" s="710">
        <f t="shared" si="93"/>
        <v>706.08352011451586</v>
      </c>
      <c r="F353" s="710">
        <f t="shared" si="94"/>
        <v>389.92040049218673</v>
      </c>
      <c r="G353" s="710">
        <f t="shared" si="95"/>
        <v>312.98862723356228</v>
      </c>
      <c r="H353" s="717">
        <f t="shared" si="96"/>
        <v>298.33293212865254</v>
      </c>
      <c r="I353" s="710">
        <f t="shared" si="97"/>
        <v>298.28329441129392</v>
      </c>
      <c r="J353" s="710">
        <f t="shared" si="98"/>
        <v>298.24914912769577</v>
      </c>
      <c r="K353" s="710">
        <f t="shared" si="99"/>
        <v>298.22917028371438</v>
      </c>
      <c r="L353" s="710">
        <f t="shared" si="100"/>
        <v>298.22257079962526</v>
      </c>
      <c r="N353" s="580">
        <v>279</v>
      </c>
      <c r="O353" s="710">
        <f t="shared" si="101"/>
        <v>4.3405695117452376</v>
      </c>
      <c r="P353" s="710">
        <f t="shared" si="102"/>
        <v>932.1369777928976</v>
      </c>
      <c r="Q353" s="710">
        <f t="shared" si="103"/>
        <v>909.50041272097451</v>
      </c>
      <c r="R353" s="710">
        <f t="shared" si="104"/>
        <v>893.14895421674089</v>
      </c>
      <c r="S353" s="710">
        <f t="shared" si="105"/>
        <v>883.2345314675149</v>
      </c>
      <c r="T353" s="710">
        <f t="shared" si="106"/>
        <v>879.84839104317621</v>
      </c>
    </row>
    <row r="354" spans="2:20">
      <c r="B354" s="580">
        <v>280</v>
      </c>
      <c r="C354" s="710">
        <f t="shared" si="91"/>
        <v>4.3561271085615294</v>
      </c>
      <c r="D354" s="710">
        <f t="shared" si="92"/>
        <v>1494.0492214521878</v>
      </c>
      <c r="E354" s="710">
        <f t="shared" si="93"/>
        <v>707.09417696923128</v>
      </c>
      <c r="F354" s="710">
        <f t="shared" si="94"/>
        <v>390.43297840429761</v>
      </c>
      <c r="G354" s="710">
        <f t="shared" si="95"/>
        <v>313.12206017451956</v>
      </c>
      <c r="H354" s="717">
        <f t="shared" si="96"/>
        <v>298.33711227347942</v>
      </c>
      <c r="I354" s="710">
        <f t="shared" si="97"/>
        <v>298.28702041071892</v>
      </c>
      <c r="J354" s="710">
        <f t="shared" si="98"/>
        <v>298.25255621961452</v>
      </c>
      <c r="K354" s="710">
        <f t="shared" si="99"/>
        <v>298.23238807944853</v>
      </c>
      <c r="L354" s="710">
        <f t="shared" si="100"/>
        <v>298.22572549551734</v>
      </c>
      <c r="N354" s="580">
        <v>280</v>
      </c>
      <c r="O354" s="710">
        <f t="shared" si="101"/>
        <v>4.3561271085615294</v>
      </c>
      <c r="P354" s="710">
        <f t="shared" si="102"/>
        <v>933.59778433352039</v>
      </c>
      <c r="Q354" s="710">
        <f t="shared" si="103"/>
        <v>911.01200888589653</v>
      </c>
      <c r="R354" s="710">
        <f t="shared" si="104"/>
        <v>894.69709002890932</v>
      </c>
      <c r="S354" s="710">
        <f t="shared" si="105"/>
        <v>884.80461248675454</v>
      </c>
      <c r="T354" s="710">
        <f t="shared" si="106"/>
        <v>881.4256159495219</v>
      </c>
    </row>
    <row r="355" spans="2:20">
      <c r="B355" s="580">
        <v>281</v>
      </c>
      <c r="C355" s="710">
        <f t="shared" si="91"/>
        <v>4.3716847053778203</v>
      </c>
      <c r="D355" s="710">
        <f t="shared" si="92"/>
        <v>1494.1557619595194</v>
      </c>
      <c r="E355" s="710">
        <f t="shared" si="93"/>
        <v>708.10183019395868</v>
      </c>
      <c r="F355" s="710">
        <f t="shared" si="94"/>
        <v>390.94581114474806</v>
      </c>
      <c r="G355" s="710">
        <f t="shared" si="95"/>
        <v>313.2560285353174</v>
      </c>
      <c r="H355" s="717">
        <f t="shared" si="96"/>
        <v>298.34132681045077</v>
      </c>
      <c r="I355" s="710">
        <f t="shared" si="97"/>
        <v>298.29077893546111</v>
      </c>
      <c r="J355" s="710">
        <f t="shared" si="98"/>
        <v>298.25599448363425</v>
      </c>
      <c r="K355" s="710">
        <f t="shared" si="99"/>
        <v>298.23563622596595</v>
      </c>
      <c r="L355" s="710">
        <f t="shared" si="100"/>
        <v>298.22891026356035</v>
      </c>
      <c r="N355" s="580">
        <v>281</v>
      </c>
      <c r="O355" s="710">
        <f t="shared" si="101"/>
        <v>4.3716847053778203</v>
      </c>
      <c r="P355" s="710">
        <f t="shared" si="102"/>
        <v>935.05527884443336</v>
      </c>
      <c r="Q355" s="710">
        <f t="shared" si="103"/>
        <v>912.52017786777367</v>
      </c>
      <c r="R355" s="710">
        <f t="shared" si="104"/>
        <v>896.24171581311555</v>
      </c>
      <c r="S355" s="710">
        <f t="shared" si="105"/>
        <v>886.37113372251952</v>
      </c>
      <c r="T355" s="710">
        <f t="shared" si="106"/>
        <v>882.99926487533639</v>
      </c>
    </row>
    <row r="356" spans="2:20">
      <c r="B356" s="580">
        <v>282</v>
      </c>
      <c r="C356" s="710">
        <f t="shared" si="91"/>
        <v>4.3872423021941112</v>
      </c>
      <c r="D356" s="710">
        <f t="shared" si="92"/>
        <v>1494.2619688962975</v>
      </c>
      <c r="E356" s="710">
        <f t="shared" si="93"/>
        <v>709.10649248736843</v>
      </c>
      <c r="F356" s="710">
        <f t="shared" si="94"/>
        <v>391.45889233315029</v>
      </c>
      <c r="G356" s="710">
        <f t="shared" si="95"/>
        <v>313.39053064125585</v>
      </c>
      <c r="H356" s="717">
        <f t="shared" si="96"/>
        <v>298.34557585680864</v>
      </c>
      <c r="I356" s="710">
        <f t="shared" si="97"/>
        <v>298.29457010904616</v>
      </c>
      <c r="J356" s="710">
        <f t="shared" si="98"/>
        <v>298.25946404767893</v>
      </c>
      <c r="K356" s="710">
        <f t="shared" si="99"/>
        <v>298.23891485378493</v>
      </c>
      <c r="L356" s="710">
        <f t="shared" si="100"/>
        <v>298.23212523511529</v>
      </c>
      <c r="N356" s="580">
        <v>282</v>
      </c>
      <c r="O356" s="710">
        <f t="shared" si="101"/>
        <v>4.3872423021941112</v>
      </c>
      <c r="P356" s="710">
        <f t="shared" si="102"/>
        <v>936.50946883487211</v>
      </c>
      <c r="Q356" s="710">
        <f t="shared" si="103"/>
        <v>914.02492743692471</v>
      </c>
      <c r="R356" s="710">
        <f t="shared" si="104"/>
        <v>897.78283952750905</v>
      </c>
      <c r="S356" s="710">
        <f t="shared" si="105"/>
        <v>887.93410324576837</v>
      </c>
      <c r="T356" s="710">
        <f t="shared" si="106"/>
        <v>884.56934592830089</v>
      </c>
    </row>
    <row r="357" spans="2:20">
      <c r="B357" s="580">
        <v>283</v>
      </c>
      <c r="C357" s="710">
        <f t="shared" si="91"/>
        <v>4.4027998990104029</v>
      </c>
      <c r="D357" s="710">
        <f t="shared" si="92"/>
        <v>1494.3678440094986</v>
      </c>
      <c r="E357" s="710">
        <f t="shared" si="93"/>
        <v>710.10817648383636</v>
      </c>
      <c r="F357" s="710">
        <f t="shared" si="94"/>
        <v>391.97221564007776</v>
      </c>
      <c r="G357" s="710">
        <f t="shared" si="95"/>
        <v>313.5255648113918</v>
      </c>
      <c r="H357" s="717">
        <f t="shared" si="96"/>
        <v>298.34985952931652</v>
      </c>
      <c r="I357" s="710">
        <f t="shared" si="97"/>
        <v>298.29839405454646</v>
      </c>
      <c r="J357" s="710">
        <f t="shared" si="98"/>
        <v>298.26296503923868</v>
      </c>
      <c r="K357" s="710">
        <f t="shared" si="99"/>
        <v>298.24222409300245</v>
      </c>
      <c r="L357" s="710">
        <f t="shared" si="100"/>
        <v>298.23537054112603</v>
      </c>
      <c r="N357" s="580">
        <v>283</v>
      </c>
      <c r="O357" s="710">
        <f t="shared" si="101"/>
        <v>4.4027998990104029</v>
      </c>
      <c r="P357" s="710">
        <f t="shared" si="102"/>
        <v>937.9603617970472</v>
      </c>
      <c r="Q357" s="710">
        <f t="shared" si="103"/>
        <v>915.52626534605065</v>
      </c>
      <c r="R357" s="710">
        <f t="shared" si="104"/>
        <v>899.32046911219618</v>
      </c>
      <c r="S357" s="710">
        <f t="shared" si="105"/>
        <v>889.49352910916036</v>
      </c>
      <c r="T357" s="710">
        <f t="shared" si="106"/>
        <v>886.13586719771433</v>
      </c>
    </row>
    <row r="358" spans="2:20">
      <c r="B358" s="580">
        <v>284</v>
      </c>
      <c r="C358" s="710">
        <f t="shared" si="91"/>
        <v>4.4183574958266938</v>
      </c>
      <c r="D358" s="710">
        <f t="shared" si="92"/>
        <v>1494.473389023967</v>
      </c>
      <c r="E358" s="710">
        <f t="shared" si="93"/>
        <v>711.10689475377887</v>
      </c>
      <c r="F358" s="710">
        <f t="shared" si="94"/>
        <v>392.48577478669574</v>
      </c>
      <c r="G358" s="710">
        <f t="shared" si="95"/>
        <v>313.6611293586742</v>
      </c>
      <c r="H358" s="717">
        <f t="shared" si="96"/>
        <v>298.3541779442582</v>
      </c>
      <c r="I358" s="710">
        <f t="shared" si="97"/>
        <v>298.30225089457946</v>
      </c>
      <c r="J358" s="710">
        <f t="shared" si="98"/>
        <v>298.26649758536809</v>
      </c>
      <c r="K358" s="710">
        <f t="shared" si="99"/>
        <v>298.2455640732922</v>
      </c>
      <c r="L358" s="710">
        <f t="shared" si="100"/>
        <v>298.23864631211757</v>
      </c>
      <c r="N358" s="580">
        <v>284</v>
      </c>
      <c r="O358" s="710">
        <f t="shared" si="101"/>
        <v>4.4183574958266938</v>
      </c>
      <c r="P358" s="710">
        <f t="shared" si="102"/>
        <v>939.4079652061821</v>
      </c>
      <c r="Q358" s="710">
        <f t="shared" si="103"/>
        <v>917.02419933027511</v>
      </c>
      <c r="R358" s="710">
        <f t="shared" si="104"/>
        <v>900.85461248928107</v>
      </c>
      <c r="S358" s="710">
        <f t="shared" si="105"/>
        <v>891.04941934709723</v>
      </c>
      <c r="T358" s="710">
        <f t="shared" si="106"/>
        <v>887.69883675453536</v>
      </c>
    </row>
    <row r="359" spans="2:20">
      <c r="B359" s="580">
        <v>285</v>
      </c>
      <c r="C359" s="710">
        <f t="shared" si="91"/>
        <v>4.4339150926429847</v>
      </c>
      <c r="D359" s="710">
        <f t="shared" si="92"/>
        <v>1494.5786056431066</v>
      </c>
      <c r="E359" s="710">
        <f t="shared" si="93"/>
        <v>712.10265980398799</v>
      </c>
      <c r="F359" s="710">
        <f t="shared" si="94"/>
        <v>392.99956354439439</v>
      </c>
      <c r="G359" s="710">
        <f t="shared" si="95"/>
        <v>313.79722259007747</v>
      </c>
      <c r="H359" s="717">
        <f t="shared" si="96"/>
        <v>298.35853121743736</v>
      </c>
      <c r="I359" s="710">
        <f t="shared" si="97"/>
        <v>298.30614075130654</v>
      </c>
      <c r="J359" s="710">
        <f t="shared" si="98"/>
        <v>298.27006181268445</v>
      </c>
      <c r="K359" s="710">
        <f t="shared" si="99"/>
        <v>298.24893492390265</v>
      </c>
      <c r="L359" s="710">
        <f t="shared" si="100"/>
        <v>298.2419526781938</v>
      </c>
      <c r="N359" s="580">
        <v>285</v>
      </c>
      <c r="O359" s="710">
        <f t="shared" si="101"/>
        <v>4.4339150926429847</v>
      </c>
      <c r="P359" s="710">
        <f t="shared" si="102"/>
        <v>940.8522865205523</v>
      </c>
      <c r="Q359" s="710">
        <f t="shared" si="103"/>
        <v>918.51873710718451</v>
      </c>
      <c r="R359" s="710">
        <f t="shared" si="104"/>
        <v>902.38527756290625</v>
      </c>
      <c r="S359" s="710">
        <f t="shared" si="105"/>
        <v>892.60178197576465</v>
      </c>
      <c r="T359" s="710">
        <f t="shared" si="106"/>
        <v>889.25826265142337</v>
      </c>
    </row>
    <row r="360" spans="2:20">
      <c r="B360" s="580">
        <v>286</v>
      </c>
      <c r="C360" s="710">
        <f t="shared" si="91"/>
        <v>4.4494726894592764</v>
      </c>
      <c r="D360" s="710">
        <f t="shared" si="92"/>
        <v>1494.6834955495447</v>
      </c>
      <c r="E360" s="710">
        <f t="shared" si="93"/>
        <v>713.09548407796603</v>
      </c>
      <c r="F360" s="710">
        <f t="shared" si="94"/>
        <v>393.51357573442419</v>
      </c>
      <c r="G360" s="710">
        <f t="shared" si="95"/>
        <v>313.93384280673354</v>
      </c>
      <c r="H360" s="717">
        <f t="shared" si="96"/>
        <v>298.36291946417668</v>
      </c>
      <c r="I360" s="710">
        <f t="shared" si="97"/>
        <v>298.31006374643169</v>
      </c>
      <c r="J360" s="710">
        <f t="shared" si="98"/>
        <v>298.27365784736622</v>
      </c>
      <c r="K360" s="710">
        <f t="shared" si="99"/>
        <v>298.25233677365537</v>
      </c>
      <c r="L360" s="710">
        <f t="shared" si="100"/>
        <v>298.24528976903565</v>
      </c>
      <c r="N360" s="580">
        <v>286</v>
      </c>
      <c r="O360" s="710">
        <f t="shared" si="101"/>
        <v>4.4494726894592764</v>
      </c>
      <c r="P360" s="710">
        <f t="shared" si="102"/>
        <v>942.29333318152328</v>
      </c>
      <c r="Q360" s="710">
        <f t="shared" si="103"/>
        <v>920.00988637686714</v>
      </c>
      <c r="R360" s="710">
        <f t="shared" si="104"/>
        <v>903.9124722192937</v>
      </c>
      <c r="S360" s="710">
        <f t="shared" si="105"/>
        <v>894.15062499317366</v>
      </c>
      <c r="T360" s="710">
        <f t="shared" si="106"/>
        <v>890.81415292278029</v>
      </c>
    </row>
    <row r="361" spans="2:20">
      <c r="B361" s="580">
        <v>287</v>
      </c>
      <c r="C361" s="710">
        <f t="shared" si="91"/>
        <v>4.4650302862755673</v>
      </c>
      <c r="D361" s="710">
        <f t="shared" si="92"/>
        <v>1494.788060405768</v>
      </c>
      <c r="E361" s="710">
        <f t="shared" si="93"/>
        <v>714.08537995625863</v>
      </c>
      <c r="F361" s="710">
        <f t="shared" si="94"/>
        <v>394.02780522753454</v>
      </c>
      <c r="G361" s="710">
        <f t="shared" si="95"/>
        <v>314.07098830406301</v>
      </c>
      <c r="H361" s="717">
        <f t="shared" si="96"/>
        <v>298.36734279931721</v>
      </c>
      <c r="I361" s="710">
        <f t="shared" si="97"/>
        <v>298.31402000120028</v>
      </c>
      <c r="J361" s="710">
        <f t="shared" si="98"/>
        <v>298.27728581515146</v>
      </c>
      <c r="K361" s="710">
        <f t="shared" si="99"/>
        <v>298.25576975094276</v>
      </c>
      <c r="L361" s="710">
        <f t="shared" si="100"/>
        <v>298.24865771389921</v>
      </c>
      <c r="N361" s="580">
        <v>287</v>
      </c>
      <c r="O361" s="710">
        <f t="shared" si="101"/>
        <v>4.4650302862755673</v>
      </c>
      <c r="P361" s="710">
        <f t="shared" si="102"/>
        <v>943.73111261358895</v>
      </c>
      <c r="Q361" s="710">
        <f t="shared" si="103"/>
        <v>921.49765482195335</v>
      </c>
      <c r="R361" s="710">
        <f t="shared" si="104"/>
        <v>905.43620432678483</v>
      </c>
      <c r="S361" s="710">
        <f t="shared" si="105"/>
        <v>895.69595637920179</v>
      </c>
      <c r="T361" s="710">
        <f t="shared" si="106"/>
        <v>892.36651558479207</v>
      </c>
    </row>
    <row r="362" spans="2:20">
      <c r="B362" s="580">
        <v>288</v>
      </c>
      <c r="C362" s="710">
        <f t="shared" si="91"/>
        <v>4.4805878830918582</v>
      </c>
      <c r="D362" s="710">
        <f t="shared" si="92"/>
        <v>1494.8923018547316</v>
      </c>
      <c r="E362" s="710">
        <f t="shared" si="93"/>
        <v>715.07235975678805</v>
      </c>
      <c r="F362" s="710">
        <f t="shared" si="94"/>
        <v>394.5422459436142</v>
      </c>
      <c r="G362" s="710">
        <f t="shared" si="95"/>
        <v>314.20865737190428</v>
      </c>
      <c r="H362" s="717">
        <f t="shared" si="96"/>
        <v>298.37180133721751</v>
      </c>
      <c r="I362" s="710">
        <f t="shared" si="97"/>
        <v>298.3180096363979</v>
      </c>
      <c r="J362" s="710">
        <f t="shared" si="98"/>
        <v>298.28094584133606</v>
      </c>
      <c r="K362" s="710">
        <f t="shared" si="99"/>
        <v>298.25923398372669</v>
      </c>
      <c r="L362" s="710">
        <f t="shared" si="100"/>
        <v>298.25205664161365</v>
      </c>
      <c r="N362" s="580">
        <v>288</v>
      </c>
      <c r="O362" s="710">
        <f t="shared" si="101"/>
        <v>4.4805878830918582</v>
      </c>
      <c r="P362" s="710">
        <f t="shared" si="102"/>
        <v>945.16563222441005</v>
      </c>
      <c r="Q362" s="710">
        <f t="shared" si="103"/>
        <v>922.9820501076548</v>
      </c>
      <c r="R362" s="710">
        <f t="shared" si="104"/>
        <v>906.95648173588177</v>
      </c>
      <c r="S362" s="710">
        <f t="shared" si="105"/>
        <v>897.23778409563351</v>
      </c>
      <c r="T362" s="710">
        <f t="shared" si="106"/>
        <v>893.91535863546983</v>
      </c>
    </row>
    <row r="363" spans="2:20">
      <c r="B363" s="580">
        <v>289</v>
      </c>
      <c r="C363" s="710">
        <f t="shared" si="91"/>
        <v>4.4961454799081499</v>
      </c>
      <c r="D363" s="710">
        <f t="shared" si="92"/>
        <v>1494.9962215204441</v>
      </c>
      <c r="E363" s="710">
        <f t="shared" si="93"/>
        <v>716.05643573518444</v>
      </c>
      <c r="F363" s="710">
        <f t="shared" si="94"/>
        <v>395.05689185133474</v>
      </c>
      <c r="G363" s="710">
        <f t="shared" si="95"/>
        <v>314.34684829464203</v>
      </c>
      <c r="H363" s="717">
        <f t="shared" si="96"/>
        <v>298.37629519175323</v>
      </c>
      <c r="I363" s="710">
        <f t="shared" si="97"/>
        <v>298.32203277234925</v>
      </c>
      <c r="J363" s="710">
        <f t="shared" si="98"/>
        <v>298.28463805077234</v>
      </c>
      <c r="K363" s="710">
        <f t="shared" si="99"/>
        <v>298.26272959953627</v>
      </c>
      <c r="L363" s="710">
        <f t="shared" si="100"/>
        <v>298.25548668057962</v>
      </c>
      <c r="N363" s="580">
        <v>289</v>
      </c>
      <c r="O363" s="710">
        <f t="shared" si="101"/>
        <v>4.4961454799081499</v>
      </c>
      <c r="P363" s="710">
        <f t="shared" si="102"/>
        <v>946.59689940485214</v>
      </c>
      <c r="Q363" s="710">
        <f t="shared" si="103"/>
        <v>924.46307988180445</v>
      </c>
      <c r="R363" s="710">
        <f t="shared" si="104"/>
        <v>908.47331227928748</v>
      </c>
      <c r="S363" s="710">
        <f t="shared" si="105"/>
        <v>898.77611608620259</v>
      </c>
      <c r="T363" s="710">
        <f t="shared" si="106"/>
        <v>895.46069005469121</v>
      </c>
    </row>
    <row r="364" spans="2:20">
      <c r="B364" s="580">
        <v>290</v>
      </c>
      <c r="C364" s="710">
        <f t="shared" si="91"/>
        <v>4.5117030767244408</v>
      </c>
      <c r="D364" s="710">
        <f t="shared" si="92"/>
        <v>1495.0998210085279</v>
      </c>
      <c r="E364" s="710">
        <f t="shared" si="93"/>
        <v>717.03762008511694</v>
      </c>
      <c r="F364" s="710">
        <f t="shared" si="94"/>
        <v>395.5717369677962</v>
      </c>
      <c r="G364" s="710">
        <f t="shared" si="95"/>
        <v>314.4855593513339</v>
      </c>
      <c r="H364" s="717">
        <f t="shared" si="96"/>
        <v>298.38082447631638</v>
      </c>
      <c r="I364" s="710">
        <f t="shared" si="97"/>
        <v>298.32608952891684</v>
      </c>
      <c r="J364" s="710">
        <f t="shared" si="98"/>
        <v>298.28836256786747</v>
      </c>
      <c r="K364" s="710">
        <f t="shared" si="99"/>
        <v>298.26625672546663</v>
      </c>
      <c r="L364" s="710">
        <f t="shared" si="100"/>
        <v>298.25894795876707</v>
      </c>
      <c r="N364" s="580">
        <v>290</v>
      </c>
      <c r="O364" s="710">
        <f t="shared" si="101"/>
        <v>4.5117030767244408</v>
      </c>
      <c r="P364" s="710">
        <f t="shared" si="102"/>
        <v>948.0249215290238</v>
      </c>
      <c r="Q364" s="710">
        <f t="shared" si="103"/>
        <v>925.94075177489526</v>
      </c>
      <c r="R364" s="710">
        <f t="shared" si="104"/>
        <v>909.98670377194617</v>
      </c>
      <c r="S364" s="710">
        <f t="shared" si="105"/>
        <v>900.31096027663193</v>
      </c>
      <c r="T364" s="710">
        <f t="shared" si="106"/>
        <v>897.00251780424105</v>
      </c>
    </row>
    <row r="365" spans="2:20">
      <c r="B365" s="580">
        <v>291</v>
      </c>
      <c r="C365" s="710">
        <f t="shared" si="91"/>
        <v>4.5272606735407317</v>
      </c>
      <c r="D365" s="710">
        <f t="shared" si="92"/>
        <v>1495.2031019067558</v>
      </c>
      <c r="E365" s="710">
        <f t="shared" si="93"/>
        <v>718.01592493862358</v>
      </c>
      <c r="F365" s="710">
        <f t="shared" si="94"/>
        <v>396.08677535817554</v>
      </c>
      <c r="G365" s="710">
        <f t="shared" si="95"/>
        <v>314.6247888158361</v>
      </c>
      <c r="H365" s="717">
        <f t="shared" si="96"/>
        <v>298.38538930381469</v>
      </c>
      <c r="I365" s="710">
        <f t="shared" si="97"/>
        <v>298.3301800255</v>
      </c>
      <c r="J365" s="710">
        <f t="shared" si="98"/>
        <v>298.29211951658209</v>
      </c>
      <c r="K365" s="710">
        <f t="shared" si="99"/>
        <v>298.26981548817673</v>
      </c>
      <c r="L365" s="710">
        <f t="shared" si="100"/>
        <v>298.26244060371397</v>
      </c>
      <c r="N365" s="580">
        <v>291</v>
      </c>
      <c r="O365" s="710">
        <f t="shared" si="101"/>
        <v>4.5272606735407317</v>
      </c>
      <c r="P365" s="710">
        <f t="shared" si="102"/>
        <v>949.4497059543146</v>
      </c>
      <c r="Q365" s="710">
        <f t="shared" si="103"/>
        <v>927.41507340012015</v>
      </c>
      <c r="R365" s="710">
        <f t="shared" si="104"/>
        <v>911.49666401108368</v>
      </c>
      <c r="S365" s="710">
        <f t="shared" si="105"/>
        <v>901.84232457467488</v>
      </c>
      <c r="T365" s="710">
        <f t="shared" si="106"/>
        <v>898.54084982785298</v>
      </c>
    </row>
    <row r="366" spans="2:20">
      <c r="B366" s="580">
        <v>292</v>
      </c>
      <c r="C366" s="710">
        <f t="shared" si="91"/>
        <v>4.5428182703570235</v>
      </c>
      <c r="D366" s="710">
        <f t="shared" si="92"/>
        <v>1495.3060657855663</v>
      </c>
      <c r="E366" s="710">
        <f t="shared" si="93"/>
        <v>718.99136236644006</v>
      </c>
      <c r="F366" s="710">
        <f t="shared" si="94"/>
        <v>396.60200113537741</v>
      </c>
      <c r="G366" s="710">
        <f t="shared" si="95"/>
        <v>314.76453495692772</v>
      </c>
      <c r="H366" s="717">
        <f t="shared" si="96"/>
        <v>298.38998978667104</v>
      </c>
      <c r="I366" s="710">
        <f t="shared" si="97"/>
        <v>298.3343043810338</v>
      </c>
      <c r="J366" s="710">
        <f t="shared" si="98"/>
        <v>298.29590902042878</v>
      </c>
      <c r="K366" s="710">
        <f t="shared" si="99"/>
        <v>298.27340601388795</v>
      </c>
      <c r="L366" s="710">
        <f t="shared" si="100"/>
        <v>298.26596474252403</v>
      </c>
      <c r="N366" s="580">
        <v>292</v>
      </c>
      <c r="O366" s="710">
        <f t="shared" si="101"/>
        <v>4.5428182703570235</v>
      </c>
      <c r="P366" s="710">
        <f t="shared" si="102"/>
        <v>950.87126002143293</v>
      </c>
      <c r="Q366" s="710">
        <f t="shared" si="103"/>
        <v>928.88605235341072</v>
      </c>
      <c r="R366" s="710">
        <f t="shared" si="104"/>
        <v>913.00320077624713</v>
      </c>
      <c r="S366" s="710">
        <f t="shared" si="105"/>
        <v>903.37021687015556</v>
      </c>
      <c r="T366" s="710">
        <f t="shared" si="106"/>
        <v>900.07569405125037</v>
      </c>
    </row>
    <row r="367" spans="2:20">
      <c r="B367" s="580">
        <v>293</v>
      </c>
      <c r="C367" s="710">
        <f t="shared" si="91"/>
        <v>4.5583758671733143</v>
      </c>
      <c r="D367" s="710">
        <f t="shared" si="92"/>
        <v>1495.4087141985581</v>
      </c>
      <c r="E367" s="710">
        <f t="shared" si="93"/>
        <v>719.9639443783276</v>
      </c>
      <c r="F367" s="710">
        <f t="shared" si="94"/>
        <v>397.11740845968734</v>
      </c>
      <c r="G367" s="710">
        <f t="shared" si="95"/>
        <v>314.90479603843352</v>
      </c>
      <c r="H367" s="717">
        <f t="shared" si="96"/>
        <v>298.3946260368229</v>
      </c>
      <c r="I367" s="710">
        <f t="shared" si="97"/>
        <v>298.33846271398818</v>
      </c>
      <c r="J367" s="710">
        <f t="shared" si="98"/>
        <v>298.29973120247075</v>
      </c>
      <c r="K367" s="710">
        <f t="shared" si="99"/>
        <v>298.27702842838244</v>
      </c>
      <c r="L367" s="710">
        <f t="shared" si="100"/>
        <v>298.26952050186537</v>
      </c>
      <c r="N367" s="580">
        <v>293</v>
      </c>
      <c r="O367" s="710">
        <f t="shared" si="101"/>
        <v>4.5583758671733143</v>
      </c>
      <c r="P367" s="710">
        <f t="shared" si="102"/>
        <v>952.28959105444403</v>
      </c>
      <c r="Q367" s="710">
        <f t="shared" si="103"/>
        <v>930.35369621347672</v>
      </c>
      <c r="R367" s="710">
        <f t="shared" si="104"/>
        <v>914.50632182934567</v>
      </c>
      <c r="S367" s="710">
        <f t="shared" si="105"/>
        <v>904.89464503501006</v>
      </c>
      <c r="T367" s="710">
        <f t="shared" si="106"/>
        <v>901.60705838218655</v>
      </c>
    </row>
    <row r="368" spans="2:20">
      <c r="B368" s="580">
        <v>294</v>
      </c>
      <c r="C368" s="710">
        <f t="shared" si="91"/>
        <v>4.5739334639896052</v>
      </c>
      <c r="D368" s="710">
        <f t="shared" si="92"/>
        <v>1495.5110486829637</v>
      </c>
      <c r="E368" s="710">
        <f t="shared" si="93"/>
        <v>720.93368292339949</v>
      </c>
      <c r="F368" s="710">
        <f t="shared" si="94"/>
        <v>397.6329915384274</v>
      </c>
      <c r="G368" s="710">
        <f t="shared" si="95"/>
        <v>315.04557031934587</v>
      </c>
      <c r="H368" s="717">
        <f t="shared" si="96"/>
        <v>298.39929816572192</v>
      </c>
      <c r="I368" s="710">
        <f t="shared" si="97"/>
        <v>298.34265514236643</v>
      </c>
      <c r="J368" s="710">
        <f t="shared" si="98"/>
        <v>298.30358618532034</v>
      </c>
      <c r="K368" s="710">
        <f t="shared" si="99"/>
        <v>298.28068285700152</v>
      </c>
      <c r="L368" s="710">
        <f t="shared" si="100"/>
        <v>298.27310800796869</v>
      </c>
      <c r="N368" s="580">
        <v>294</v>
      </c>
      <c r="O368" s="710">
        <f t="shared" si="101"/>
        <v>4.5739334639896052</v>
      </c>
      <c r="P368" s="710">
        <f t="shared" si="102"/>
        <v>953.70470636080734</v>
      </c>
      <c r="Q368" s="710">
        <f t="shared" si="103"/>
        <v>931.81801254184506</v>
      </c>
      <c r="R368" s="710">
        <f t="shared" si="104"/>
        <v>916.00603491469008</v>
      </c>
      <c r="S368" s="710">
        <f t="shared" si="105"/>
        <v>906.41561692332675</v>
      </c>
      <c r="T368" s="710">
        <f t="shared" si="106"/>
        <v>903.13495071048601</v>
      </c>
    </row>
    <row r="369" spans="2:20">
      <c r="B369" s="580">
        <v>295</v>
      </c>
      <c r="C369" s="710">
        <f t="shared" si="91"/>
        <v>4.589491060805897</v>
      </c>
      <c r="D369" s="710">
        <f t="shared" si="92"/>
        <v>1495.6130707601048</v>
      </c>
      <c r="E369" s="710">
        <f t="shared" si="93"/>
        <v>721.90058989044712</v>
      </c>
      <c r="F369" s="710">
        <f t="shared" si="94"/>
        <v>398.14874462561448</v>
      </c>
      <c r="G369" s="710">
        <f t="shared" si="95"/>
        <v>315.18685605394512</v>
      </c>
      <c r="H369" s="717">
        <f t="shared" si="96"/>
        <v>298.40400628433332</v>
      </c>
      <c r="I369" s="710">
        <f t="shared" si="97"/>
        <v>298.34688178370482</v>
      </c>
      <c r="J369" s="710">
        <f t="shared" si="98"/>
        <v>298.30747409113781</v>
      </c>
      <c r="K369" s="710">
        <f t="shared" si="99"/>
        <v>298.28436942464413</v>
      </c>
      <c r="L369" s="710">
        <f t="shared" si="100"/>
        <v>298.27672738662579</v>
      </c>
      <c r="N369" s="580">
        <v>295</v>
      </c>
      <c r="O369" s="710">
        <f t="shared" si="101"/>
        <v>4.589491060805897</v>
      </c>
      <c r="P369" s="710">
        <f t="shared" si="102"/>
        <v>955.11661323141459</v>
      </c>
      <c r="Q369" s="710">
        <f t="shared" si="103"/>
        <v>933.27900888289855</v>
      </c>
      <c r="R369" s="710">
        <f t="shared" si="104"/>
        <v>917.50234775903266</v>
      </c>
      <c r="S369" s="710">
        <f t="shared" si="105"/>
        <v>907.9331403713868</v>
      </c>
      <c r="T369" s="710">
        <f t="shared" si="106"/>
        <v>904.65937890808482</v>
      </c>
    </row>
    <row r="370" spans="2:20">
      <c r="B370" s="580">
        <v>296</v>
      </c>
      <c r="C370" s="710">
        <f t="shared" si="91"/>
        <v>4.6050486576221878</v>
      </c>
      <c r="D370" s="710">
        <f t="shared" si="92"/>
        <v>1495.7147819358274</v>
      </c>
      <c r="E370" s="710">
        <f t="shared" si="93"/>
        <v>722.864677108264</v>
      </c>
      <c r="F370" s="710">
        <f t="shared" si="94"/>
        <v>398.66466202162076</v>
      </c>
      <c r="G370" s="710">
        <f t="shared" si="95"/>
        <v>315.32865149191872</v>
      </c>
      <c r="H370" s="717">
        <f t="shared" si="96"/>
        <v>298.40875050313542</v>
      </c>
      <c r="I370" s="710">
        <f t="shared" si="97"/>
        <v>298.35114275507135</v>
      </c>
      <c r="J370" s="710">
        <f t="shared" si="98"/>
        <v>298.31139504162979</v>
      </c>
      <c r="K370" s="710">
        <f t="shared" si="99"/>
        <v>298.28808825576516</v>
      </c>
      <c r="L370" s="710">
        <f t="shared" si="100"/>
        <v>298.28037876318774</v>
      </c>
      <c r="N370" s="580">
        <v>296</v>
      </c>
      <c r="O370" s="710">
        <f t="shared" si="101"/>
        <v>4.6050486576221878</v>
      </c>
      <c r="P370" s="710">
        <f t="shared" si="102"/>
        <v>956.52531894062702</v>
      </c>
      <c r="Q370" s="710">
        <f t="shared" si="103"/>
        <v>934.7366927639149</v>
      </c>
      <c r="R370" s="710">
        <f t="shared" si="104"/>
        <v>918.99526807160737</v>
      </c>
      <c r="S370" s="710">
        <f t="shared" si="105"/>
        <v>909.44722319770403</v>
      </c>
      <c r="T370" s="710">
        <f t="shared" si="106"/>
        <v>906.1803508290717</v>
      </c>
    </row>
    <row r="371" spans="2:20">
      <c r="B371" s="580">
        <v>297</v>
      </c>
      <c r="C371" s="710">
        <f t="shared" si="91"/>
        <v>4.6206062544384787</v>
      </c>
      <c r="D371" s="710">
        <f t="shared" si="92"/>
        <v>1495.8161837009211</v>
      </c>
      <c r="E371" s="710">
        <f t="shared" si="93"/>
        <v>723.8259563459693</v>
      </c>
      <c r="F371" s="710">
        <f t="shared" si="94"/>
        <v>399.18073807283668</v>
      </c>
      <c r="G371" s="710">
        <f t="shared" si="95"/>
        <v>315.47095487847935</v>
      </c>
      <c r="H371" s="717">
        <f t="shared" si="96"/>
        <v>298.41353093211922</v>
      </c>
      <c r="I371" s="710">
        <f t="shared" si="97"/>
        <v>298.35543817306461</v>
      </c>
      <c r="J371" s="710">
        <f t="shared" si="98"/>
        <v>298.31534915804855</v>
      </c>
      <c r="K371" s="710">
        <f t="shared" si="99"/>
        <v>298.29183947437411</v>
      </c>
      <c r="L371" s="710">
        <f t="shared" si="100"/>
        <v>298.28406226256345</v>
      </c>
      <c r="N371" s="580">
        <v>297</v>
      </c>
      <c r="O371" s="710">
        <f t="shared" si="101"/>
        <v>4.6206062544384787</v>
      </c>
      <c r="P371" s="710">
        <f t="shared" si="102"/>
        <v>957.93083074631295</v>
      </c>
      <c r="Q371" s="710">
        <f t="shared" si="103"/>
        <v>936.19107169510562</v>
      </c>
      <c r="R371" s="710">
        <f t="shared" si="104"/>
        <v>920.48480354416915</v>
      </c>
      <c r="S371" s="710">
        <f t="shared" si="105"/>
        <v>910.95787320306601</v>
      </c>
      <c r="T371" s="710">
        <f t="shared" si="106"/>
        <v>907.69787430972758</v>
      </c>
    </row>
    <row r="372" spans="2:20">
      <c r="B372" s="580">
        <v>298</v>
      </c>
      <c r="C372" s="710">
        <f t="shared" si="91"/>
        <v>4.6361638512547705</v>
      </c>
      <c r="D372" s="710">
        <f t="shared" si="92"/>
        <v>1495.9172775315205</v>
      </c>
      <c r="E372" s="710">
        <f t="shared" si="93"/>
        <v>724.78443931332993</v>
      </c>
      <c r="F372" s="710">
        <f t="shared" si="94"/>
        <v>399.69696717133638</v>
      </c>
      <c r="G372" s="710">
        <f t="shared" si="95"/>
        <v>315.61376445448138</v>
      </c>
      <c r="H372" s="717">
        <f t="shared" si="96"/>
        <v>298.4183476807878</v>
      </c>
      <c r="I372" s="710">
        <f t="shared" si="97"/>
        <v>298.35976815381349</v>
      </c>
      <c r="J372" s="710">
        <f t="shared" si="98"/>
        <v>298.31933656119008</v>
      </c>
      <c r="K372" s="710">
        <f t="shared" si="99"/>
        <v>298.29562320403369</v>
      </c>
      <c r="L372" s="710">
        <f t="shared" si="100"/>
        <v>298.2877780092183</v>
      </c>
      <c r="N372" s="580">
        <v>298</v>
      </c>
      <c r="O372" s="710">
        <f t="shared" si="101"/>
        <v>4.6361638512547705</v>
      </c>
      <c r="P372" s="710">
        <f t="shared" si="102"/>
        <v>959.33315588988557</v>
      </c>
      <c r="Q372" s="710">
        <f t="shared" si="103"/>
        <v>937.64215316965465</v>
      </c>
      <c r="R372" s="710">
        <f t="shared" si="104"/>
        <v>921.97096185103385</v>
      </c>
      <c r="S372" s="710">
        <f t="shared" si="105"/>
        <v>912.46509817057404</v>
      </c>
      <c r="T372" s="710">
        <f t="shared" si="106"/>
        <v>909.21195716856687</v>
      </c>
    </row>
    <row r="373" spans="2:20">
      <c r="B373" s="580">
        <v>299</v>
      </c>
      <c r="C373" s="710">
        <f t="shared" si="91"/>
        <v>4.6517214480710614</v>
      </c>
      <c r="D373" s="710">
        <f t="shared" si="92"/>
        <v>1496.0180648894907</v>
      </c>
      <c r="E373" s="710">
        <f t="shared" si="93"/>
        <v>725.74013766108101</v>
      </c>
      <c r="F373" s="710">
        <f t="shared" si="94"/>
        <v>400.21334375454524</v>
      </c>
      <c r="G373" s="710">
        <f t="shared" si="95"/>
        <v>315.75707845653665</v>
      </c>
      <c r="H373" s="717">
        <f t="shared" si="96"/>
        <v>298.42320085815624</v>
      </c>
      <c r="I373" s="710">
        <f t="shared" si="97"/>
        <v>298.3641328129757</v>
      </c>
      <c r="J373" s="710">
        <f t="shared" si="98"/>
        <v>298.3233573713934</v>
      </c>
      <c r="K373" s="710">
        <f t="shared" si="99"/>
        <v>298.29943956785837</v>
      </c>
      <c r="L373" s="710">
        <f t="shared" si="100"/>
        <v>298.29152612717223</v>
      </c>
      <c r="N373" s="580">
        <v>299</v>
      </c>
      <c r="O373" s="710">
        <f t="shared" si="101"/>
        <v>4.6517214480710614</v>
      </c>
      <c r="P373" s="710">
        <f t="shared" si="102"/>
        <v>960.73230159633931</v>
      </c>
      <c r="Q373" s="710">
        <f t="shared" si="103"/>
        <v>939.08994466375691</v>
      </c>
      <c r="R373" s="710">
        <f t="shared" si="104"/>
        <v>923.45375064911741</v>
      </c>
      <c r="S373" s="710">
        <f t="shared" si="105"/>
        <v>913.9689058656827</v>
      </c>
      <c r="T373" s="710">
        <f t="shared" si="106"/>
        <v>910.72260720637735</v>
      </c>
    </row>
    <row r="374" spans="2:20">
      <c r="B374" s="580">
        <v>300</v>
      </c>
      <c r="C374" s="710">
        <f t="shared" si="91"/>
        <v>4.6672790448873522</v>
      </c>
      <c r="D374" s="710">
        <f t="shared" si="92"/>
        <v>1496.1185472227974</v>
      </c>
      <c r="E374" s="710">
        <f t="shared" si="93"/>
        <v>726.69306298124559</v>
      </c>
      <c r="F374" s="710">
        <f t="shared" si="94"/>
        <v>400.72986230491011</v>
      </c>
      <c r="G374" s="710">
        <f t="shared" si="95"/>
        <v>315.90089511712864</v>
      </c>
      <c r="H374" s="717">
        <f t="shared" si="96"/>
        <v>298.42809057275099</v>
      </c>
      <c r="I374" s="710">
        <f t="shared" si="97"/>
        <v>298.3685322657372</v>
      </c>
      <c r="J374" s="710">
        <f t="shared" si="98"/>
        <v>298.3274117085391</v>
      </c>
      <c r="K374" s="710">
        <f t="shared" si="99"/>
        <v>298.30328868851268</v>
      </c>
      <c r="L374" s="710">
        <f t="shared" si="100"/>
        <v>298.29530673999886</v>
      </c>
      <c r="N374" s="580">
        <v>300</v>
      </c>
      <c r="O374" s="710">
        <f t="shared" si="101"/>
        <v>4.6672790448873522</v>
      </c>
      <c r="P374" s="710">
        <f t="shared" si="102"/>
        <v>962.12827507428824</v>
      </c>
      <c r="Q374" s="710">
        <f t="shared" si="103"/>
        <v>940.53445363665674</v>
      </c>
      <c r="R374" s="710">
        <f t="shared" si="104"/>
        <v>924.93317757797581</v>
      </c>
      <c r="S374" s="710">
        <f t="shared" si="105"/>
        <v>915.4693040362406</v>
      </c>
      <c r="T374" s="710">
        <f t="shared" si="106"/>
        <v>912.22983220626008</v>
      </c>
    </row>
    <row r="375" spans="2:20">
      <c r="B375" s="580">
        <v>301</v>
      </c>
      <c r="C375" s="710">
        <f t="shared" si="91"/>
        <v>4.682836641703644</v>
      </c>
      <c r="D375" s="710">
        <f t="shared" si="92"/>
        <v>1496.2187259658619</v>
      </c>
      <c r="E375" s="710">
        <f t="shared" si="93"/>
        <v>727.64322680745329</v>
      </c>
      <c r="F375" s="710">
        <f t="shared" si="94"/>
        <v>401.24651734957183</v>
      </c>
      <c r="G375" s="710">
        <f t="shared" si="95"/>
        <v>316.04521266472574</v>
      </c>
      <c r="H375" s="717">
        <f t="shared" si="96"/>
        <v>298.43301693260952</v>
      </c>
      <c r="I375" s="710">
        <f t="shared" si="97"/>
        <v>298.37296662681143</v>
      </c>
      <c r="J375" s="710">
        <f t="shared" si="98"/>
        <v>298.33149969204817</v>
      </c>
      <c r="K375" s="710">
        <f t="shared" si="99"/>
        <v>298.30717068821042</v>
      </c>
      <c r="L375" s="710">
        <f t="shared" si="100"/>
        <v>298.29911997082343</v>
      </c>
      <c r="N375" s="580">
        <v>301</v>
      </c>
      <c r="O375" s="710">
        <f t="shared" si="101"/>
        <v>4.682836641703644</v>
      </c>
      <c r="P375" s="710">
        <f t="shared" si="102"/>
        <v>963.52108351600225</v>
      </c>
      <c r="Q375" s="710">
        <f t="shared" si="103"/>
        <v>941.9756875306864</v>
      </c>
      <c r="R375" s="710">
        <f t="shared" si="104"/>
        <v>926.40925025984416</v>
      </c>
      <c r="S375" s="710">
        <f t="shared" si="105"/>
        <v>916.96630041252956</v>
      </c>
      <c r="T375" s="710">
        <f t="shared" si="106"/>
        <v>913.73363993367025</v>
      </c>
    </row>
    <row r="376" spans="2:20">
      <c r="B376" s="580">
        <v>302</v>
      </c>
      <c r="C376" s="710">
        <f t="shared" si="91"/>
        <v>4.6983942385199349</v>
      </c>
      <c r="D376" s="710">
        <f t="shared" si="92"/>
        <v>1496.3186025399032</v>
      </c>
      <c r="E376" s="710">
        <f t="shared" si="93"/>
        <v>728.5906406152568</v>
      </c>
      <c r="F376" s="710">
        <f t="shared" si="94"/>
        <v>401.76330346003971</v>
      </c>
      <c r="G376" s="710">
        <f t="shared" si="95"/>
        <v>316.1900293238927</v>
      </c>
      <c r="H376" s="717">
        <f t="shared" si="96"/>
        <v>298.43798004527997</v>
      </c>
      <c r="I376" s="710">
        <f t="shared" si="97"/>
        <v>298.37743601043843</v>
      </c>
      <c r="J376" s="710">
        <f t="shared" si="98"/>
        <v>298.33562144088131</v>
      </c>
      <c r="K376" s="710">
        <f t="shared" si="99"/>
        <v>298.31108568871286</v>
      </c>
      <c r="L376" s="710">
        <f t="shared" si="100"/>
        <v>298.30296594232186</v>
      </c>
      <c r="N376" s="580">
        <v>302</v>
      </c>
      <c r="O376" s="710">
        <f t="shared" si="101"/>
        <v>4.6983942385199349</v>
      </c>
      <c r="P376" s="710">
        <f t="shared" si="102"/>
        <v>964.91073409744456</v>
      </c>
      <c r="Q376" s="710">
        <f t="shared" si="103"/>
        <v>943.41365377130455</v>
      </c>
      <c r="R376" s="710">
        <f t="shared" si="104"/>
        <v>927.88197629967567</v>
      </c>
      <c r="S376" s="710">
        <f t="shared" si="105"/>
        <v>918.45990270730556</v>
      </c>
      <c r="T376" s="710">
        <f t="shared" si="106"/>
        <v>915.23403813645609</v>
      </c>
    </row>
    <row r="377" spans="2:20">
      <c r="B377" s="580">
        <v>303</v>
      </c>
      <c r="C377" s="710">
        <f t="shared" si="91"/>
        <v>4.7139518353362257</v>
      </c>
      <c r="D377" s="710">
        <f t="shared" si="92"/>
        <v>1496.418178353264</v>
      </c>
      <c r="E377" s="710">
        <f t="shared" si="93"/>
        <v>729.53531582244761</v>
      </c>
      <c r="F377" s="710">
        <f t="shared" si="94"/>
        <v>402.28021525186892</v>
      </c>
      <c r="G377" s="710">
        <f t="shared" si="95"/>
        <v>316.3353433154021</v>
      </c>
      <c r="H377" s="717">
        <f t="shared" si="96"/>
        <v>298.44298001782107</v>
      </c>
      <c r="I377" s="710">
        <f t="shared" si="97"/>
        <v>298.3819405303841</v>
      </c>
      <c r="J377" s="710">
        <f t="shared" si="98"/>
        <v>298.33977707353728</v>
      </c>
      <c r="K377" s="710">
        <f t="shared" si="99"/>
        <v>298.31503381132768</v>
      </c>
      <c r="L377" s="710">
        <f t="shared" si="100"/>
        <v>298.30684477671946</v>
      </c>
      <c r="N377" s="580">
        <v>303</v>
      </c>
      <c r="O377" s="710">
        <f t="shared" si="101"/>
        <v>4.7139518353362257</v>
      </c>
      <c r="P377" s="710">
        <f t="shared" si="102"/>
        <v>966.29723397830867</v>
      </c>
      <c r="Q377" s="710">
        <f t="shared" si="103"/>
        <v>944.84835976713441</v>
      </c>
      <c r="R377" s="710">
        <f t="shared" si="104"/>
        <v>929.35136328518138</v>
      </c>
      <c r="S377" s="710">
        <f t="shared" si="105"/>
        <v>919.9501186158368</v>
      </c>
      <c r="T377" s="710">
        <f t="shared" si="106"/>
        <v>916.73103454490035</v>
      </c>
    </row>
    <row r="378" spans="2:20">
      <c r="B378" s="580">
        <v>304</v>
      </c>
      <c r="C378" s="710">
        <f t="shared" si="91"/>
        <v>4.7295094321525175</v>
      </c>
      <c r="D378" s="710">
        <f t="shared" si="92"/>
        <v>1496.5174548017264</v>
      </c>
      <c r="E378" s="710">
        <f t="shared" si="93"/>
        <v>730.47726378937068</v>
      </c>
      <c r="F378" s="710">
        <f t="shared" si="94"/>
        <v>402.7972473843397</v>
      </c>
      <c r="G378" s="710">
        <f t="shared" si="95"/>
        <v>316.48115285634327</v>
      </c>
      <c r="H378" s="717">
        <f t="shared" si="96"/>
        <v>298.44801695680155</v>
      </c>
      <c r="I378" s="710">
        <f t="shared" si="97"/>
        <v>298.38648029993959</v>
      </c>
      <c r="J378" s="710">
        <f t="shared" si="98"/>
        <v>298.34396670805216</v>
      </c>
      <c r="K378" s="710">
        <f t="shared" si="99"/>
        <v>298.31901517690767</v>
      </c>
      <c r="L378" s="710">
        <f t="shared" si="100"/>
        <v>298.31075659578903</v>
      </c>
      <c r="N378" s="580">
        <v>304</v>
      </c>
      <c r="O378" s="710">
        <f t="shared" si="101"/>
        <v>4.7295094321525175</v>
      </c>
      <c r="P378" s="710">
        <f t="shared" si="102"/>
        <v>967.68059030205518</v>
      </c>
      <c r="Q378" s="710">
        <f t="shared" si="103"/>
        <v>946.27981291000174</v>
      </c>
      <c r="R378" s="710">
        <f t="shared" si="104"/>
        <v>930.81741878686898</v>
      </c>
      <c r="S378" s="710">
        <f t="shared" si="105"/>
        <v>921.436955815945</v>
      </c>
      <c r="T378" s="710">
        <f t="shared" si="106"/>
        <v>918.22463687175832</v>
      </c>
    </row>
    <row r="379" spans="2:20">
      <c r="B379" s="580">
        <v>305</v>
      </c>
      <c r="C379" s="710">
        <f t="shared" si="91"/>
        <v>4.7450670289688084</v>
      </c>
      <c r="D379" s="710">
        <f t="shared" si="92"/>
        <v>1496.616433268814</v>
      </c>
      <c r="E379" s="710">
        <f t="shared" si="93"/>
        <v>731.41649581923673</v>
      </c>
      <c r="F379" s="710">
        <f t="shared" si="94"/>
        <v>403.31439456013879</v>
      </c>
      <c r="G379" s="710">
        <f t="shared" si="95"/>
        <v>316.62745616023102</v>
      </c>
      <c r="H379" s="717">
        <f t="shared" si="96"/>
        <v>298.45309096829999</v>
      </c>
      <c r="I379" s="710">
        <f t="shared" si="97"/>
        <v>298.39105543192039</v>
      </c>
      <c r="J379" s="710">
        <f t="shared" si="98"/>
        <v>298.34819046199834</v>
      </c>
      <c r="K379" s="710">
        <f t="shared" si="99"/>
        <v>298.32302990584958</v>
      </c>
      <c r="L379" s="710">
        <f t="shared" si="100"/>
        <v>298.31470152085029</v>
      </c>
      <c r="N379" s="580">
        <v>305</v>
      </c>
      <c r="O379" s="710">
        <f t="shared" si="101"/>
        <v>4.7450670289688084</v>
      </c>
      <c r="P379" s="710">
        <f t="shared" si="102"/>
        <v>969.06081019594853</v>
      </c>
      <c r="Q379" s="710">
        <f t="shared" si="103"/>
        <v>947.70802057497326</v>
      </c>
      <c r="R379" s="710">
        <f t="shared" si="104"/>
        <v>932.2801503580821</v>
      </c>
      <c r="S379" s="710">
        <f t="shared" si="105"/>
        <v>922.92042196804391</v>
      </c>
      <c r="T379" s="710">
        <f t="shared" si="106"/>
        <v>919.71485281229911</v>
      </c>
    </row>
    <row r="380" spans="2:20">
      <c r="B380" s="580">
        <v>306</v>
      </c>
      <c r="C380" s="710">
        <f t="shared" si="91"/>
        <v>4.7606246257850993</v>
      </c>
      <c r="D380" s="710">
        <f t="shared" si="92"/>
        <v>1496.7151151260821</v>
      </c>
      <c r="E380" s="710">
        <f t="shared" si="93"/>
        <v>732.35302315843444</v>
      </c>
      <c r="F380" s="710">
        <f t="shared" si="94"/>
        <v>403.83165152504398</v>
      </c>
      <c r="G380" s="710">
        <f t="shared" si="95"/>
        <v>316.77425143711292</v>
      </c>
      <c r="H380" s="717">
        <f t="shared" si="96"/>
        <v>298.45820215790451</v>
      </c>
      <c r="I380" s="710">
        <f t="shared" si="97"/>
        <v>298.39566603866581</v>
      </c>
      <c r="J380" s="710">
        <f t="shared" si="98"/>
        <v>298.3524484524832</v>
      </c>
      <c r="K380" s="710">
        <f t="shared" si="99"/>
        <v>298.32707811809269</v>
      </c>
      <c r="L380" s="710">
        <f t="shared" si="100"/>
        <v>298.3186796727681</v>
      </c>
      <c r="N380" s="580">
        <v>306</v>
      </c>
      <c r="O380" s="710">
        <f t="shared" si="101"/>
        <v>4.7606246257850993</v>
      </c>
      <c r="P380" s="710">
        <f t="shared" si="102"/>
        <v>970.43790077109372</v>
      </c>
      <c r="Q380" s="710">
        <f t="shared" si="103"/>
        <v>949.13299012039465</v>
      </c>
      <c r="R380" s="710">
        <f t="shared" si="104"/>
        <v>933.73956553503831</v>
      </c>
      <c r="S380" s="710">
        <f t="shared" si="105"/>
        <v>924.40052471517947</v>
      </c>
      <c r="T380" s="710">
        <f t="shared" si="106"/>
        <v>921.2016900443441</v>
      </c>
    </row>
    <row r="381" spans="2:20">
      <c r="B381" s="580">
        <v>307</v>
      </c>
      <c r="C381" s="710">
        <f t="shared" si="91"/>
        <v>4.776182222601391</v>
      </c>
      <c r="D381" s="710">
        <f t="shared" si="92"/>
        <v>1496.8135017333968</v>
      </c>
      <c r="E381" s="710">
        <f t="shared" si="93"/>
        <v>733.28685699684036</v>
      </c>
      <c r="F381" s="710">
        <f t="shared" si="94"/>
        <v>404.34901306760952</v>
      </c>
      <c r="G381" s="710">
        <f t="shared" si="95"/>
        <v>316.9215368936753</v>
      </c>
      <c r="H381" s="717">
        <f t="shared" si="96"/>
        <v>298.46335063071274</v>
      </c>
      <c r="I381" s="710">
        <f t="shared" si="97"/>
        <v>298.40031223203812</v>
      </c>
      <c r="J381" s="710">
        <f t="shared" si="98"/>
        <v>298.35674079614876</v>
      </c>
      <c r="K381" s="710">
        <f t="shared" si="99"/>
        <v>298.33115993311799</v>
      </c>
      <c r="L381" s="710">
        <f t="shared" si="100"/>
        <v>298.32269117195153</v>
      </c>
      <c r="N381" s="580">
        <v>307</v>
      </c>
      <c r="O381" s="710">
        <f t="shared" si="101"/>
        <v>4.776182222601391</v>
      </c>
      <c r="P381" s="710">
        <f t="shared" si="102"/>
        <v>971.81186912247335</v>
      </c>
      <c r="Q381" s="710">
        <f t="shared" si="103"/>
        <v>950.55472888792769</v>
      </c>
      <c r="R381" s="710">
        <f t="shared" si="104"/>
        <v>935.19567183686922</v>
      </c>
      <c r="S381" s="710">
        <f t="shared" si="105"/>
        <v>925.87727168306833</v>
      </c>
      <c r="T381" s="710">
        <f t="shared" si="106"/>
        <v>922.68515622830751</v>
      </c>
    </row>
    <row r="382" spans="2:20">
      <c r="B382" s="580">
        <v>308</v>
      </c>
      <c r="C382" s="710">
        <f t="shared" si="91"/>
        <v>4.7917398194176819</v>
      </c>
      <c r="D382" s="710">
        <f t="shared" si="92"/>
        <v>1496.9115944392036</v>
      </c>
      <c r="E382" s="710">
        <f t="shared" si="93"/>
        <v>734.21800846812755</v>
      </c>
      <c r="F382" s="710">
        <f t="shared" si="94"/>
        <v>404.86647401885517</v>
      </c>
      <c r="G382" s="710">
        <f t="shared" si="95"/>
        <v>317.0693107333484</v>
      </c>
      <c r="H382" s="717">
        <f t="shared" si="96"/>
        <v>298.46853649133124</v>
      </c>
      <c r="I382" s="710">
        <f t="shared" si="97"/>
        <v>298.40499412342245</v>
      </c>
      <c r="J382" s="710">
        <f t="shared" si="98"/>
        <v>298.36106760917011</v>
      </c>
      <c r="K382" s="710">
        <f t="shared" si="99"/>
        <v>298.33527546994668</v>
      </c>
      <c r="L382" s="710">
        <f t="shared" si="100"/>
        <v>298.32673613835243</v>
      </c>
      <c r="N382" s="580">
        <v>308</v>
      </c>
      <c r="O382" s="710">
        <f t="shared" si="101"/>
        <v>4.7917398194176819</v>
      </c>
      <c r="P382" s="710">
        <f t="shared" si="102"/>
        <v>973.18272232898335</v>
      </c>
      <c r="Q382" s="710">
        <f t="shared" si="103"/>
        <v>951.97324420258963</v>
      </c>
      <c r="R382" s="710">
        <f t="shared" si="104"/>
        <v>936.6484767656583</v>
      </c>
      <c r="S382" s="710">
        <f t="shared" si="105"/>
        <v>927.35067048013809</v>
      </c>
      <c r="T382" s="710">
        <f t="shared" si="106"/>
        <v>924.16525900723514</v>
      </c>
    </row>
    <row r="383" spans="2:20">
      <c r="B383" s="580">
        <v>309</v>
      </c>
      <c r="C383" s="710">
        <f t="shared" si="91"/>
        <v>4.8072974162339728</v>
      </c>
      <c r="D383" s="710">
        <f t="shared" si="92"/>
        <v>1497.0093945807839</v>
      </c>
      <c r="E383" s="710">
        <f t="shared" si="93"/>
        <v>735.14648865007314</v>
      </c>
      <c r="F383" s="710">
        <f t="shared" si="94"/>
        <v>405.38402925195635</v>
      </c>
      <c r="G383" s="710">
        <f t="shared" si="95"/>
        <v>317.21757115641014</v>
      </c>
      <c r="H383" s="717">
        <f t="shared" si="96"/>
        <v>298.47375984387577</v>
      </c>
      <c r="I383" s="710">
        <f t="shared" si="97"/>
        <v>298.40971182372544</v>
      </c>
      <c r="J383" s="710">
        <f t="shared" si="98"/>
        <v>298.36542900725487</v>
      </c>
      <c r="K383" s="710">
        <f t="shared" si="99"/>
        <v>298.33942484713947</v>
      </c>
      <c r="L383" s="710">
        <f t="shared" si="100"/>
        <v>298.33081469146447</v>
      </c>
      <c r="N383" s="580">
        <v>309</v>
      </c>
      <c r="O383" s="710">
        <f t="shared" si="101"/>
        <v>4.8072974162339728</v>
      </c>
      <c r="P383" s="710">
        <f t="shared" si="102"/>
        <v>974.55046745347045</v>
      </c>
      <c r="Q383" s="710">
        <f t="shared" si="103"/>
        <v>953.38854337278917</v>
      </c>
      <c r="R383" s="710">
        <f t="shared" si="104"/>
        <v>938.09798780647998</v>
      </c>
      <c r="S383" s="710">
        <f t="shared" si="105"/>
        <v>928.82072869756576</v>
      </c>
      <c r="T383" s="710">
        <f t="shared" si="106"/>
        <v>925.64200600684421</v>
      </c>
    </row>
    <row r="384" spans="2:20">
      <c r="B384" s="580">
        <v>310</v>
      </c>
      <c r="C384" s="710">
        <f t="shared" si="91"/>
        <v>4.8228550130502645</v>
      </c>
      <c r="D384" s="710">
        <f t="shared" si="92"/>
        <v>1497.1069034845048</v>
      </c>
      <c r="E384" s="710">
        <f t="shared" si="93"/>
        <v>736.07230856486444</v>
      </c>
      <c r="F384" s="710">
        <f t="shared" si="94"/>
        <v>405.90167368193721</v>
      </c>
      <c r="G384" s="710">
        <f t="shared" si="95"/>
        <v>317.36631636008906</v>
      </c>
      <c r="H384" s="717">
        <f t="shared" si="96"/>
        <v>298.4790207919707</v>
      </c>
      <c r="I384" s="710">
        <f t="shared" si="97"/>
        <v>298.41446544337521</v>
      </c>
      <c r="J384" s="710">
        <f t="shared" si="98"/>
        <v>298.36982510564218</v>
      </c>
      <c r="K384" s="710">
        <f t="shared" si="99"/>
        <v>298.34360818279521</v>
      </c>
      <c r="L384" s="710">
        <f t="shared" si="100"/>
        <v>298.33492695032191</v>
      </c>
      <c r="N384" s="580">
        <v>310</v>
      </c>
      <c r="O384" s="710">
        <f t="shared" si="101"/>
        <v>4.8228550130502645</v>
      </c>
      <c r="P384" s="710">
        <f t="shared" si="102"/>
        <v>975.91511154276782</v>
      </c>
      <c r="Q384" s="710">
        <f t="shared" si="103"/>
        <v>954.80063369036532</v>
      </c>
      <c r="R384" s="710">
        <f t="shared" si="104"/>
        <v>939.54421242743797</v>
      </c>
      <c r="S384" s="710">
        <f t="shared" si="105"/>
        <v>930.28745390931761</v>
      </c>
      <c r="T384" s="710">
        <f t="shared" si="106"/>
        <v>927.11540483556212</v>
      </c>
    </row>
    <row r="385" spans="2:20">
      <c r="B385" s="580">
        <v>311</v>
      </c>
      <c r="C385" s="710">
        <f t="shared" si="91"/>
        <v>4.8384126098665554</v>
      </c>
      <c r="D385" s="710">
        <f t="shared" si="92"/>
        <v>1497.2041224660552</v>
      </c>
      <c r="E385" s="710">
        <f t="shared" si="93"/>
        <v>736.99547917940276</v>
      </c>
      <c r="F385" s="710">
        <f t="shared" si="94"/>
        <v>406.4194022653657</v>
      </c>
      <c r="G385" s="710">
        <f t="shared" si="95"/>
        <v>317.51554453866567</v>
      </c>
      <c r="H385" s="717">
        <f t="shared" si="96"/>
        <v>298.48431943874908</v>
      </c>
      <c r="I385" s="710">
        <f t="shared" si="97"/>
        <v>298.41925509232067</v>
      </c>
      <c r="J385" s="710">
        <f t="shared" si="98"/>
        <v>298.37425601910189</v>
      </c>
      <c r="K385" s="710">
        <f t="shared" si="99"/>
        <v>298.34782559454987</v>
      </c>
      <c r="L385" s="710">
        <f t="shared" si="100"/>
        <v>298.33907303349866</v>
      </c>
      <c r="N385" s="580">
        <v>311</v>
      </c>
      <c r="O385" s="710">
        <f t="shared" si="101"/>
        <v>4.8384126098665554</v>
      </c>
      <c r="P385" s="710">
        <f t="shared" si="102"/>
        <v>977.27666162773164</v>
      </c>
      <c r="Q385" s="710">
        <f t="shared" si="103"/>
        <v>956.20952243062447</v>
      </c>
      <c r="R385" s="710">
        <f t="shared" si="104"/>
        <v>940.98715807970382</v>
      </c>
      <c r="S385" s="710">
        <f t="shared" si="105"/>
        <v>931.75085367218708</v>
      </c>
      <c r="T385" s="710">
        <f t="shared" si="106"/>
        <v>928.58546308456641</v>
      </c>
    </row>
    <row r="386" spans="2:20">
      <c r="B386" s="580">
        <v>312</v>
      </c>
      <c r="C386" s="710">
        <f t="shared" si="91"/>
        <v>4.8539702066828463</v>
      </c>
      <c r="D386" s="710">
        <f t="shared" si="92"/>
        <v>1497.3010528306772</v>
      </c>
      <c r="E386" s="710">
        <f t="shared" si="93"/>
        <v>737.91601140560738</v>
      </c>
      <c r="F386" s="710">
        <f t="shared" si="94"/>
        <v>406.93721000005075</v>
      </c>
      <c r="G386" s="710">
        <f t="shared" si="95"/>
        <v>317.66525388357343</v>
      </c>
      <c r="H386" s="717">
        <f t="shared" si="96"/>
        <v>298.48965588685257</v>
      </c>
      <c r="I386" s="710">
        <f t="shared" si="97"/>
        <v>298.42408088003083</v>
      </c>
      <c r="J386" s="710">
        <f t="shared" si="98"/>
        <v>298.37872186193368</v>
      </c>
      <c r="K386" s="710">
        <f t="shared" si="99"/>
        <v>298.35207719957577</v>
      </c>
      <c r="L386" s="710">
        <f t="shared" si="100"/>
        <v>298.34325305910681</v>
      </c>
      <c r="N386" s="580">
        <v>312</v>
      </c>
      <c r="O386" s="710">
        <f t="shared" si="101"/>
        <v>4.8539702066828463</v>
      </c>
      <c r="P386" s="710">
        <f t="shared" si="102"/>
        <v>978.63512472327716</v>
      </c>
      <c r="Q386" s="710">
        <f t="shared" si="103"/>
        <v>957.61521685237801</v>
      </c>
      <c r="R386" s="710">
        <f t="shared" si="104"/>
        <v>942.42683219755554</v>
      </c>
      <c r="S386" s="710">
        <f t="shared" si="105"/>
        <v>933.210935525835</v>
      </c>
      <c r="T386" s="710">
        <f t="shared" si="106"/>
        <v>930.05218832782293</v>
      </c>
    </row>
    <row r="387" spans="2:20">
      <c r="B387" s="580">
        <v>313</v>
      </c>
      <c r="C387" s="710">
        <f t="shared" si="91"/>
        <v>4.8695278034991381</v>
      </c>
      <c r="D387" s="710">
        <f t="shared" si="92"/>
        <v>1497.3976958733858</v>
      </c>
      <c r="E387" s="710">
        <f t="shared" si="93"/>
        <v>738.83391610071612</v>
      </c>
      <c r="F387" s="710">
        <f t="shared" si="94"/>
        <v>407.4550919247414</v>
      </c>
      <c r="G387" s="710">
        <f t="shared" si="95"/>
        <v>317.81544258349811</v>
      </c>
      <c r="H387" s="717">
        <f t="shared" si="96"/>
        <v>298.49503023843118</v>
      </c>
      <c r="I387" s="710">
        <f t="shared" si="97"/>
        <v>298.42894291549464</v>
      </c>
      <c r="J387" s="710">
        <f t="shared" si="98"/>
        <v>298.38322274796633</v>
      </c>
      <c r="K387" s="710">
        <f t="shared" si="99"/>
        <v>298.3563631145804</v>
      </c>
      <c r="L387" s="710">
        <f t="shared" si="100"/>
        <v>298.34746714479604</v>
      </c>
      <c r="N387" s="580">
        <v>313</v>
      </c>
      <c r="O387" s="710">
        <f t="shared" si="101"/>
        <v>4.8695278034991381</v>
      </c>
      <c r="P387" s="710">
        <f t="shared" si="102"/>
        <v>979.99050782841528</v>
      </c>
      <c r="Q387" s="710">
        <f t="shared" si="103"/>
        <v>959.01772419797976</v>
      </c>
      <c r="R387" s="710">
        <f t="shared" si="104"/>
        <v>943.86324219841549</v>
      </c>
      <c r="S387" s="710">
        <f t="shared" si="105"/>
        <v>934.66770699282745</v>
      </c>
      <c r="T387" s="710">
        <f t="shared" si="106"/>
        <v>931.51558812212591</v>
      </c>
    </row>
    <row r="388" spans="2:20">
      <c r="B388" s="580">
        <v>314</v>
      </c>
      <c r="C388" s="710">
        <f t="shared" si="91"/>
        <v>4.8850854003154289</v>
      </c>
      <c r="D388" s="710">
        <f t="shared" si="92"/>
        <v>1497.4940528791803</v>
      </c>
      <c r="E388" s="710">
        <f t="shared" si="93"/>
        <v>739.74920406758656</v>
      </c>
      <c r="F388" s="710">
        <f t="shared" si="94"/>
        <v>407.97304311882863</v>
      </c>
      <c r="G388" s="710">
        <f t="shared" si="95"/>
        <v>317.96610882447612</v>
      </c>
      <c r="H388" s="717">
        <f t="shared" si="96"/>
        <v>298.50044259514323</v>
      </c>
      <c r="I388" s="710">
        <f t="shared" si="97"/>
        <v>298.43384130722018</v>
      </c>
      <c r="J388" s="710">
        <f t="shared" si="98"/>
        <v>298.38775879055697</v>
      </c>
      <c r="K388" s="710">
        <f t="shared" si="99"/>
        <v>298.36068345580543</v>
      </c>
      <c r="L388" s="710">
        <f t="shared" si="100"/>
        <v>298.35171540775241</v>
      </c>
      <c r="N388" s="580">
        <v>314</v>
      </c>
      <c r="O388" s="710">
        <f t="shared" si="101"/>
        <v>4.8850854003154289</v>
      </c>
      <c r="P388" s="710">
        <f t="shared" si="102"/>
        <v>981.34281792628792</v>
      </c>
      <c r="Q388" s="710">
        <f t="shared" si="103"/>
        <v>960.41705169336342</v>
      </c>
      <c r="R388" s="710">
        <f t="shared" si="104"/>
        <v>945.29639548288878</v>
      </c>
      <c r="S388" s="710">
        <f t="shared" si="105"/>
        <v>936.12117557867509</v>
      </c>
      <c r="T388" s="710">
        <f t="shared" si="106"/>
        <v>932.97567000713593</v>
      </c>
    </row>
    <row r="389" spans="2:20">
      <c r="B389" s="580">
        <v>315</v>
      </c>
      <c r="C389" s="710">
        <f t="shared" si="91"/>
        <v>4.9006429971317198</v>
      </c>
      <c r="D389" s="710">
        <f t="shared" si="92"/>
        <v>1497.5901251232497</v>
      </c>
      <c r="E389" s="710">
        <f t="shared" si="93"/>
        <v>740.66188605499383</v>
      </c>
      <c r="F389" s="710">
        <f t="shared" si="94"/>
        <v>408.49105870204892</v>
      </c>
      <c r="G389" s="710">
        <f t="shared" si="95"/>
        <v>318.117250789992</v>
      </c>
      <c r="H389" s="717">
        <f t="shared" si="96"/>
        <v>298.50589305815532</v>
      </c>
      <c r="I389" s="710">
        <f t="shared" si="97"/>
        <v>298.43877616323431</v>
      </c>
      <c r="J389" s="710">
        <f t="shared" si="98"/>
        <v>298.39233010259028</v>
      </c>
      <c r="K389" s="710">
        <f t="shared" si="99"/>
        <v>298.36503833902589</v>
      </c>
      <c r="L389" s="710">
        <f t="shared" si="100"/>
        <v>298.35599796469728</v>
      </c>
      <c r="N389" s="580">
        <v>315</v>
      </c>
      <c r="O389" s="710">
        <f t="shared" si="101"/>
        <v>4.9006429971317198</v>
      </c>
      <c r="P389" s="710">
        <f t="shared" si="102"/>
        <v>982.69206198420488</v>
      </c>
      <c r="Q389" s="710">
        <f t="shared" si="103"/>
        <v>961.81320654807905</v>
      </c>
      <c r="R389" s="710">
        <f t="shared" si="104"/>
        <v>946.7262994348016</v>
      </c>
      <c r="S389" s="710">
        <f t="shared" si="105"/>
        <v>937.5713487718715</v>
      </c>
      <c r="T389" s="710">
        <f t="shared" si="106"/>
        <v>934.43244150541955</v>
      </c>
    </row>
    <row r="390" spans="2:20">
      <c r="B390" s="580">
        <v>316</v>
      </c>
      <c r="C390" s="710">
        <f t="shared" si="91"/>
        <v>4.9162005939480116</v>
      </c>
      <c r="D390" s="710">
        <f t="shared" si="92"/>
        <v>1497.6859138711682</v>
      </c>
      <c r="E390" s="710">
        <f t="shared" si="93"/>
        <v>741.57197275792794</v>
      </c>
      <c r="F390" s="710">
        <f t="shared" si="94"/>
        <v>409.00913383418987</v>
      </c>
      <c r="G390" s="710">
        <f t="shared" si="95"/>
        <v>318.26886666107475</v>
      </c>
      <c r="H390" s="717">
        <f t="shared" si="96"/>
        <v>298.51138172814228</v>
      </c>
      <c r="I390" s="710">
        <f t="shared" si="97"/>
        <v>298.4437475910824</v>
      </c>
      <c r="J390" s="710">
        <f t="shared" si="98"/>
        <v>298.39693679647775</v>
      </c>
      <c r="K390" s="710">
        <f t="shared" si="99"/>
        <v>298.36942787954939</v>
      </c>
      <c r="L390" s="710">
        <f t="shared" si="100"/>
        <v>298.36031493188648</v>
      </c>
      <c r="N390" s="580">
        <v>316</v>
      </c>
      <c r="O390" s="710">
        <f t="shared" si="101"/>
        <v>4.9162005939480116</v>
      </c>
      <c r="P390" s="710">
        <f t="shared" si="102"/>
        <v>984.03824695367882</v>
      </c>
      <c r="Q390" s="710">
        <f t="shared" si="103"/>
        <v>963.2061959553314</v>
      </c>
      <c r="R390" s="710">
        <f t="shared" si="104"/>
        <v>948.15296142123873</v>
      </c>
      <c r="S390" s="710">
        <f t="shared" si="105"/>
        <v>939.0182340439319</v>
      </c>
      <c r="T390" s="710">
        <f t="shared" si="106"/>
        <v>935.8859101224873</v>
      </c>
    </row>
    <row r="391" spans="2:20">
      <c r="B391" s="580">
        <v>317</v>
      </c>
      <c r="C391" s="710">
        <f t="shared" si="91"/>
        <v>4.9317581907643024</v>
      </c>
      <c r="D391" s="710">
        <f t="shared" si="92"/>
        <v>1497.7814203790861</v>
      </c>
      <c r="E391" s="710">
        <f t="shared" si="93"/>
        <v>742.47947481788992</v>
      </c>
      <c r="F391" s="710">
        <f t="shared" si="94"/>
        <v>409.52726371479827</v>
      </c>
      <c r="G391" s="710">
        <f t="shared" si="95"/>
        <v>318.42095461639298</v>
      </c>
      <c r="H391" s="717">
        <f t="shared" si="96"/>
        <v>298.51690870528705</v>
      </c>
      <c r="I391" s="710">
        <f t="shared" si="97"/>
        <v>298.44875569782761</v>
      </c>
      <c r="J391" s="710">
        <f t="shared" si="98"/>
        <v>298.40157898415703</v>
      </c>
      <c r="K391" s="710">
        <f t="shared" si="99"/>
        <v>298.37385219221494</v>
      </c>
      <c r="L391" s="710">
        <f t="shared" si="100"/>
        <v>298.36466642510948</v>
      </c>
      <c r="N391" s="580">
        <v>317</v>
      </c>
      <c r="O391" s="710">
        <f t="shared" si="101"/>
        <v>4.9317581907643024</v>
      </c>
      <c r="P391" s="710">
        <f t="shared" si="102"/>
        <v>985.38137977046176</v>
      </c>
      <c r="Q391" s="710">
        <f t="shared" si="103"/>
        <v>964.5960270920159</v>
      </c>
      <c r="R391" s="710">
        <f t="shared" si="104"/>
        <v>949.57638879258229</v>
      </c>
      <c r="S391" s="710">
        <f t="shared" si="105"/>
        <v>940.46183884943173</v>
      </c>
      <c r="T391" s="710">
        <f t="shared" si="106"/>
        <v>937.33608334683299</v>
      </c>
    </row>
    <row r="392" spans="2:20">
      <c r="B392" s="580">
        <v>318</v>
      </c>
      <c r="C392" s="710">
        <f t="shared" si="91"/>
        <v>4.9473157875805933</v>
      </c>
      <c r="D392" s="710">
        <f t="shared" si="92"/>
        <v>1497.8766458939103</v>
      </c>
      <c r="E392" s="710">
        <f t="shared" si="93"/>
        <v>743.3844028231855</v>
      </c>
      <c r="F392" s="710">
        <f t="shared" si="94"/>
        <v>410.04544358288985</v>
      </c>
      <c r="G392" s="710">
        <f t="shared" si="95"/>
        <v>318.57351283234942</v>
      </c>
      <c r="H392" s="717">
        <f t="shared" si="96"/>
        <v>298.52247408928082</v>
      </c>
      <c r="I392" s="710">
        <f t="shared" si="97"/>
        <v>298.45380059005083</v>
      </c>
      <c r="J392" s="710">
        <f t="shared" si="98"/>
        <v>298.40625677709119</v>
      </c>
      <c r="K392" s="710">
        <f t="shared" si="99"/>
        <v>298.37831139139234</v>
      </c>
      <c r="L392" s="710">
        <f t="shared" si="100"/>
        <v>298.36905255968833</v>
      </c>
      <c r="N392" s="580">
        <v>318</v>
      </c>
      <c r="O392" s="710">
        <f t="shared" si="101"/>
        <v>4.9473157875805933</v>
      </c>
      <c r="P392" s="710">
        <f t="shared" si="102"/>
        <v>986.72146735458057</v>
      </c>
      <c r="Q392" s="710">
        <f t="shared" si="103"/>
        <v>965.98270711875637</v>
      </c>
      <c r="R392" s="710">
        <f t="shared" si="104"/>
        <v>950.99658888254885</v>
      </c>
      <c r="S392" s="710">
        <f t="shared" si="105"/>
        <v>941.90217062604495</v>
      </c>
      <c r="T392" s="710">
        <f t="shared" si="106"/>
        <v>938.78296864997219</v>
      </c>
    </row>
    <row r="393" spans="2:20">
      <c r="B393" s="580">
        <v>319</v>
      </c>
      <c r="C393" s="710">
        <f t="shared" si="91"/>
        <v>4.9628733843968851</v>
      </c>
      <c r="D393" s="710">
        <f t="shared" si="92"/>
        <v>1497.9715916534808</v>
      </c>
      <c r="E393" s="710">
        <f t="shared" si="93"/>
        <v>744.28676730921836</v>
      </c>
      <c r="F393" s="710">
        <f t="shared" si="94"/>
        <v>410.56366871666165</v>
      </c>
      <c r="G393" s="710">
        <f t="shared" si="95"/>
        <v>318.72653948317395</v>
      </c>
      <c r="H393" s="717">
        <f t="shared" si="96"/>
        <v>298.52807797932292</v>
      </c>
      <c r="I393" s="710">
        <f t="shared" si="97"/>
        <v>298.45888237385009</v>
      </c>
      <c r="J393" s="710">
        <f t="shared" si="98"/>
        <v>298.41097028626825</v>
      </c>
      <c r="K393" s="710">
        <f t="shared" si="99"/>
        <v>298.38280559098149</v>
      </c>
      <c r="L393" s="710">
        <f t="shared" si="100"/>
        <v>298.37347345047681</v>
      </c>
      <c r="N393" s="580">
        <v>319</v>
      </c>
      <c r="O393" s="710">
        <f t="shared" si="101"/>
        <v>4.9628733843968851</v>
      </c>
      <c r="P393" s="710">
        <f t="shared" si="102"/>
        <v>988.05851661037241</v>
      </c>
      <c r="Q393" s="710">
        <f t="shared" si="103"/>
        <v>967.36624317994142</v>
      </c>
      <c r="R393" s="710">
        <f t="shared" si="104"/>
        <v>952.41356900822791</v>
      </c>
      <c r="S393" s="710">
        <f t="shared" si="105"/>
        <v>943.33923679458235</v>
      </c>
      <c r="T393" s="710">
        <f t="shared" si="106"/>
        <v>940.22657348648022</v>
      </c>
    </row>
    <row r="394" spans="2:20">
      <c r="B394" s="580">
        <v>320</v>
      </c>
      <c r="C394" s="710">
        <f t="shared" si="91"/>
        <v>4.978430981213176</v>
      </c>
      <c r="D394" s="710">
        <f t="shared" si="92"/>
        <v>1498.0662588867397</v>
      </c>
      <c r="E394" s="710">
        <f t="shared" si="93"/>
        <v>745.1865787587808</v>
      </c>
      <c r="F394" s="710">
        <f t="shared" si="94"/>
        <v>411.08193443320567</v>
      </c>
      <c r="G394" s="710">
        <f t="shared" si="95"/>
        <v>318.88003274101578</v>
      </c>
      <c r="H394" s="717">
        <f t="shared" si="96"/>
        <v>298.53372047412091</v>
      </c>
      <c r="I394" s="710">
        <f t="shared" si="97"/>
        <v>298.46400115484028</v>
      </c>
      <c r="J394" s="710">
        <f t="shared" si="98"/>
        <v>298.41571962220053</v>
      </c>
      <c r="K394" s="710">
        <f t="shared" si="99"/>
        <v>298.3873349044112</v>
      </c>
      <c r="L394" s="710">
        <f t="shared" si="100"/>
        <v>298.37792921185962</v>
      </c>
      <c r="N394" s="580">
        <v>320</v>
      </c>
      <c r="O394" s="710">
        <f t="shared" si="101"/>
        <v>4.978430981213176</v>
      </c>
      <c r="P394" s="710">
        <f t="shared" si="102"/>
        <v>989.39253442652057</v>
      </c>
      <c r="Q394" s="710">
        <f t="shared" si="103"/>
        <v>968.74664240376171</v>
      </c>
      <c r="R394" s="710">
        <f t="shared" si="104"/>
        <v>953.82733647011878</v>
      </c>
      <c r="S394" s="710">
        <f t="shared" si="105"/>
        <v>944.77304475902974</v>
      </c>
      <c r="T394" s="710">
        <f t="shared" si="106"/>
        <v>941.66690529403138</v>
      </c>
    </row>
    <row r="395" spans="2:20">
      <c r="B395" s="580">
        <v>321</v>
      </c>
      <c r="C395" s="710">
        <f t="shared" ref="C395:C458" si="107">$C$73*B395</f>
        <v>4.9939885780294668</v>
      </c>
      <c r="D395" s="710">
        <f t="shared" ref="D395:D458" si="108">(1-2*FoAb-2*FoAb*BiCombAb)*D394+2*FoAb*E394+2*FoAb*BiCombAb*Tcomb</f>
        <v>1498.1606488138943</v>
      </c>
      <c r="E395" s="710">
        <f t="shared" ref="E395:E458" si="109">FoAb*D394+(1-2*FoAb)*E394+FoAb*F394</f>
        <v>746.08384760234367</v>
      </c>
      <c r="F395" s="710">
        <f t="shared" ref="F395:F458" si="110">FoAb*E394+(1-2*FoAb)*F394+FoAb*G394</f>
        <v>411.60023608822542</v>
      </c>
      <c r="G395" s="710">
        <f t="shared" ref="G395:G458" si="111">FoAb*F394+(1-2*FoAb)*G394+FoAb*H394</f>
        <v>319.03399077603478</v>
      </c>
      <c r="H395" s="717">
        <f t="shared" ref="H395:H458" si="112">_FoN1*G394+(1-_FoN1-_FoN2)*H394+_FoN2*I394</f>
        <v>298.53940167189057</v>
      </c>
      <c r="I395" s="710">
        <f t="shared" ref="I395:I458" si="113">FoCase*H394+(1-2*FoCase)*I394+FoCase*J394</f>
        <v>298.46915703815296</v>
      </c>
      <c r="J395" s="710">
        <f t="shared" ref="J395:J458" si="114">FoCase*I394+(1-2*FoCase)*J394+FoCase*K394</f>
        <v>298.42050489492391</v>
      </c>
      <c r="K395" s="710">
        <f t="shared" ref="K395:K458" si="115">FoCase*J394+(1-2*FoCase)*K394+FoCase*L394</f>
        <v>298.39189944463885</v>
      </c>
      <c r="L395" s="710">
        <f t="shared" ref="L395:L458" si="116">(1-2*FoCase-2*FoCase*BiAtmCase)*L394+2*FoCase*K394+2*FoCase*BiAtmCase*Tatm</f>
        <v>298.38241995775172</v>
      </c>
      <c r="N395" s="580">
        <v>321</v>
      </c>
      <c r="O395" s="710">
        <f t="shared" ref="O395:O458" si="117">$O$73*N395</f>
        <v>4.9939885780294668</v>
      </c>
      <c r="P395" s="710">
        <f t="shared" ref="P395:P458" si="118">(1-2*FoCase-2*FoCase*BiCombCase)*P394+2*FoCase*Q394+2*FoCase*BiCombCase*Tcomb</f>
        <v>990.72352767609027</v>
      </c>
      <c r="Q395" s="710">
        <f t="shared" ref="Q395:Q458" si="119">FoCase*P394+(1-2*FoCase)*Q394+FoCase*R394</f>
        <v>970.12391190224616</v>
      </c>
      <c r="R395" s="710">
        <f t="shared" ref="R395:R458" si="120">FoCase*Q394+(1-2*FoCase)*R394+FoCase*S394</f>
        <v>955.23789855216864</v>
      </c>
      <c r="S395" s="710">
        <f t="shared" ref="S395:S458" si="121">FoCase*R394+(1-2*FoCase)*S394+FoCase*T394</f>
        <v>946.2036019065863</v>
      </c>
      <c r="T395" s="710">
        <f t="shared" ref="T395:T458" si="122">(1-2*FoCase-2*FoCase*BiAtmCase)*T394+2*FoCase*S394+2*FoCase*BiAtmCase*Tatm</f>
        <v>943.10397149343657</v>
      </c>
    </row>
    <row r="396" spans="2:20">
      <c r="B396" s="580">
        <v>322</v>
      </c>
      <c r="C396" s="710">
        <f t="shared" si="107"/>
        <v>5.0095461748457586</v>
      </c>
      <c r="D396" s="710">
        <f t="shared" si="108"/>
        <v>1498.2547626465746</v>
      </c>
      <c r="E396" s="710">
        <f t="shared" si="109"/>
        <v>746.97858421834462</v>
      </c>
      <c r="F396" s="710">
        <f t="shared" si="110"/>
        <v>412.11856907575378</v>
      </c>
      <c r="G396" s="710">
        <f t="shared" si="111"/>
        <v>319.18841175649158</v>
      </c>
      <c r="H396" s="717">
        <f t="shared" si="112"/>
        <v>298.54512167035597</v>
      </c>
      <c r="I396" s="710">
        <f t="shared" si="113"/>
        <v>298.47435012843584</v>
      </c>
      <c r="J396" s="710">
        <f t="shared" si="114"/>
        <v>298.42532621399732</v>
      </c>
      <c r="K396" s="710">
        <f t="shared" si="115"/>
        <v>298.39649932414943</v>
      </c>
      <c r="L396" s="710">
        <f t="shared" si="116"/>
        <v>298.38694580159711</v>
      </c>
      <c r="N396" s="580">
        <v>322</v>
      </c>
      <c r="O396" s="710">
        <f t="shared" si="117"/>
        <v>5.0095461748457586</v>
      </c>
      <c r="P396" s="710">
        <f t="shared" si="118"/>
        <v>992.05150321656299</v>
      </c>
      <c r="Q396" s="710">
        <f t="shared" si="119"/>
        <v>971.49805877129904</v>
      </c>
      <c r="R396" s="710">
        <f t="shared" si="120"/>
        <v>956.64526252181031</v>
      </c>
      <c r="S396" s="710">
        <f t="shared" si="121"/>
        <v>947.63091560770226</v>
      </c>
      <c r="T396" s="710">
        <f t="shared" si="122"/>
        <v>944.53777948868174</v>
      </c>
    </row>
    <row r="397" spans="2:20">
      <c r="B397" s="580">
        <v>323</v>
      </c>
      <c r="C397" s="710">
        <f t="shared" si="107"/>
        <v>5.0251037716620495</v>
      </c>
      <c r="D397" s="710">
        <f t="shared" si="108"/>
        <v>1498.3486015879837</v>
      </c>
      <c r="E397" s="710">
        <f t="shared" si="109"/>
        <v>747.87079893347504</v>
      </c>
      <c r="F397" s="710">
        <f t="shared" si="110"/>
        <v>412.63692882787353</v>
      </c>
      <c r="G397" s="710">
        <f t="shared" si="111"/>
        <v>319.34329384883688</v>
      </c>
      <c r="H397" s="717">
        <f t="shared" si="112"/>
        <v>298.55088056674958</v>
      </c>
      <c r="I397" s="710">
        <f t="shared" si="113"/>
        <v>298.4795805298528</v>
      </c>
      <c r="J397" s="710">
        <f t="shared" si="114"/>
        <v>298.43018368850232</v>
      </c>
      <c r="K397" s="710">
        <f t="shared" si="115"/>
        <v>298.40113465495494</v>
      </c>
      <c r="L397" s="710">
        <f t="shared" si="116"/>
        <v>298.39150685636872</v>
      </c>
      <c r="N397" s="580">
        <v>323</v>
      </c>
      <c r="O397" s="710">
        <f t="shared" si="117"/>
        <v>5.0251037716620495</v>
      </c>
      <c r="P397" s="710">
        <f t="shared" si="118"/>
        <v>993.37646788987308</v>
      </c>
      <c r="Q397" s="710">
        <f t="shared" si="119"/>
        <v>972.86909009073622</v>
      </c>
      <c r="R397" s="710">
        <f t="shared" si="120"/>
        <v>958.04943562999938</v>
      </c>
      <c r="S397" s="710">
        <f t="shared" si="121"/>
        <v>949.05499321611728</v>
      </c>
      <c r="T397" s="710">
        <f t="shared" si="122"/>
        <v>945.96833666696625</v>
      </c>
    </row>
    <row r="398" spans="2:20">
      <c r="B398" s="580">
        <v>324</v>
      </c>
      <c r="C398" s="710">
        <f t="shared" si="107"/>
        <v>5.0406613684783403</v>
      </c>
      <c r="D398" s="710">
        <f t="shared" si="108"/>
        <v>1498.4421668330449</v>
      </c>
      <c r="E398" s="710">
        <f t="shared" si="109"/>
        <v>748.76050202296494</v>
      </c>
      <c r="F398" s="710">
        <f t="shared" si="110"/>
        <v>413.15531081443913</v>
      </c>
      <c r="G398" s="710">
        <f t="shared" si="111"/>
        <v>319.49863521779952</v>
      </c>
      <c r="H398" s="717">
        <f t="shared" si="112"/>
        <v>298.5566784578125</v>
      </c>
      <c r="I398" s="710">
        <f t="shared" si="113"/>
        <v>298.48484834608325</v>
      </c>
      <c r="J398" s="710">
        <f t="shared" si="114"/>
        <v>298.43507742704253</v>
      </c>
      <c r="K398" s="710">
        <f t="shared" si="115"/>
        <v>298.40580554859355</v>
      </c>
      <c r="L398" s="710">
        <f t="shared" si="116"/>
        <v>298.39610323456714</v>
      </c>
      <c r="N398" s="580">
        <v>324</v>
      </c>
      <c r="O398" s="710">
        <f t="shared" si="117"/>
        <v>5.0406613684783403</v>
      </c>
      <c r="P398" s="710">
        <f t="shared" si="118"/>
        <v>994.69842852244233</v>
      </c>
      <c r="Q398" s="710">
        <f t="shared" si="119"/>
        <v>974.23701292432202</v>
      </c>
      <c r="R398" s="710">
        <f t="shared" si="120"/>
        <v>959.45042511125166</v>
      </c>
      <c r="S398" s="710">
        <f t="shared" si="121"/>
        <v>950.47584206889826</v>
      </c>
      <c r="T398" s="710">
        <f t="shared" si="122"/>
        <v>947.39565039874049</v>
      </c>
    </row>
    <row r="399" spans="2:20">
      <c r="B399" s="580">
        <v>325</v>
      </c>
      <c r="C399" s="710">
        <f t="shared" si="107"/>
        <v>5.0562189652946321</v>
      </c>
      <c r="D399" s="710">
        <f t="shared" si="108"/>
        <v>1498.5354595685428</v>
      </c>
      <c r="E399" s="710">
        <f t="shared" si="109"/>
        <v>749.64770371086672</v>
      </c>
      <c r="F399" s="710">
        <f t="shared" si="110"/>
        <v>413.6737105428013</v>
      </c>
      <c r="G399" s="710">
        <f t="shared" si="111"/>
        <v>319.65443402647389</v>
      </c>
      <c r="H399" s="717">
        <f t="shared" si="112"/>
        <v>298.5625154397942</v>
      </c>
      <c r="I399" s="710">
        <f t="shared" si="113"/>
        <v>298.49015368032224</v>
      </c>
      <c r="J399" s="710">
        <f t="shared" si="114"/>
        <v>298.44000753774299</v>
      </c>
      <c r="K399" s="710">
        <f t="shared" si="115"/>
        <v>298.41051211612927</v>
      </c>
      <c r="L399" s="710">
        <f t="shared" si="116"/>
        <v>298.40073504821999</v>
      </c>
      <c r="N399" s="580">
        <v>325</v>
      </c>
      <c r="O399" s="710">
        <f t="shared" si="117"/>
        <v>5.0562189652946321</v>
      </c>
      <c r="P399" s="710">
        <f t="shared" si="118"/>
        <v>996.01739192521495</v>
      </c>
      <c r="Q399" s="710">
        <f t="shared" si="119"/>
        <v>975.60183431980511</v>
      </c>
      <c r="R399" s="710">
        <f t="shared" si="120"/>
        <v>960.84823818368034</v>
      </c>
      <c r="S399" s="710">
        <f t="shared" si="121"/>
        <v>951.89346948647687</v>
      </c>
      <c r="T399" s="710">
        <f t="shared" si="122"/>
        <v>948.81972803774443</v>
      </c>
    </row>
    <row r="400" spans="2:20">
      <c r="B400" s="580">
        <v>326</v>
      </c>
      <c r="C400" s="710">
        <f t="shared" si="107"/>
        <v>5.071776562110923</v>
      </c>
      <c r="D400" s="710">
        <f t="shared" si="108"/>
        <v>1498.628480973259</v>
      </c>
      <c r="E400" s="710">
        <f t="shared" si="109"/>
        <v>750.53241417033757</v>
      </c>
      <c r="F400" s="710">
        <f t="shared" si="110"/>
        <v>414.19212355753291</v>
      </c>
      <c r="G400" s="710">
        <f t="shared" si="111"/>
        <v>319.81068843640605</v>
      </c>
      <c r="H400" s="717">
        <f t="shared" si="112"/>
        <v>298.56839160845306</v>
      </c>
      <c r="I400" s="710">
        <f t="shared" si="113"/>
        <v>298.49549663528006</v>
      </c>
      <c r="J400" s="710">
        <f t="shared" si="114"/>
        <v>298.44497412824995</v>
      </c>
      <c r="K400" s="710">
        <f t="shared" si="115"/>
        <v>298.41525446815103</v>
      </c>
      <c r="L400" s="710">
        <f t="shared" si="116"/>
        <v>298.40540240888157</v>
      </c>
      <c r="N400" s="580">
        <v>326</v>
      </c>
      <c r="O400" s="710">
        <f t="shared" si="117"/>
        <v>5.071776562110923</v>
      </c>
      <c r="P400" s="710">
        <f t="shared" si="118"/>
        <v>997.33336489369344</v>
      </c>
      <c r="Q400" s="710">
        <f t="shared" si="119"/>
        <v>976.96356130895515</v>
      </c>
      <c r="R400" s="710">
        <f t="shared" si="120"/>
        <v>962.24288204903326</v>
      </c>
      <c r="S400" s="710">
        <f t="shared" si="121"/>
        <v>953.30788277268755</v>
      </c>
      <c r="T400" s="710">
        <f t="shared" si="122"/>
        <v>950.24057692104475</v>
      </c>
    </row>
    <row r="401" spans="2:20">
      <c r="B401" s="580">
        <v>327</v>
      </c>
      <c r="C401" s="710">
        <f t="shared" si="107"/>
        <v>5.0873341589272139</v>
      </c>
      <c r="D401" s="710">
        <f t="shared" si="108"/>
        <v>1498.7212322181031</v>
      </c>
      <c r="E401" s="710">
        <f t="shared" si="109"/>
        <v>751.41464352391995</v>
      </c>
      <c r="F401" s="710">
        <f t="shared" si="110"/>
        <v>414.71054544015738</v>
      </c>
      <c r="G401" s="710">
        <f t="shared" si="111"/>
        <v>319.96739660767935</v>
      </c>
      <c r="H401" s="717">
        <f t="shared" si="112"/>
        <v>298.57430705905631</v>
      </c>
      <c r="I401" s="710">
        <f t="shared" si="113"/>
        <v>298.50087731318217</v>
      </c>
      <c r="J401" s="710">
        <f t="shared" si="114"/>
        <v>298.44997730573021</v>
      </c>
      <c r="K401" s="710">
        <f t="shared" si="115"/>
        <v>298.42003271477211</v>
      </c>
      <c r="L401" s="710">
        <f t="shared" si="116"/>
        <v>298.41010542763195</v>
      </c>
      <c r="N401" s="580">
        <v>327</v>
      </c>
      <c r="O401" s="710">
        <f t="shared" si="117"/>
        <v>5.0873341589272139</v>
      </c>
      <c r="P401" s="710">
        <f t="shared" si="118"/>
        <v>998.64635420797276</v>
      </c>
      <c r="Q401" s="710">
        <f t="shared" si="119"/>
        <v>978.32220090759904</v>
      </c>
      <c r="R401" s="710">
        <f t="shared" si="120"/>
        <v>963.63436389272999</v>
      </c>
      <c r="S401" s="710">
        <f t="shared" si="121"/>
        <v>954.71908921480508</v>
      </c>
      <c r="T401" s="710">
        <f t="shared" si="122"/>
        <v>951.6582043690737</v>
      </c>
    </row>
    <row r="402" spans="2:20">
      <c r="B402" s="580">
        <v>328</v>
      </c>
      <c r="C402" s="710">
        <f t="shared" si="107"/>
        <v>5.1028917557435056</v>
      </c>
      <c r="D402" s="710">
        <f t="shared" si="108"/>
        <v>1498.8137144662398</v>
      </c>
      <c r="E402" s="710">
        <f t="shared" si="109"/>
        <v>752.29440184382099</v>
      </c>
      <c r="F402" s="710">
        <f t="shared" si="110"/>
        <v>415.22897180887844</v>
      </c>
      <c r="G402" s="710">
        <f t="shared" si="111"/>
        <v>320.12455669899856</v>
      </c>
      <c r="H402" s="717">
        <f t="shared" si="112"/>
        <v>298.58026188638024</v>
      </c>
      <c r="I402" s="710">
        <f t="shared" si="113"/>
        <v>298.50629581576902</v>
      </c>
      <c r="J402" s="710">
        <f t="shared" si="114"/>
        <v>298.45501717687085</v>
      </c>
      <c r="K402" s="710">
        <f t="shared" si="115"/>
        <v>298.42484696562963</v>
      </c>
      <c r="L402" s="710">
        <f t="shared" si="116"/>
        <v>298.41484421507619</v>
      </c>
      <c r="N402" s="580">
        <v>328</v>
      </c>
      <c r="O402" s="710">
        <f t="shared" si="117"/>
        <v>5.1028917557435056</v>
      </c>
      <c r="P402" s="710">
        <f t="shared" si="118"/>
        <v>999.95636663277571</v>
      </c>
      <c r="Q402" s="710">
        <f t="shared" si="119"/>
        <v>979.67776011565684</v>
      </c>
      <c r="R402" s="710">
        <f t="shared" si="120"/>
        <v>965.02269088389914</v>
      </c>
      <c r="S402" s="710">
        <f t="shared" si="121"/>
        <v>956.12709608358205</v>
      </c>
      <c r="T402" s="710">
        <f t="shared" si="122"/>
        <v>953.07261768566559</v>
      </c>
    </row>
    <row r="403" spans="2:20">
      <c r="B403" s="580">
        <v>329</v>
      </c>
      <c r="C403" s="710">
        <f t="shared" si="107"/>
        <v>5.1184493525597965</v>
      </c>
      <c r="D403" s="710">
        <f t="shared" si="108"/>
        <v>1498.9059288732117</v>
      </c>
      <c r="E403" s="710">
        <f t="shared" si="109"/>
        <v>753.17169915219006</v>
      </c>
      <c r="F403" s="710">
        <f t="shared" si="110"/>
        <v>415.74739831831232</v>
      </c>
      <c r="G403" s="710">
        <f t="shared" si="111"/>
        <v>320.2821668677733</v>
      </c>
      <c r="H403" s="717">
        <f t="shared" si="112"/>
        <v>298.58625618471024</v>
      </c>
      <c r="I403" s="710">
        <f t="shared" si="113"/>
        <v>298.51175224429568</v>
      </c>
      <c r="J403" s="710">
        <f t="shared" si="114"/>
        <v>298.46009384787874</v>
      </c>
      <c r="K403" s="710">
        <f t="shared" si="115"/>
        <v>298.42969732988416</v>
      </c>
      <c r="L403" s="710">
        <f t="shared" si="116"/>
        <v>298.41961888134415</v>
      </c>
      <c r="N403" s="580">
        <v>329</v>
      </c>
      <c r="O403" s="710">
        <f t="shared" si="117"/>
        <v>5.1184493525597965</v>
      </c>
      <c r="P403" s="710">
        <f t="shared" si="118"/>
        <v>1001.2634089174878</v>
      </c>
      <c r="Q403" s="710">
        <f t="shared" si="119"/>
        <v>981.03024591717804</v>
      </c>
      <c r="R403" s="710">
        <f t="shared" si="120"/>
        <v>966.4078701754147</v>
      </c>
      <c r="S403" s="710">
        <f t="shared" si="121"/>
        <v>957.5319106332862</v>
      </c>
      <c r="T403" s="710">
        <f t="shared" si="122"/>
        <v>954.48382415809544</v>
      </c>
    </row>
    <row r="404" spans="2:20">
      <c r="B404" s="580">
        <v>330</v>
      </c>
      <c r="C404" s="710">
        <f t="shared" si="107"/>
        <v>5.1340069493760883</v>
      </c>
      <c r="D404" s="710">
        <f t="shared" si="108"/>
        <v>1498.9978765870571</v>
      </c>
      <c r="E404" s="710">
        <f t="shared" si="109"/>
        <v>754.04654542139474</v>
      </c>
      <c r="F404" s="710">
        <f t="shared" si="110"/>
        <v>416.26582065922173</v>
      </c>
      <c r="G404" s="710">
        <f t="shared" si="111"/>
        <v>320.44022527020081</v>
      </c>
      <c r="H404" s="717">
        <f t="shared" si="112"/>
        <v>298.59229004784135</v>
      </c>
      <c r="I404" s="710">
        <f t="shared" si="113"/>
        <v>298.51724669953205</v>
      </c>
      <c r="J404" s="710">
        <f t="shared" si="114"/>
        <v>298.46520742448018</v>
      </c>
      <c r="K404" s="710">
        <f t="shared" si="115"/>
        <v>298.43458391621891</v>
      </c>
      <c r="L404" s="710">
        <f t="shared" si="116"/>
        <v>298.42442953608952</v>
      </c>
      <c r="N404" s="580">
        <v>330</v>
      </c>
      <c r="O404" s="710">
        <f t="shared" si="117"/>
        <v>5.1340069493760883</v>
      </c>
      <c r="P404" s="710">
        <f t="shared" si="118"/>
        <v>1002.5674877961918</v>
      </c>
      <c r="Q404" s="710">
        <f t="shared" si="119"/>
        <v>982.37966528037737</v>
      </c>
      <c r="R404" s="710">
        <f t="shared" si="120"/>
        <v>967.78990890393334</v>
      </c>
      <c r="S404" s="710">
        <f t="shared" si="121"/>
        <v>958.93354010173834</v>
      </c>
      <c r="T404" s="710">
        <f t="shared" si="122"/>
        <v>955.89183105711595</v>
      </c>
    </row>
    <row r="405" spans="2:20">
      <c r="B405" s="580">
        <v>331</v>
      </c>
      <c r="C405" s="710">
        <f t="shared" si="107"/>
        <v>5.1495645461923791</v>
      </c>
      <c r="D405" s="710">
        <f t="shared" si="108"/>
        <v>1499.0895587484242</v>
      </c>
      <c r="E405" s="710">
        <f t="shared" si="109"/>
        <v>754.91895057429599</v>
      </c>
      <c r="F405" s="710">
        <f t="shared" si="110"/>
        <v>416.78423455825174</v>
      </c>
      <c r="G405" s="710">
        <f t="shared" si="111"/>
        <v>320.59873006134728</v>
      </c>
      <c r="H405" s="717">
        <f t="shared" si="112"/>
        <v>298.59836356907817</v>
      </c>
      <c r="I405" s="710">
        <f t="shared" si="113"/>
        <v>298.52277928176255</v>
      </c>
      <c r="J405" s="710">
        <f t="shared" si="114"/>
        <v>298.47035801192067</v>
      </c>
      <c r="K405" s="710">
        <f t="shared" si="115"/>
        <v>298.43950683283936</v>
      </c>
      <c r="L405" s="710">
        <f t="shared" si="116"/>
        <v>298.42927628848963</v>
      </c>
      <c r="N405" s="580">
        <v>331</v>
      </c>
      <c r="O405" s="710">
        <f t="shared" si="117"/>
        <v>5.1495645461923791</v>
      </c>
      <c r="P405" s="710">
        <f t="shared" si="118"/>
        <v>1003.8686099877026</v>
      </c>
      <c r="Q405" s="710">
        <f t="shared" si="119"/>
        <v>983.72602515767107</v>
      </c>
      <c r="R405" s="710">
        <f t="shared" si="120"/>
        <v>969.16881418993103</v>
      </c>
      <c r="S405" s="710">
        <f t="shared" si="121"/>
        <v>960.3319917103488</v>
      </c>
      <c r="T405" s="710">
        <f t="shared" si="122"/>
        <v>957.29664563699521</v>
      </c>
    </row>
    <row r="406" spans="2:20">
      <c r="B406" s="580">
        <v>332</v>
      </c>
      <c r="C406" s="710">
        <f t="shared" si="107"/>
        <v>5.16512214300867</v>
      </c>
      <c r="D406" s="710">
        <f t="shared" si="108"/>
        <v>1499.1809764906823</v>
      </c>
      <c r="E406" s="710">
        <f t="shared" si="109"/>
        <v>755.78892448452109</v>
      </c>
      <c r="F406" s="710">
        <f t="shared" si="110"/>
        <v>417.30263577766721</v>
      </c>
      <c r="G406" s="710">
        <f t="shared" si="111"/>
        <v>320.75767939522876</v>
      </c>
      <c r="H406" s="717">
        <f t="shared" si="112"/>
        <v>298.60447684123511</v>
      </c>
      <c r="I406" s="710">
        <f t="shared" si="113"/>
        <v>298.52835009078615</v>
      </c>
      <c r="J406" s="710">
        <f t="shared" si="114"/>
        <v>298.47554571496431</v>
      </c>
      <c r="K406" s="710">
        <f t="shared" si="115"/>
        <v>298.44446618747287</v>
      </c>
      <c r="L406" s="710">
        <f t="shared" si="116"/>
        <v>298.43415924724457</v>
      </c>
      <c r="N406" s="580">
        <v>332</v>
      </c>
      <c r="O406" s="710">
        <f t="shared" si="117"/>
        <v>5.16512214300867</v>
      </c>
      <c r="P406" s="710">
        <f t="shared" si="118"/>
        <v>1005.1667821956019</v>
      </c>
      <c r="Q406" s="710">
        <f t="shared" si="119"/>
        <v>985.06933248571181</v>
      </c>
      <c r="R406" s="710">
        <f t="shared" si="120"/>
        <v>970.54459313773998</v>
      </c>
      <c r="S406" s="710">
        <f t="shared" si="121"/>
        <v>961.72727266415507</v>
      </c>
      <c r="T406" s="710">
        <f t="shared" si="122"/>
        <v>958.6982751355539</v>
      </c>
    </row>
    <row r="407" spans="2:20">
      <c r="B407" s="580">
        <v>333</v>
      </c>
      <c r="C407" s="710">
        <f t="shared" si="107"/>
        <v>5.1806797398249618</v>
      </c>
      <c r="D407" s="710">
        <f t="shared" si="108"/>
        <v>1499.2721309400276</v>
      </c>
      <c r="E407" s="710">
        <f t="shared" si="109"/>
        <v>756.65647697673535</v>
      </c>
      <c r="F407" s="710">
        <f t="shared" si="110"/>
        <v>417.82102011509272</v>
      </c>
      <c r="G407" s="710">
        <f t="shared" si="111"/>
        <v>320.91707142489059</v>
      </c>
      <c r="H407" s="717">
        <f t="shared" si="112"/>
        <v>298.61062995663679</v>
      </c>
      <c r="I407" s="710">
        <f t="shared" si="113"/>
        <v>298.53395922591591</v>
      </c>
      <c r="J407" s="710">
        <f t="shared" si="114"/>
        <v>298.48077063789378</v>
      </c>
      <c r="K407" s="710">
        <f t="shared" si="115"/>
        <v>298.44946208736798</v>
      </c>
      <c r="L407" s="710">
        <f t="shared" si="116"/>
        <v>298.43907852057691</v>
      </c>
      <c r="N407" s="580">
        <v>333</v>
      </c>
      <c r="O407" s="710">
        <f t="shared" si="117"/>
        <v>5.1806797398249618</v>
      </c>
      <c r="P407" s="710">
        <f t="shared" si="118"/>
        <v>1006.4620111082722</v>
      </c>
      <c r="Q407" s="710">
        <f t="shared" si="119"/>
        <v>986.40959418542593</v>
      </c>
      <c r="R407" s="710">
        <f t="shared" si="120"/>
        <v>971.91725283558469</v>
      </c>
      <c r="S407" s="710">
        <f t="shared" si="121"/>
        <v>963.11939015185965</v>
      </c>
      <c r="T407" s="710">
        <f t="shared" si="122"/>
        <v>960.09672677420258</v>
      </c>
    </row>
    <row r="408" spans="2:20">
      <c r="B408" s="580">
        <v>334</v>
      </c>
      <c r="C408" s="710">
        <f t="shared" si="107"/>
        <v>5.1962373366412526</v>
      </c>
      <c r="D408" s="710">
        <f t="shared" si="108"/>
        <v>1499.3630232155876</v>
      </c>
      <c r="E408" s="710">
        <f t="shared" si="109"/>
        <v>757.52161782691235</v>
      </c>
      <c r="F408" s="710">
        <f t="shared" si="110"/>
        <v>418.33938340325409</v>
      </c>
      <c r="G408" s="710">
        <f t="shared" si="111"/>
        <v>321.0769043024867</v>
      </c>
      <c r="H408" s="717">
        <f t="shared" si="112"/>
        <v>298.61682300711823</v>
      </c>
      <c r="I408" s="710">
        <f t="shared" si="113"/>
        <v>298.53960678597952</v>
      </c>
      <c r="J408" s="710">
        <f t="shared" si="114"/>
        <v>298.48603288450988</v>
      </c>
      <c r="K408" s="710">
        <f t="shared" si="115"/>
        <v>298.4544946392943</v>
      </c>
      <c r="L408" s="710">
        <f t="shared" si="116"/>
        <v>298.44403421623122</v>
      </c>
      <c r="N408" s="580">
        <v>334</v>
      </c>
      <c r="O408" s="710">
        <f t="shared" si="117"/>
        <v>5.1962373366412526</v>
      </c>
      <c r="P408" s="710">
        <f t="shared" si="118"/>
        <v>1007.7543033989323</v>
      </c>
      <c r="Q408" s="710">
        <f t="shared" si="119"/>
        <v>987.74681716204771</v>
      </c>
      <c r="R408" s="710">
        <f t="shared" si="120"/>
        <v>973.28680035561911</v>
      </c>
      <c r="S408" s="710">
        <f t="shared" si="121"/>
        <v>964.50835134586555</v>
      </c>
      <c r="T408" s="710">
        <f t="shared" si="122"/>
        <v>961.49200775797931</v>
      </c>
    </row>
    <row r="409" spans="2:20">
      <c r="B409" s="580">
        <v>335</v>
      </c>
      <c r="C409" s="710">
        <f t="shared" si="107"/>
        <v>5.2117949334575435</v>
      </c>
      <c r="D409" s="710">
        <f t="shared" si="108"/>
        <v>1499.4536544295208</v>
      </c>
      <c r="E409" s="710">
        <f t="shared" si="109"/>
        <v>758.38435676260247</v>
      </c>
      <c r="F409" s="710">
        <f t="shared" si="110"/>
        <v>418.85772150972133</v>
      </c>
      <c r="G409" s="710">
        <f t="shared" si="111"/>
        <v>321.23717617935716</v>
      </c>
      <c r="H409" s="717">
        <f t="shared" si="112"/>
        <v>298.62305608402505</v>
      </c>
      <c r="I409" s="710">
        <f t="shared" si="113"/>
        <v>298.54529286931904</v>
      </c>
      <c r="J409" s="710">
        <f t="shared" si="114"/>
        <v>298.49133255813138</v>
      </c>
      <c r="K409" s="710">
        <f t="shared" si="115"/>
        <v>298.45956394954186</v>
      </c>
      <c r="L409" s="710">
        <f t="shared" si="116"/>
        <v>298.44902644147339</v>
      </c>
      <c r="N409" s="580">
        <v>335</v>
      </c>
      <c r="O409" s="710">
        <f t="shared" si="117"/>
        <v>5.2117949334575435</v>
      </c>
      <c r="P409" s="710">
        <f t="shared" si="118"/>
        <v>1009.0436657256707</v>
      </c>
      <c r="Q409" s="710">
        <f t="shared" si="119"/>
        <v>989.08100830515536</v>
      </c>
      <c r="R409" s="710">
        <f t="shared" si="120"/>
        <v>974.65324275396256</v>
      </c>
      <c r="S409" s="710">
        <f t="shared" si="121"/>
        <v>965.89416340231446</v>
      </c>
      <c r="T409" s="710">
        <f t="shared" si="122"/>
        <v>962.88412527558614</v>
      </c>
    </row>
    <row r="410" spans="2:20">
      <c r="B410" s="580">
        <v>336</v>
      </c>
      <c r="C410" s="710">
        <f t="shared" si="107"/>
        <v>5.2273525302738353</v>
      </c>
      <c r="D410" s="710">
        <f t="shared" si="108"/>
        <v>1499.5440256871127</v>
      </c>
      <c r="E410" s="710">
        <f t="shared" si="109"/>
        <v>759.24470346320038</v>
      </c>
      <c r="F410" s="710">
        <f t="shared" si="110"/>
        <v>419.37603033665437</v>
      </c>
      <c r="G410" s="710">
        <f t="shared" si="111"/>
        <v>321.3978852061058</v>
      </c>
      <c r="H410" s="717">
        <f t="shared" si="112"/>
        <v>298.6293292782139</v>
      </c>
      <c r="I410" s="710">
        <f t="shared" si="113"/>
        <v>298.5510175737906</v>
      </c>
      <c r="J410" s="710">
        <f t="shared" si="114"/>
        <v>298.49666976159472</v>
      </c>
      <c r="K410" s="710">
        <f t="shared" si="115"/>
        <v>298.46467012392071</v>
      </c>
      <c r="L410" s="710">
        <f t="shared" si="116"/>
        <v>298.45405530309057</v>
      </c>
      <c r="N410" s="580">
        <v>336</v>
      </c>
      <c r="O410" s="710">
        <f t="shared" si="117"/>
        <v>5.2273525302738353</v>
      </c>
      <c r="P410" s="710">
        <f t="shared" si="118"/>
        <v>1010.3301047314804</v>
      </c>
      <c r="Q410" s="710">
        <f t="shared" si="119"/>
        <v>990.41217448870691</v>
      </c>
      <c r="R410" s="710">
        <f t="shared" si="120"/>
        <v>976.01658707073648</v>
      </c>
      <c r="S410" s="710">
        <f t="shared" si="121"/>
        <v>967.27683346112326</v>
      </c>
      <c r="T410" s="710">
        <f t="shared" si="122"/>
        <v>964.27308649942654</v>
      </c>
    </row>
    <row r="411" spans="2:20">
      <c r="B411" s="580">
        <v>337</v>
      </c>
      <c r="C411" s="710">
        <f t="shared" si="107"/>
        <v>5.2429101270901262</v>
      </c>
      <c r="D411" s="710">
        <f t="shared" si="108"/>
        <v>1499.6341380868703</v>
      </c>
      <c r="E411" s="710">
        <f t="shared" si="109"/>
        <v>760.10266756021088</v>
      </c>
      <c r="F411" s="710">
        <f t="shared" si="110"/>
        <v>419.89430582054973</v>
      </c>
      <c r="G411" s="710">
        <f t="shared" si="111"/>
        <v>321.55902953267571</v>
      </c>
      <c r="H411" s="717">
        <f t="shared" si="112"/>
        <v>298.63564268005268</v>
      </c>
      <c r="I411" s="710">
        <f t="shared" si="113"/>
        <v>298.55678099676476</v>
      </c>
      <c r="J411" s="710">
        <f t="shared" si="114"/>
        <v>298.50204459725364</v>
      </c>
      <c r="K411" s="710">
        <f t="shared" si="115"/>
        <v>298.46981326776097</v>
      </c>
      <c r="L411" s="710">
        <f t="shared" si="116"/>
        <v>298.45912090739034</v>
      </c>
      <c r="N411" s="580">
        <v>337</v>
      </c>
      <c r="O411" s="710">
        <f t="shared" si="117"/>
        <v>5.2429101270901262</v>
      </c>
      <c r="P411" s="710">
        <f t="shared" si="118"/>
        <v>1011.613627044293</v>
      </c>
      <c r="Q411" s="710">
        <f t="shared" si="119"/>
        <v>991.74032257107513</v>
      </c>
      <c r="R411" s="710">
        <f t="shared" si="120"/>
        <v>977.37684033010021</v>
      </c>
      <c r="S411" s="710">
        <f t="shared" si="121"/>
        <v>968.65636864602061</v>
      </c>
      <c r="T411" s="710">
        <f t="shared" si="122"/>
        <v>965.65889858564242</v>
      </c>
    </row>
    <row r="412" spans="2:20">
      <c r="B412" s="580">
        <v>338</v>
      </c>
      <c r="C412" s="710">
        <f t="shared" si="107"/>
        <v>5.258467723906417</v>
      </c>
      <c r="D412" s="710">
        <f t="shared" si="108"/>
        <v>1499.7239927206126</v>
      </c>
      <c r="E412" s="710">
        <f t="shared" si="109"/>
        <v>760.95825863751259</v>
      </c>
      <c r="F412" s="710">
        <f t="shared" si="110"/>
        <v>420.41254393198938</v>
      </c>
      <c r="G412" s="710">
        <f t="shared" si="111"/>
        <v>321.72060730842543</v>
      </c>
      <c r="H412" s="717">
        <f t="shared" si="112"/>
        <v>298.64199637942085</v>
      </c>
      <c r="I412" s="710">
        <f t="shared" si="113"/>
        <v>298.56258323512651</v>
      </c>
      <c r="J412" s="710">
        <f t="shared" si="114"/>
        <v>298.50745716697935</v>
      </c>
      <c r="K412" s="710">
        <f t="shared" si="115"/>
        <v>298.47499348591168</v>
      </c>
      <c r="L412" s="710">
        <f t="shared" si="116"/>
        <v>298.46422336020078</v>
      </c>
      <c r="N412" s="580">
        <v>338</v>
      </c>
      <c r="O412" s="710">
        <f t="shared" si="117"/>
        <v>5.258467723906417</v>
      </c>
      <c r="P412" s="710">
        <f t="shared" si="118"/>
        <v>1012.8942392770126</v>
      </c>
      <c r="Q412" s="710">
        <f t="shared" si="119"/>
        <v>993.06545939508317</v>
      </c>
      <c r="R412" s="710">
        <f t="shared" si="120"/>
        <v>978.73400954028784</v>
      </c>
      <c r="S412" s="710">
        <f t="shared" si="121"/>
        <v>970.03277606458403</v>
      </c>
      <c r="T412" s="710">
        <f t="shared" si="122"/>
        <v>967.04156867415054</v>
      </c>
    </row>
    <row r="413" spans="2:20">
      <c r="B413" s="580">
        <v>339</v>
      </c>
      <c r="C413" s="710">
        <f t="shared" si="107"/>
        <v>5.2740253207227088</v>
      </c>
      <c r="D413" s="710">
        <f t="shared" si="108"/>
        <v>1499.8135906735588</v>
      </c>
      <c r="E413" s="710">
        <f t="shared" si="109"/>
        <v>761.81148623162142</v>
      </c>
      <c r="F413" s="710">
        <f t="shared" si="110"/>
        <v>420.93074067539146</v>
      </c>
      <c r="G413" s="710">
        <f t="shared" si="111"/>
        <v>321.88261668220269</v>
      </c>
      <c r="H413" s="717">
        <f t="shared" si="112"/>
        <v>298.64839046570984</v>
      </c>
      <c r="I413" s="710">
        <f t="shared" si="113"/>
        <v>298.56842438527497</v>
      </c>
      <c r="J413" s="710">
        <f t="shared" si="114"/>
        <v>298.51290757215997</v>
      </c>
      <c r="K413" s="710">
        <f t="shared" si="115"/>
        <v>298.4802108827414</v>
      </c>
      <c r="L413" s="710">
        <f t="shared" si="116"/>
        <v>298.46936276686966</v>
      </c>
      <c r="N413" s="580">
        <v>339</v>
      </c>
      <c r="O413" s="710">
        <f t="shared" si="117"/>
        <v>5.2740253207227088</v>
      </c>
      <c r="P413" s="710">
        <f t="shared" si="118"/>
        <v>1014.1719480275505</v>
      </c>
      <c r="Q413" s="710">
        <f t="shared" si="119"/>
        <v>994.38759178803969</v>
      </c>
      <c r="R413" s="710">
        <f t="shared" si="120"/>
        <v>980.08810169364392</v>
      </c>
      <c r="S413" s="710">
        <f t="shared" si="121"/>
        <v>971.40606280827592</v>
      </c>
      <c r="T413" s="710">
        <f t="shared" si="122"/>
        <v>968.42110388867991</v>
      </c>
    </row>
    <row r="414" spans="2:20">
      <c r="B414" s="580">
        <v>340</v>
      </c>
      <c r="C414" s="710">
        <f t="shared" si="107"/>
        <v>5.2895829175389997</v>
      </c>
      <c r="D414" s="710">
        <f t="shared" si="108"/>
        <v>1499.902933024413</v>
      </c>
      <c r="E414" s="710">
        <f t="shared" si="109"/>
        <v>762.66235983195133</v>
      </c>
      <c r="F414" s="710">
        <f t="shared" si="110"/>
        <v>421.44889208876276</v>
      </c>
      <c r="G414" s="710">
        <f t="shared" si="111"/>
        <v>322.04505580241852</v>
      </c>
      <c r="H414" s="717">
        <f t="shared" si="112"/>
        <v>298.65482502782328</v>
      </c>
      <c r="I414" s="710">
        <f t="shared" si="113"/>
        <v>298.57430454312396</v>
      </c>
      <c r="J414" s="710">
        <f t="shared" si="114"/>
        <v>298.51839591370054</v>
      </c>
      <c r="K414" s="710">
        <f t="shared" si="115"/>
        <v>298.48546556213728</v>
      </c>
      <c r="L414" s="710">
        <f t="shared" si="116"/>
        <v>298.47453923226442</v>
      </c>
      <c r="N414" s="580">
        <v>340</v>
      </c>
      <c r="O414" s="710">
        <f t="shared" si="117"/>
        <v>5.2895829175389997</v>
      </c>
      <c r="P414" s="710">
        <f t="shared" si="118"/>
        <v>1015.4467598788585</v>
      </c>
      <c r="Q414" s="710">
        <f t="shared" si="119"/>
        <v>995.70672656177419</v>
      </c>
      <c r="R414" s="710">
        <f t="shared" si="120"/>
        <v>981.43912376665924</v>
      </c>
      <c r="S414" s="710">
        <f t="shared" si="121"/>
        <v>972.77623595248099</v>
      </c>
      <c r="T414" s="710">
        <f t="shared" si="122"/>
        <v>969.79751133680816</v>
      </c>
    </row>
    <row r="415" spans="2:20">
      <c r="B415" s="580">
        <v>341</v>
      </c>
      <c r="C415" s="710">
        <f t="shared" si="107"/>
        <v>5.3051405143552905</v>
      </c>
      <c r="D415" s="710">
        <f t="shared" si="108"/>
        <v>1499.9920208454471</v>
      </c>
      <c r="E415" s="710">
        <f t="shared" si="109"/>
        <v>763.51088888107472</v>
      </c>
      <c r="F415" s="710">
        <f t="shared" si="110"/>
        <v>421.9669942434528</v>
      </c>
      <c r="G415" s="710">
        <f t="shared" si="111"/>
        <v>322.20792281711982</v>
      </c>
      <c r="H415" s="717">
        <f t="shared" si="112"/>
        <v>298.66130015417758</v>
      </c>
      <c r="I415" s="710">
        <f t="shared" si="113"/>
        <v>298.58022380410159</v>
      </c>
      <c r="J415" s="710">
        <f t="shared" si="114"/>
        <v>298.52392229202297</v>
      </c>
      <c r="K415" s="710">
        <f t="shared" si="115"/>
        <v>298.4907576275051</v>
      </c>
      <c r="L415" s="710">
        <f t="shared" si="116"/>
        <v>298.47975286077155</v>
      </c>
      <c r="N415" s="580">
        <v>341</v>
      </c>
      <c r="O415" s="710">
        <f t="shared" si="117"/>
        <v>5.3051405143552905</v>
      </c>
      <c r="P415" s="710">
        <f t="shared" si="118"/>
        <v>1016.7186813989633</v>
      </c>
      <c r="Q415" s="710">
        <f t="shared" si="119"/>
        <v>997.02287051267172</v>
      </c>
      <c r="R415" s="710">
        <f t="shared" si="120"/>
        <v>982.78708272000745</v>
      </c>
      <c r="S415" s="710">
        <f t="shared" si="121"/>
        <v>974.14330255654181</v>
      </c>
      <c r="T415" s="710">
        <f t="shared" si="122"/>
        <v>971.17079810999792</v>
      </c>
    </row>
    <row r="416" spans="2:20">
      <c r="B416" s="580">
        <v>342</v>
      </c>
      <c r="C416" s="710">
        <f t="shared" si="107"/>
        <v>5.3206981111715823</v>
      </c>
      <c r="D416" s="710">
        <f t="shared" si="108"/>
        <v>1500.0808552025808</v>
      </c>
      <c r="E416" s="710">
        <f t="shared" si="109"/>
        <v>764.3570827749802</v>
      </c>
      <c r="F416" s="710">
        <f t="shared" si="110"/>
        <v>422.4850432439099</v>
      </c>
      <c r="G416" s="710">
        <f t="shared" si="111"/>
        <v>322.37121587406148</v>
      </c>
      <c r="H416" s="717">
        <f t="shared" si="112"/>
        <v>298.66781593270207</v>
      </c>
      <c r="I416" s="710">
        <f t="shared" si="113"/>
        <v>298.58618226315076</v>
      </c>
      <c r="J416" s="710">
        <f t="shared" si="114"/>
        <v>298.52948680706572</v>
      </c>
      <c r="K416" s="710">
        <f t="shared" si="115"/>
        <v>298.49608718176881</v>
      </c>
      <c r="L416" s="710">
        <f t="shared" si="116"/>
        <v>298.48500375629669</v>
      </c>
      <c r="N416" s="580">
        <v>342</v>
      </c>
      <c r="O416" s="710">
        <f t="shared" si="117"/>
        <v>5.3206981111715823</v>
      </c>
      <c r="P416" s="710">
        <f t="shared" si="118"/>
        <v>1017.9877191410003</v>
      </c>
      <c r="Q416" s="710">
        <f t="shared" si="119"/>
        <v>998.3360304217083</v>
      </c>
      <c r="R416" s="710">
        <f t="shared" si="120"/>
        <v>984.13198549858009</v>
      </c>
      <c r="S416" s="710">
        <f t="shared" si="121"/>
        <v>975.50726966379557</v>
      </c>
      <c r="T416" s="710">
        <f t="shared" si="122"/>
        <v>972.54097128363389</v>
      </c>
    </row>
    <row r="417" spans="2:20">
      <c r="B417" s="580">
        <v>343</v>
      </c>
      <c r="C417" s="710">
        <f t="shared" si="107"/>
        <v>5.3362557079878732</v>
      </c>
      <c r="D417" s="710">
        <f t="shared" si="108"/>
        <v>1500.1694371554593</v>
      </c>
      <c r="E417" s="710">
        <f t="shared" si="109"/>
        <v>765.20095086333015</v>
      </c>
      <c r="F417" s="710">
        <f t="shared" si="110"/>
        <v>423.00303522743889</v>
      </c>
      <c r="G417" s="710">
        <f t="shared" si="111"/>
        <v>322.53493312077728</v>
      </c>
      <c r="H417" s="717">
        <f t="shared" si="112"/>
        <v>298.67437245083954</v>
      </c>
      <c r="I417" s="710">
        <f t="shared" si="113"/>
        <v>298.59218001472897</v>
      </c>
      <c r="J417" s="710">
        <f t="shared" si="114"/>
        <v>298.5350895582838</v>
      </c>
      <c r="K417" s="710">
        <f t="shared" si="115"/>
        <v>298.50145432737048</v>
      </c>
      <c r="L417" s="710">
        <f t="shared" si="116"/>
        <v>298.4902920222641</v>
      </c>
      <c r="N417" s="580">
        <v>343</v>
      </c>
      <c r="O417" s="710">
        <f t="shared" si="117"/>
        <v>5.3362557079878732</v>
      </c>
      <c r="P417" s="710">
        <f t="shared" si="118"/>
        <v>1019.2538796432469</v>
      </c>
      <c r="Q417" s="710">
        <f t="shared" si="119"/>
        <v>999.64621305448566</v>
      </c>
      <c r="R417" s="710">
        <f t="shared" si="120"/>
        <v>985.4738390315232</v>
      </c>
      <c r="S417" s="710">
        <f t="shared" si="121"/>
        <v>976.86814430161098</v>
      </c>
      <c r="T417" s="710">
        <f t="shared" si="122"/>
        <v>973.90803791705889</v>
      </c>
    </row>
    <row r="418" spans="2:20">
      <c r="B418" s="580">
        <v>344</v>
      </c>
      <c r="C418" s="710">
        <f t="shared" si="107"/>
        <v>5.3518133048041641</v>
      </c>
      <c r="D418" s="710">
        <f t="shared" si="108"/>
        <v>1500.2577677575289</v>
      </c>
      <c r="E418" s="710">
        <f t="shared" si="109"/>
        <v>766.04250244971593</v>
      </c>
      <c r="F418" s="710">
        <f t="shared" si="110"/>
        <v>423.52096636396055</v>
      </c>
      <c r="G418" s="710">
        <f t="shared" si="111"/>
        <v>322.69907270465052</v>
      </c>
      <c r="H418" s="717">
        <f t="shared" si="112"/>
        <v>298.68096979554662</v>
      </c>
      <c r="I418" s="710">
        <f t="shared" si="113"/>
        <v>298.59821715280856</v>
      </c>
      <c r="J418" s="710">
        <f t="shared" si="114"/>
        <v>298.54073064464876</v>
      </c>
      <c r="K418" s="710">
        <f t="shared" si="115"/>
        <v>298.50685916626992</v>
      </c>
      <c r="L418" s="710">
        <f t="shared" si="116"/>
        <v>298.49561776161636</v>
      </c>
      <c r="N418" s="580">
        <v>344</v>
      </c>
      <c r="O418" s="710">
        <f t="shared" si="117"/>
        <v>5.3518133048041641</v>
      </c>
      <c r="P418" s="710">
        <f t="shared" si="118"/>
        <v>1020.5171694291568</v>
      </c>
      <c r="Q418" s="710">
        <f t="shared" si="119"/>
        <v>1000.9534251612663</v>
      </c>
      <c r="R418" s="710">
        <f t="shared" si="120"/>
        <v>986.8126502322724</v>
      </c>
      <c r="S418" s="710">
        <f t="shared" si="121"/>
        <v>978.22593348142311</v>
      </c>
      <c r="T418" s="710">
        <f t="shared" si="122"/>
        <v>975.27200505361043</v>
      </c>
    </row>
    <row r="419" spans="2:20">
      <c r="B419" s="580">
        <v>345</v>
      </c>
      <c r="C419" s="710">
        <f t="shared" si="107"/>
        <v>5.3673709016204558</v>
      </c>
      <c r="D419" s="710">
        <f t="shared" si="108"/>
        <v>1500.3458480561101</v>
      </c>
      <c r="E419" s="710">
        <f t="shared" si="109"/>
        <v>766.88174679191138</v>
      </c>
      <c r="F419" s="710">
        <f t="shared" si="110"/>
        <v>424.0388328557728</v>
      </c>
      <c r="G419" s="710">
        <f t="shared" si="111"/>
        <v>322.86363277298324</v>
      </c>
      <c r="H419" s="717">
        <f t="shared" si="112"/>
        <v>298.68760805329407</v>
      </c>
      <c r="I419" s="710">
        <f t="shared" si="113"/>
        <v>298.60429377087689</v>
      </c>
      <c r="J419" s="710">
        <f t="shared" si="114"/>
        <v>298.54641016464848</v>
      </c>
      <c r="K419" s="710">
        <f t="shared" si="115"/>
        <v>298.51230179994468</v>
      </c>
      <c r="L419" s="710">
        <f t="shared" si="116"/>
        <v>298.50098107681424</v>
      </c>
      <c r="N419" s="580">
        <v>345</v>
      </c>
      <c r="O419" s="710">
        <f t="shared" si="117"/>
        <v>5.3673709016204558</v>
      </c>
      <c r="P419" s="710">
        <f t="shared" si="118"/>
        <v>1021.7775950073931</v>
      </c>
      <c r="Q419" s="710">
        <f t="shared" si="119"/>
        <v>1002.2576734770079</v>
      </c>
      <c r="R419" s="710">
        <f t="shared" si="120"/>
        <v>988.148425998589</v>
      </c>
      <c r="S419" s="710">
        <f t="shared" si="121"/>
        <v>979.58064419877053</v>
      </c>
      <c r="T419" s="710">
        <f t="shared" si="122"/>
        <v>976.632879720657</v>
      </c>
    </row>
    <row r="420" spans="2:20">
      <c r="B420" s="580">
        <v>346</v>
      </c>
      <c r="C420" s="710">
        <f t="shared" si="107"/>
        <v>5.3829284984367467</v>
      </c>
      <c r="D420" s="710">
        <f t="shared" si="108"/>
        <v>1500.4336790924688</v>
      </c>
      <c r="E420" s="710">
        <f t="shared" si="109"/>
        <v>767.71869310212639</v>
      </c>
      <c r="F420" s="710">
        <f t="shared" si="110"/>
        <v>424.55663093731357</v>
      </c>
      <c r="G420" s="710">
        <f t="shared" si="111"/>
        <v>323.02861147306487</v>
      </c>
      <c r="H420" s="717">
        <f t="shared" si="112"/>
        <v>298.69428731006752</v>
      </c>
      <c r="I420" s="710">
        <f t="shared" si="113"/>
        <v>298.61040996193651</v>
      </c>
      <c r="J420" s="710">
        <f t="shared" si="114"/>
        <v>298.55212821628714</v>
      </c>
      <c r="K420" s="710">
        <f t="shared" si="115"/>
        <v>298.51778232938977</v>
      </c>
      <c r="L420" s="710">
        <f t="shared" si="116"/>
        <v>298.50638206983649</v>
      </c>
      <c r="N420" s="580">
        <v>346</v>
      </c>
      <c r="O420" s="710">
        <f t="shared" si="117"/>
        <v>5.3829284984367467</v>
      </c>
      <c r="P420" s="710">
        <f t="shared" si="118"/>
        <v>1023.0351628718622</v>
      </c>
      <c r="Q420" s="710">
        <f t="shared" si="119"/>
        <v>1003.5589647213982</v>
      </c>
      <c r="R420" s="710">
        <f t="shared" si="120"/>
        <v>989.48117321259497</v>
      </c>
      <c r="S420" s="710">
        <f t="shared" si="121"/>
        <v>980.93228343333112</v>
      </c>
      <c r="T420" s="710">
        <f t="shared" si="122"/>
        <v>977.99066892963401</v>
      </c>
    </row>
    <row r="421" spans="2:20">
      <c r="B421" s="580">
        <v>347</v>
      </c>
      <c r="C421" s="710">
        <f t="shared" si="107"/>
        <v>5.3984860952530376</v>
      </c>
      <c r="D421" s="710">
        <f t="shared" si="108"/>
        <v>1500.5212619018848</v>
      </c>
      <c r="E421" s="710">
        <f t="shared" si="109"/>
        <v>768.55335054725731</v>
      </c>
      <c r="F421" s="710">
        <f t="shared" si="110"/>
        <v>425.07435687492568</v>
      </c>
      <c r="G421" s="710">
        <f t="shared" si="111"/>
        <v>323.19400695224039</v>
      </c>
      <c r="H421" s="717">
        <f t="shared" si="112"/>
        <v>298.70100765136766</v>
      </c>
      <c r="I421" s="710">
        <f t="shared" si="113"/>
        <v>298.61656581850525</v>
      </c>
      <c r="J421" s="710">
        <f t="shared" si="114"/>
        <v>298.55788489708544</v>
      </c>
      <c r="K421" s="710">
        <f t="shared" si="115"/>
        <v>298.52330085511744</v>
      </c>
      <c r="L421" s="710">
        <f t="shared" si="116"/>
        <v>298.5118208421797</v>
      </c>
      <c r="N421" s="580">
        <v>347</v>
      </c>
      <c r="O421" s="710">
        <f t="shared" si="117"/>
        <v>5.3984860952530376</v>
      </c>
      <c r="P421" s="710">
        <f t="shared" si="118"/>
        <v>1024.2898795017472</v>
      </c>
      <c r="Q421" s="710">
        <f t="shared" si="119"/>
        <v>1004.85730559889</v>
      </c>
      <c r="R421" s="710">
        <f t="shared" si="120"/>
        <v>990.81089874080885</v>
      </c>
      <c r="S421" s="710">
        <f t="shared" si="121"/>
        <v>982.28085814895826</v>
      </c>
      <c r="T421" s="710">
        <f t="shared" si="122"/>
        <v>979.34537967608026</v>
      </c>
    </row>
    <row r="422" spans="2:20">
      <c r="B422" s="580">
        <v>348</v>
      </c>
      <c r="C422" s="710">
        <f t="shared" si="107"/>
        <v>5.4140436920693293</v>
      </c>
      <c r="D422" s="710">
        <f t="shared" si="108"/>
        <v>1500.6085975137203</v>
      </c>
      <c r="E422" s="710">
        <f t="shared" si="109"/>
        <v>769.38572824913695</v>
      </c>
      <c r="F422" s="710">
        <f t="shared" si="110"/>
        <v>425.59200696662288</v>
      </c>
      <c r="G422" s="710">
        <f t="shared" si="111"/>
        <v>323.35981735797719</v>
      </c>
      <c r="H422" s="717">
        <f t="shared" si="112"/>
        <v>298.70776916221064</v>
      </c>
      <c r="I422" s="710">
        <f t="shared" si="113"/>
        <v>298.62276143261647</v>
      </c>
      <c r="J422" s="710">
        <f t="shared" si="114"/>
        <v>298.56368030408026</v>
      </c>
      <c r="K422" s="710">
        <f t="shared" si="115"/>
        <v>298.5288574771572</v>
      </c>
      <c r="L422" s="710">
        <f t="shared" si="116"/>
        <v>298.51729749485787</v>
      </c>
      <c r="N422" s="580">
        <v>348</v>
      </c>
      <c r="O422" s="710">
        <f t="shared" si="117"/>
        <v>5.4140436920693293</v>
      </c>
      <c r="P422" s="710">
        <f t="shared" si="118"/>
        <v>1025.5417513615409</v>
      </c>
      <c r="Q422" s="710">
        <f t="shared" si="119"/>
        <v>1006.1527027987349</v>
      </c>
      <c r="R422" s="710">
        <f t="shared" si="120"/>
        <v>992.13760943418129</v>
      </c>
      <c r="S422" s="710">
        <f t="shared" si="121"/>
        <v>983.62637529371625</v>
      </c>
      <c r="T422" s="710">
        <f t="shared" si="122"/>
        <v>980.69701893967374</v>
      </c>
    </row>
    <row r="423" spans="2:20">
      <c r="B423" s="580">
        <v>349</v>
      </c>
      <c r="C423" s="710">
        <f t="shared" si="107"/>
        <v>5.4296012888856202</v>
      </c>
      <c r="D423" s="710">
        <f t="shared" si="108"/>
        <v>1500.6956869514834</v>
      </c>
      <c r="E423" s="710">
        <f t="shared" si="109"/>
        <v>770.21583528478277</v>
      </c>
      <c r="F423" s="710">
        <f t="shared" si="110"/>
        <v>426.10957754185779</v>
      </c>
      <c r="G423" s="710">
        <f t="shared" si="111"/>
        <v>323.5260408379313</v>
      </c>
      <c r="H423" s="717">
        <f t="shared" si="112"/>
        <v>298.71457192712887</v>
      </c>
      <c r="I423" s="710">
        <f t="shared" si="113"/>
        <v>298.62899689581928</v>
      </c>
      <c r="J423" s="710">
        <f t="shared" si="114"/>
        <v>298.56951453382499</v>
      </c>
      <c r="K423" s="710">
        <f t="shared" si="115"/>
        <v>298.53445229505564</v>
      </c>
      <c r="L423" s="710">
        <f t="shared" si="116"/>
        <v>298.52281212840262</v>
      </c>
      <c r="N423" s="580">
        <v>349</v>
      </c>
      <c r="O423" s="710">
        <f t="shared" si="117"/>
        <v>5.4296012888856202</v>
      </c>
      <c r="P423" s="710">
        <f t="shared" si="118"/>
        <v>1026.7907849010799</v>
      </c>
      <c r="Q423" s="710">
        <f t="shared" si="119"/>
        <v>1007.4451629950187</v>
      </c>
      <c r="R423" s="710">
        <f t="shared" si="120"/>
        <v>993.46131212812952</v>
      </c>
      <c r="S423" s="710">
        <f t="shared" si="121"/>
        <v>984.96884179991594</v>
      </c>
      <c r="T423" s="710">
        <f t="shared" si="122"/>
        <v>982.04559368426794</v>
      </c>
    </row>
    <row r="424" spans="2:20">
      <c r="B424" s="580">
        <v>350</v>
      </c>
      <c r="C424" s="710">
        <f t="shared" si="107"/>
        <v>5.4451588857019111</v>
      </c>
      <c r="D424" s="710">
        <f t="shared" si="108"/>
        <v>1500.7825312328937</v>
      </c>
      <c r="E424" s="710">
        <f t="shared" si="109"/>
        <v>771.04368068664371</v>
      </c>
      <c r="F424" s="710">
        <f t="shared" si="110"/>
        <v>426.62706496129192</v>
      </c>
      <c r="G424" s="710">
        <f t="shared" si="111"/>
        <v>323.69267554001306</v>
      </c>
      <c r="H424" s="717">
        <f t="shared" si="112"/>
        <v>298.72141603017121</v>
      </c>
      <c r="I424" s="710">
        <f t="shared" si="113"/>
        <v>298.63527229917878</v>
      </c>
      <c r="J424" s="710">
        <f t="shared" si="114"/>
        <v>298.57538768238913</v>
      </c>
      <c r="K424" s="710">
        <f t="shared" si="115"/>
        <v>298.54008540787629</v>
      </c>
      <c r="L424" s="710">
        <f t="shared" si="116"/>
        <v>298.52836484286274</v>
      </c>
      <c r="N424" s="580">
        <v>350</v>
      </c>
      <c r="O424" s="710">
        <f t="shared" si="117"/>
        <v>5.4451588857019111</v>
      </c>
      <c r="P424" s="710">
        <f t="shared" si="118"/>
        <v>1028.0369865555767</v>
      </c>
      <c r="Q424" s="710">
        <f t="shared" si="119"/>
        <v>1008.7346928466949</v>
      </c>
      <c r="R424" s="710">
        <f t="shared" si="120"/>
        <v>994.78201364257347</v>
      </c>
      <c r="S424" s="710">
        <f t="shared" si="121"/>
        <v>986.30826458415163</v>
      </c>
      <c r="T424" s="710">
        <f t="shared" si="122"/>
        <v>983.39111085792706</v>
      </c>
    </row>
    <row r="425" spans="2:20">
      <c r="B425" s="580">
        <v>351</v>
      </c>
      <c r="C425" s="710">
        <f t="shared" si="107"/>
        <v>5.4607164825182029</v>
      </c>
      <c r="D425" s="710">
        <f t="shared" si="108"/>
        <v>1500.8691313699421</v>
      </c>
      <c r="E425" s="710">
        <f t="shared" si="109"/>
        <v>771.86927344284595</v>
      </c>
      <c r="F425" s="710">
        <f t="shared" si="110"/>
        <v>427.14446561656661</v>
      </c>
      <c r="G425" s="710">
        <f t="shared" si="111"/>
        <v>323.8597196124519</v>
      </c>
      <c r="H425" s="717">
        <f t="shared" si="112"/>
        <v>298.72830155490357</v>
      </c>
      <c r="I425" s="710">
        <f t="shared" si="113"/>
        <v>298.64158773327608</v>
      </c>
      <c r="J425" s="710">
        <f t="shared" si="114"/>
        <v>298.58129984535884</v>
      </c>
      <c r="K425" s="710">
        <f t="shared" si="115"/>
        <v>298.54575691419961</v>
      </c>
      <c r="L425" s="710">
        <f t="shared" si="116"/>
        <v>298.53395573780432</v>
      </c>
      <c r="N425" s="580">
        <v>351</v>
      </c>
      <c r="O425" s="710">
        <f t="shared" si="117"/>
        <v>5.4607164825182029</v>
      </c>
      <c r="P425" s="710">
        <f t="shared" si="118"/>
        <v>1029.2803627456542</v>
      </c>
      <c r="Q425" s="710">
        <f t="shared" si="119"/>
        <v>1010.0212989976196</v>
      </c>
      <c r="R425" s="710">
        <f t="shared" si="120"/>
        <v>996.09972078197029</v>
      </c>
      <c r="S425" s="710">
        <f t="shared" si="121"/>
        <v>987.64465054733523</v>
      </c>
      <c r="T425" s="710">
        <f t="shared" si="122"/>
        <v>984.73357739296273</v>
      </c>
    </row>
    <row r="426" spans="2:20">
      <c r="B426" s="580">
        <v>352</v>
      </c>
      <c r="C426" s="710">
        <f t="shared" si="107"/>
        <v>5.4762740793344937</v>
      </c>
      <c r="D426" s="710">
        <f t="shared" si="108"/>
        <v>1500.955488368952</v>
      </c>
      <c r="E426" s="710">
        <f t="shared" si="109"/>
        <v>772.69262249743645</v>
      </c>
      <c r="F426" s="710">
        <f t="shared" si="110"/>
        <v>427.66177593007615</v>
      </c>
      <c r="G426" s="710">
        <f t="shared" si="111"/>
        <v>324.02717120386023</v>
      </c>
      <c r="H426" s="717">
        <f t="shared" si="112"/>
        <v>298.73522858440941</v>
      </c>
      <c r="I426" s="710">
        <f t="shared" si="113"/>
        <v>298.64794328820909</v>
      </c>
      <c r="J426" s="710">
        <f t="shared" si="114"/>
        <v>298.58725111783667</v>
      </c>
      <c r="K426" s="710">
        <f t="shared" si="115"/>
        <v>298.55146691212298</v>
      </c>
      <c r="L426" s="710">
        <f t="shared" si="116"/>
        <v>298.53958491231054</v>
      </c>
      <c r="N426" s="580">
        <v>352</v>
      </c>
      <c r="O426" s="710">
        <f t="shared" si="117"/>
        <v>5.4762740793344937</v>
      </c>
      <c r="P426" s="710">
        <f t="shared" si="118"/>
        <v>1030.5209198773775</v>
      </c>
      <c r="Q426" s="710">
        <f t="shared" si="119"/>
        <v>1011.3049880765855</v>
      </c>
      <c r="R426" s="710">
        <f t="shared" si="120"/>
        <v>997.41444033534992</v>
      </c>
      <c r="S426" s="710">
        <f t="shared" si="121"/>
        <v>988.97800657473249</v>
      </c>
      <c r="T426" s="710">
        <f t="shared" si="122"/>
        <v>986.07300020596881</v>
      </c>
    </row>
    <row r="427" spans="2:20">
      <c r="B427" s="580">
        <v>353</v>
      </c>
      <c r="C427" s="710">
        <f t="shared" si="107"/>
        <v>5.4918316761507846</v>
      </c>
      <c r="D427" s="710">
        <f t="shared" si="108"/>
        <v>1501.041603230638</v>
      </c>
      <c r="E427" s="710">
        <f t="shared" si="109"/>
        <v>773.51373675062598</v>
      </c>
      <c r="F427" s="710">
        <f t="shared" si="110"/>
        <v>428.17899235474243</v>
      </c>
      <c r="G427" s="710">
        <f t="shared" si="111"/>
        <v>324.19502846329664</v>
      </c>
      <c r="H427" s="717">
        <f t="shared" si="112"/>
        <v>298.74219720129037</v>
      </c>
      <c r="I427" s="710">
        <f t="shared" si="113"/>
        <v>298.65433905359214</v>
      </c>
      <c r="J427" s="710">
        <f t="shared" si="114"/>
        <v>298.59324159444174</v>
      </c>
      <c r="K427" s="710">
        <f t="shared" si="115"/>
        <v>298.55721549926056</v>
      </c>
      <c r="L427" s="710">
        <f t="shared" si="116"/>
        <v>298.54525246498156</v>
      </c>
      <c r="N427" s="580">
        <v>353</v>
      </c>
      <c r="O427" s="710">
        <f t="shared" si="117"/>
        <v>5.4918316761507846</v>
      </c>
      <c r="P427" s="710">
        <f t="shared" si="118"/>
        <v>1031.7586643422876</v>
      </c>
      <c r="Q427" s="710">
        <f t="shared" si="119"/>
        <v>1012.5857666973561</v>
      </c>
      <c r="R427" s="710">
        <f t="shared" si="120"/>
        <v>998.72617907634958</v>
      </c>
      <c r="S427" s="710">
        <f t="shared" si="121"/>
        <v>990.30833953599904</v>
      </c>
      <c r="T427" s="710">
        <f t="shared" si="122"/>
        <v>987.40938619785754</v>
      </c>
    </row>
    <row r="428" spans="2:20">
      <c r="B428" s="580">
        <v>354</v>
      </c>
      <c r="C428" s="710">
        <f t="shared" si="107"/>
        <v>5.5073892729670764</v>
      </c>
      <c r="D428" s="710">
        <f t="shared" si="108"/>
        <v>1501.127476950162</v>
      </c>
      <c r="E428" s="710">
        <f t="shared" si="109"/>
        <v>774.33262505903008</v>
      </c>
      <c r="F428" s="710">
        <f t="shared" si="110"/>
        <v>428.69611137379115</v>
      </c>
      <c r="G428" s="710">
        <f t="shared" si="111"/>
        <v>324.36328954032831</v>
      </c>
      <c r="H428" s="717">
        <f t="shared" si="112"/>
        <v>298.74920748766658</v>
      </c>
      <c r="I428" s="710">
        <f t="shared" si="113"/>
        <v>298.66077511855678</v>
      </c>
      <c r="J428" s="710">
        <f t="shared" si="114"/>
        <v>298.5992713693098</v>
      </c>
      <c r="K428" s="710">
        <f t="shared" si="115"/>
        <v>298.5630027727434</v>
      </c>
      <c r="L428" s="710">
        <f t="shared" si="116"/>
        <v>298.55095849393467</v>
      </c>
      <c r="N428" s="580">
        <v>354</v>
      </c>
      <c r="O428" s="710">
        <f t="shared" si="117"/>
        <v>5.5073892729670764</v>
      </c>
      <c r="P428" s="710">
        <f t="shared" si="118"/>
        <v>1032.9936025174345</v>
      </c>
      <c r="Q428" s="710">
        <f t="shared" si="119"/>
        <v>1013.8636414586999</v>
      </c>
      <c r="R428" s="710">
        <f t="shared" si="120"/>
        <v>1000.0349437632489</v>
      </c>
      <c r="S428" s="710">
        <f t="shared" si="121"/>
        <v>991.63565628521474</v>
      </c>
      <c r="T428" s="710">
        <f t="shared" si="122"/>
        <v>988.74274225389513</v>
      </c>
    </row>
    <row r="429" spans="2:20">
      <c r="B429" s="580">
        <v>355</v>
      </c>
      <c r="C429" s="710">
        <f t="shared" si="107"/>
        <v>5.5229468697833672</v>
      </c>
      <c r="D429" s="710">
        <f t="shared" si="108"/>
        <v>1501.21311051719</v>
      </c>
      <c r="E429" s="710">
        <f t="shared" si="109"/>
        <v>775.14929623590922</v>
      </c>
      <c r="F429" s="710">
        <f t="shared" si="110"/>
        <v>429.21312950052936</v>
      </c>
      <c r="G429" s="710">
        <f t="shared" si="111"/>
        <v>324.53195258509294</v>
      </c>
      <c r="H429" s="717">
        <f t="shared" si="112"/>
        <v>298.75625952517743</v>
      </c>
      <c r="I429" s="710">
        <f t="shared" si="113"/>
        <v>298.66725157175176</v>
      </c>
      <c r="J429" s="710">
        <f t="shared" si="114"/>
        <v>298.60534053609354</v>
      </c>
      <c r="K429" s="710">
        <f t="shared" si="115"/>
        <v>298.56882882921929</v>
      </c>
      <c r="L429" s="710">
        <f t="shared" si="116"/>
        <v>298.55670309680391</v>
      </c>
      <c r="N429" s="580">
        <v>355</v>
      </c>
      <c r="O429" s="710">
        <f t="shared" si="117"/>
        <v>5.5229468697833672</v>
      </c>
      <c r="P429" s="710">
        <f t="shared" si="118"/>
        <v>1034.2257407654095</v>
      </c>
      <c r="Q429" s="710">
        <f t="shared" si="119"/>
        <v>1015.1386189444239</v>
      </c>
      <c r="R429" s="710">
        <f t="shared" si="120"/>
        <v>1001.3407411390049</v>
      </c>
      <c r="S429" s="710">
        <f t="shared" si="121"/>
        <v>992.95996366091958</v>
      </c>
      <c r="T429" s="710">
        <f t="shared" si="122"/>
        <v>990.07307524373687</v>
      </c>
    </row>
    <row r="430" spans="2:20">
      <c r="B430" s="580">
        <v>356</v>
      </c>
      <c r="C430" s="710">
        <f t="shared" si="107"/>
        <v>5.5385044665996581</v>
      </c>
      <c r="D430" s="710">
        <f t="shared" si="108"/>
        <v>1501.2985049159454</v>
      </c>
      <c r="E430" s="710">
        <f t="shared" si="109"/>
        <v>775.9637590514069</v>
      </c>
      <c r="F430" s="710">
        <f t="shared" si="110"/>
        <v>429.73004327812527</v>
      </c>
      <c r="G430" s="710">
        <f t="shared" si="111"/>
        <v>324.70101574835951</v>
      </c>
      <c r="H430" s="717">
        <f t="shared" si="112"/>
        <v>298.76335339498195</v>
      </c>
      <c r="I430" s="710">
        <f t="shared" si="113"/>
        <v>298.67376850134349</v>
      </c>
      <c r="J430" s="710">
        <f t="shared" si="114"/>
        <v>298.61144918796248</v>
      </c>
      <c r="K430" s="710">
        <f t="shared" si="115"/>
        <v>298.5746937648529</v>
      </c>
      <c r="L430" s="710">
        <f t="shared" si="116"/>
        <v>298.56248637074037</v>
      </c>
      <c r="N430" s="580">
        <v>356</v>
      </c>
      <c r="O430" s="710">
        <f t="shared" si="117"/>
        <v>5.5385044665996581</v>
      </c>
      <c r="P430" s="710">
        <f t="shared" si="118"/>
        <v>1035.4550854343781</v>
      </c>
      <c r="Q430" s="710">
        <f t="shared" si="119"/>
        <v>1016.4107057234085</v>
      </c>
      <c r="R430" s="710">
        <f t="shared" si="120"/>
        <v>1002.6435779312862</v>
      </c>
      <c r="S430" s="710">
        <f t="shared" si="121"/>
        <v>994.28126848614875</v>
      </c>
      <c r="T430" s="710">
        <f t="shared" si="122"/>
        <v>991.40039202146295</v>
      </c>
    </row>
    <row r="431" spans="2:20">
      <c r="B431" s="580">
        <v>357</v>
      </c>
      <c r="C431" s="710">
        <f t="shared" si="107"/>
        <v>5.5540620634159499</v>
      </c>
      <c r="D431" s="710">
        <f t="shared" si="108"/>
        <v>1501.3836611252623</v>
      </c>
      <c r="E431" s="710">
        <f t="shared" si="109"/>
        <v>776.77602223278711</v>
      </c>
      <c r="F431" s="710">
        <f t="shared" si="110"/>
        <v>430.24684927938921</v>
      </c>
      <c r="G431" s="710">
        <f t="shared" si="111"/>
        <v>324.87047718158857</v>
      </c>
      <c r="H431" s="717">
        <f t="shared" si="112"/>
        <v>298.77048917775954</v>
      </c>
      <c r="I431" s="710">
        <f t="shared" si="113"/>
        <v>298.68032599501646</v>
      </c>
      <c r="J431" s="710">
        <f t="shared" si="114"/>
        <v>298.61759741760324</v>
      </c>
      <c r="K431" s="710">
        <f t="shared" si="115"/>
        <v>298.58059767532575</v>
      </c>
      <c r="L431" s="710">
        <f t="shared" si="116"/>
        <v>298.56830841241202</v>
      </c>
      <c r="N431" s="580">
        <v>357</v>
      </c>
      <c r="O431" s="710">
        <f t="shared" si="117"/>
        <v>5.5540620634159499</v>
      </c>
      <c r="P431" s="710">
        <f t="shared" si="118"/>
        <v>1036.6816428581133</v>
      </c>
      <c r="Q431" s="710">
        <f t="shared" si="119"/>
        <v>1017.6799083496401</v>
      </c>
      <c r="R431" s="710">
        <f t="shared" si="120"/>
        <v>1003.9434608525085</v>
      </c>
      <c r="S431" s="710">
        <f t="shared" si="121"/>
        <v>995.59957756846757</v>
      </c>
      <c r="T431" s="710">
        <f t="shared" si="122"/>
        <v>992.72469942561349</v>
      </c>
    </row>
    <row r="432" spans="2:20">
      <c r="B432" s="580">
        <v>358</v>
      </c>
      <c r="C432" s="710">
        <f t="shared" si="107"/>
        <v>5.5696196602322408</v>
      </c>
      <c r="D432" s="710">
        <f t="shared" si="108"/>
        <v>1501.4685801186367</v>
      </c>
      <c r="E432" s="710">
        <f t="shared" si="109"/>
        <v>777.58609446466971</v>
      </c>
      <c r="F432" s="710">
        <f t="shared" si="110"/>
        <v>430.76354410655591</v>
      </c>
      <c r="G432" s="710">
        <f t="shared" si="111"/>
        <v>325.04033503699185</v>
      </c>
      <c r="H432" s="717">
        <f t="shared" si="112"/>
        <v>298.77766695371048</v>
      </c>
      <c r="I432" s="710">
        <f t="shared" si="113"/>
        <v>298.68692413997326</v>
      </c>
      <c r="J432" s="710">
        <f t="shared" si="114"/>
        <v>298.62378531721959</v>
      </c>
      <c r="K432" s="710">
        <f t="shared" si="115"/>
        <v>298.58654065583647</v>
      </c>
      <c r="L432" s="710">
        <f t="shared" si="116"/>
        <v>298.57416931800384</v>
      </c>
      <c r="N432" s="580">
        <v>358</v>
      </c>
      <c r="O432" s="710">
        <f t="shared" si="117"/>
        <v>5.5696196602322408</v>
      </c>
      <c r="P432" s="710">
        <f t="shared" si="118"/>
        <v>1037.9054193560276</v>
      </c>
      <c r="Q432" s="710">
        <f t="shared" si="119"/>
        <v>1018.9462333622457</v>
      </c>
      <c r="R432" s="710">
        <f t="shared" si="120"/>
        <v>1005.2403965998683</v>
      </c>
      <c r="S432" s="710">
        <f t="shared" si="121"/>
        <v>996.91489770000749</v>
      </c>
      <c r="T432" s="710">
        <f t="shared" si="122"/>
        <v>994.04600427922378</v>
      </c>
    </row>
    <row r="433" spans="2:20">
      <c r="B433" s="580">
        <v>359</v>
      </c>
      <c r="C433" s="710">
        <f t="shared" si="107"/>
        <v>5.5851772570485316</v>
      </c>
      <c r="D433" s="710">
        <f t="shared" si="108"/>
        <v>1501.5532628642775</v>
      </c>
      <c r="E433" s="710">
        <f t="shared" si="109"/>
        <v>778.39398438926492</v>
      </c>
      <c r="F433" s="710">
        <f t="shared" si="110"/>
        <v>431.28012439106891</v>
      </c>
      <c r="G433" s="710">
        <f t="shared" si="111"/>
        <v>325.21058746759104</v>
      </c>
      <c r="H433" s="717">
        <f t="shared" si="112"/>
        <v>298.7848868025564</v>
      </c>
      <c r="I433" s="710">
        <f t="shared" si="113"/>
        <v>298.69356302293534</v>
      </c>
      <c r="J433" s="710">
        <f t="shared" si="114"/>
        <v>298.63001297853287</v>
      </c>
      <c r="K433" s="710">
        <f t="shared" si="115"/>
        <v>298.59252280110047</v>
      </c>
      <c r="L433" s="710">
        <f t="shared" si="116"/>
        <v>298.5800691832178</v>
      </c>
      <c r="N433" s="580">
        <v>359</v>
      </c>
      <c r="O433" s="710">
        <f t="shared" si="117"/>
        <v>5.5851772570485316</v>
      </c>
      <c r="P433" s="710">
        <f t="shared" si="118"/>
        <v>1039.1264212332053</v>
      </c>
      <c r="Q433" s="710">
        <f t="shared" si="119"/>
        <v>1020.2096872855267</v>
      </c>
      <c r="R433" s="710">
        <f t="shared" si="120"/>
        <v>1006.5343918553782</v>
      </c>
      <c r="S433" s="710">
        <f t="shared" si="121"/>
        <v>998.22723565750005</v>
      </c>
      <c r="T433" s="710">
        <f t="shared" si="122"/>
        <v>995.36431338985972</v>
      </c>
    </row>
    <row r="434" spans="2:20">
      <c r="B434" s="580">
        <v>360</v>
      </c>
      <c r="C434" s="710">
        <f t="shared" si="107"/>
        <v>5.6007348538648234</v>
      </c>
      <c r="D434" s="710">
        <f t="shared" si="108"/>
        <v>1501.6377103251543</v>
      </c>
      <c r="E434" s="710">
        <f t="shared" si="109"/>
        <v>779.19970060660648</v>
      </c>
      <c r="F434" s="710">
        <f t="shared" si="110"/>
        <v>431.7965867933662</v>
      </c>
      <c r="G434" s="710">
        <f t="shared" si="111"/>
        <v>325.38123262727584</v>
      </c>
      <c r="H434" s="717">
        <f t="shared" si="112"/>
        <v>298.79214880354118</v>
      </c>
      <c r="I434" s="710">
        <f t="shared" si="113"/>
        <v>298.70024273014315</v>
      </c>
      <c r="J434" s="710">
        <f t="shared" si="114"/>
        <v>298.63628049278202</v>
      </c>
      <c r="K434" s="710">
        <f t="shared" si="115"/>
        <v>298.59854420535044</v>
      </c>
      <c r="L434" s="710">
        <f t="shared" si="116"/>
        <v>298.58600810327277</v>
      </c>
      <c r="N434" s="580">
        <v>360</v>
      </c>
      <c r="O434" s="710">
        <f t="shared" si="117"/>
        <v>5.6007348538648234</v>
      </c>
      <c r="P434" s="710">
        <f t="shared" si="118"/>
        <v>1040.344654780436</v>
      </c>
      <c r="Q434" s="710">
        <f t="shared" si="119"/>
        <v>1021.470276628992</v>
      </c>
      <c r="R434" s="710">
        <f t="shared" si="120"/>
        <v>1007.8254532859006</v>
      </c>
      <c r="S434" s="710">
        <f t="shared" si="121"/>
        <v>999.53659820231212</v>
      </c>
      <c r="T434" s="710">
        <f t="shared" si="122"/>
        <v>996.67963354965241</v>
      </c>
    </row>
    <row r="435" spans="2:20">
      <c r="B435" s="580">
        <v>361</v>
      </c>
      <c r="C435" s="710">
        <f t="shared" si="107"/>
        <v>5.6162924506811143</v>
      </c>
      <c r="D435" s="710">
        <f t="shared" si="108"/>
        <v>1501.721923459047</v>
      </c>
      <c r="E435" s="710">
        <f t="shared" si="109"/>
        <v>780.00325167478286</v>
      </c>
      <c r="F435" s="710">
        <f t="shared" si="110"/>
        <v>432.31292800266743</v>
      </c>
      <c r="G435" s="710">
        <f t="shared" si="111"/>
        <v>325.55226867086128</v>
      </c>
      <c r="H435" s="717">
        <f t="shared" si="112"/>
        <v>298.79945303543127</v>
      </c>
      <c r="I435" s="710">
        <f t="shared" si="113"/>
        <v>298.70696334735646</v>
      </c>
      <c r="J435" s="710">
        <f t="shared" si="114"/>
        <v>298.64258795072374</v>
      </c>
      <c r="K435" s="710">
        <f t="shared" si="115"/>
        <v>298.60460496233617</v>
      </c>
      <c r="L435" s="710">
        <f t="shared" si="116"/>
        <v>298.59198617290497</v>
      </c>
      <c r="N435" s="580">
        <v>361</v>
      </c>
      <c r="O435" s="710">
        <f t="shared" si="117"/>
        <v>5.6162924506811143</v>
      </c>
      <c r="P435" s="710">
        <f t="shared" si="118"/>
        <v>1041.5601262742464</v>
      </c>
      <c r="Q435" s="710">
        <f t="shared" si="119"/>
        <v>1022.7280078873914</v>
      </c>
      <c r="R435" s="710">
        <f t="shared" si="120"/>
        <v>1009.1135875431825</v>
      </c>
      <c r="S435" s="710">
        <f t="shared" si="121"/>
        <v>1000.8429920804809</v>
      </c>
      <c r="T435" s="710">
        <f t="shared" si="122"/>
        <v>997.99197153533351</v>
      </c>
    </row>
    <row r="436" spans="2:20">
      <c r="B436" s="580">
        <v>362</v>
      </c>
      <c r="C436" s="710">
        <f t="shared" si="107"/>
        <v>5.6318500474974051</v>
      </c>
      <c r="D436" s="710">
        <f t="shared" si="108"/>
        <v>1501.8059032185915</v>
      </c>
      <c r="E436" s="710">
        <f t="shared" si="109"/>
        <v>780.80464611016816</v>
      </c>
      <c r="F436" s="710">
        <f t="shared" si="110"/>
        <v>432.82914473676283</v>
      </c>
      <c r="G436" s="710">
        <f t="shared" si="111"/>
        <v>325.72369375414462</v>
      </c>
      <c r="H436" s="717">
        <f t="shared" si="112"/>
        <v>298.80679957651648</v>
      </c>
      <c r="I436" s="710">
        <f t="shared" si="113"/>
        <v>298.71372495985509</v>
      </c>
      <c r="J436" s="710">
        <f t="shared" si="114"/>
        <v>298.64893544263282</v>
      </c>
      <c r="K436" s="710">
        <f t="shared" si="115"/>
        <v>298.61070516532493</v>
      </c>
      <c r="L436" s="710">
        <f t="shared" si="116"/>
        <v>298.5980034863677</v>
      </c>
      <c r="N436" s="580">
        <v>362</v>
      </c>
      <c r="O436" s="710">
        <f t="shared" si="117"/>
        <v>5.6318500474974051</v>
      </c>
      <c r="P436" s="710">
        <f t="shared" si="118"/>
        <v>1042.7728419769323</v>
      </c>
      <c r="Q436" s="710">
        <f t="shared" si="119"/>
        <v>1023.9828875407501</v>
      </c>
      <c r="R436" s="710">
        <f t="shared" si="120"/>
        <v>1010.3988012638895</v>
      </c>
      <c r="S436" s="710">
        <f t="shared" si="121"/>
        <v>1002.1464240227485</v>
      </c>
      <c r="T436" s="710">
        <f t="shared" si="122"/>
        <v>999.30133410827034</v>
      </c>
    </row>
    <row r="437" spans="2:20">
      <c r="B437" s="580">
        <v>363</v>
      </c>
      <c r="C437" s="710">
        <f t="shared" si="107"/>
        <v>5.6474076443136969</v>
      </c>
      <c r="D437" s="710">
        <f t="shared" si="108"/>
        <v>1501.8896505513262</v>
      </c>
      <c r="E437" s="710">
        <f t="shared" si="109"/>
        <v>781.60389238765026</v>
      </c>
      <c r="F437" s="710">
        <f t="shared" si="110"/>
        <v>433.34523374180327</v>
      </c>
      <c r="G437" s="710">
        <f t="shared" si="111"/>
        <v>325.895506033961</v>
      </c>
      <c r="H437" s="717">
        <f t="shared" si="112"/>
        <v>298.81418850461057</v>
      </c>
      <c r="I437" s="710">
        <f t="shared" si="113"/>
        <v>298.72052765243893</v>
      </c>
      <c r="J437" s="710">
        <f t="shared" si="114"/>
        <v>298.65532305830254</v>
      </c>
      <c r="K437" s="710">
        <f t="shared" si="115"/>
        <v>298.61684490710132</v>
      </c>
      <c r="L437" s="710">
        <f t="shared" si="116"/>
        <v>298.60406013743159</v>
      </c>
      <c r="N437" s="580">
        <v>363</v>
      </c>
      <c r="O437" s="710">
        <f t="shared" si="117"/>
        <v>5.6474076443136969</v>
      </c>
      <c r="P437" s="710">
        <f t="shared" si="118"/>
        <v>1043.9828081365918</v>
      </c>
      <c r="Q437" s="710">
        <f t="shared" si="119"/>
        <v>1025.2349220544006</v>
      </c>
      <c r="R437" s="710">
        <f t="shared" si="120"/>
        <v>1011.6811010696406</v>
      </c>
      <c r="S437" s="710">
        <f t="shared" si="121"/>
        <v>1003.4469007445965</v>
      </c>
      <c r="T437" s="710">
        <f t="shared" si="122"/>
        <v>1000.6077280145001</v>
      </c>
    </row>
    <row r="438" spans="2:20">
      <c r="B438" s="580">
        <v>364</v>
      </c>
      <c r="C438" s="710">
        <f t="shared" si="107"/>
        <v>5.6629652411299878</v>
      </c>
      <c r="D438" s="710">
        <f t="shared" si="108"/>
        <v>1501.9731663997361</v>
      </c>
      <c r="E438" s="710">
        <f t="shared" si="109"/>
        <v>782.40099894085915</v>
      </c>
      <c r="F438" s="710">
        <f t="shared" si="110"/>
        <v>433.86119179209231</v>
      </c>
      <c r="G438" s="710">
        <f t="shared" si="111"/>
        <v>326.06770366823895</v>
      </c>
      <c r="H438" s="717">
        <f t="shared" si="112"/>
        <v>298.82161989705185</v>
      </c>
      <c r="I438" s="710">
        <f t="shared" si="113"/>
        <v>298.72737150942856</v>
      </c>
      <c r="J438" s="710">
        <f t="shared" si="114"/>
        <v>298.6617508870446</v>
      </c>
      <c r="K438" s="710">
        <f t="shared" si="115"/>
        <v>298.62302427996769</v>
      </c>
      <c r="L438" s="710">
        <f t="shared" si="116"/>
        <v>298.61015621938463</v>
      </c>
      <c r="N438" s="580">
        <v>364</v>
      </c>
      <c r="O438" s="710">
        <f t="shared" si="117"/>
        <v>5.6629652411299878</v>
      </c>
      <c r="P438" s="710">
        <f t="shared" si="118"/>
        <v>1045.1900309871562</v>
      </c>
      <c r="Q438" s="710">
        <f t="shared" si="119"/>
        <v>1026.484117879018</v>
      </c>
      <c r="R438" s="710">
        <f t="shared" si="120"/>
        <v>1012.9604935670413</v>
      </c>
      <c r="S438" s="710">
        <f t="shared" si="121"/>
        <v>1004.7444289462812</v>
      </c>
      <c r="T438" s="710">
        <f t="shared" si="122"/>
        <v>1001.911159984765</v>
      </c>
    </row>
    <row r="439" spans="2:20">
      <c r="B439" s="580">
        <v>365</v>
      </c>
      <c r="C439" s="710">
        <f t="shared" si="107"/>
        <v>5.6785228379462787</v>
      </c>
      <c r="D439" s="710">
        <f t="shared" si="108"/>
        <v>1502.0564517012972</v>
      </c>
      <c r="E439" s="710">
        <f t="shared" si="109"/>
        <v>783.19597416239287</v>
      </c>
      <c r="F439" s="710">
        <f t="shared" si="110"/>
        <v>434.37701568987933</v>
      </c>
      <c r="G439" s="710">
        <f t="shared" si="111"/>
        <v>326.24028481605507</v>
      </c>
      <c r="H439" s="717">
        <f t="shared" si="112"/>
        <v>298.82909383070393</v>
      </c>
      <c r="I439" s="710">
        <f t="shared" si="113"/>
        <v>298.73425661466581</v>
      </c>
      <c r="J439" s="710">
        <f t="shared" si="114"/>
        <v>298.66821901768958</v>
      </c>
      <c r="K439" s="710">
        <f t="shared" si="115"/>
        <v>298.62924337574424</v>
      </c>
      <c r="L439" s="710">
        <f t="shared" si="116"/>
        <v>298.61629182503259</v>
      </c>
      <c r="N439" s="580">
        <v>365</v>
      </c>
      <c r="O439" s="710">
        <f t="shared" si="117"/>
        <v>5.6785228379462787</v>
      </c>
      <c r="P439" s="710">
        <f t="shared" si="118"/>
        <v>1046.3945167484235</v>
      </c>
      <c r="Q439" s="710">
        <f t="shared" si="119"/>
        <v>1027.7304814506504</v>
      </c>
      <c r="R439" s="710">
        <f t="shared" si="120"/>
        <v>1014.2369853477188</v>
      </c>
      <c r="S439" s="710">
        <f t="shared" si="121"/>
        <v>1006.0390153128674</v>
      </c>
      <c r="T439" s="710">
        <f t="shared" si="122"/>
        <v>1003.211636734547</v>
      </c>
    </row>
    <row r="440" spans="2:20">
      <c r="B440" s="580">
        <v>366</v>
      </c>
      <c r="C440" s="710">
        <f t="shared" si="107"/>
        <v>5.6940804347625704</v>
      </c>
      <c r="D440" s="710">
        <f t="shared" si="108"/>
        <v>1502.1395073885194</v>
      </c>
      <c r="E440" s="710">
        <f t="shared" si="109"/>
        <v>783.9888264040427</v>
      </c>
      <c r="F440" s="710">
        <f t="shared" si="110"/>
        <v>434.8927022651543</v>
      </c>
      <c r="G440" s="710">
        <f t="shared" si="111"/>
        <v>326.41324763768779</v>
      </c>
      <c r="H440" s="717">
        <f t="shared" si="112"/>
        <v>298.83661038195635</v>
      </c>
      <c r="I440" s="710">
        <f t="shared" si="113"/>
        <v>298.74118305151399</v>
      </c>
      <c r="J440" s="710">
        <f t="shared" si="114"/>
        <v>298.67472753858726</v>
      </c>
      <c r="K440" s="710">
        <f t="shared" si="115"/>
        <v>298.63550228576918</v>
      </c>
      <c r="L440" s="710">
        <f t="shared" si="116"/>
        <v>298.62246704669883</v>
      </c>
      <c r="N440" s="580">
        <v>366</v>
      </c>
      <c r="O440" s="710">
        <f t="shared" si="117"/>
        <v>5.6940804347625704</v>
      </c>
      <c r="P440" s="710">
        <f t="shared" si="118"/>
        <v>1047.5962716260894</v>
      </c>
      <c r="Q440" s="710">
        <f t="shared" si="119"/>
        <v>1028.9740191907549</v>
      </c>
      <c r="R440" s="710">
        <f t="shared" si="120"/>
        <v>1015.5105829883547</v>
      </c>
      <c r="S440" s="710">
        <f t="shared" si="121"/>
        <v>1007.3306665142629</v>
      </c>
      <c r="T440" s="710">
        <f t="shared" si="122"/>
        <v>1004.5091649641024</v>
      </c>
    </row>
    <row r="441" spans="2:20">
      <c r="B441" s="580">
        <v>367</v>
      </c>
      <c r="C441" s="710">
        <f t="shared" si="107"/>
        <v>5.7096380315788613</v>
      </c>
      <c r="D441" s="710">
        <f t="shared" si="108"/>
        <v>1502.222334388988</v>
      </c>
      <c r="E441" s="710">
        <f t="shared" si="109"/>
        <v>784.77956397701655</v>
      </c>
      <c r="F441" s="710">
        <f t="shared" si="110"/>
        <v>435.40824837544426</v>
      </c>
      <c r="G441" s="710">
        <f t="shared" si="111"/>
        <v>326.58659029467071</v>
      </c>
      <c r="H441" s="717">
        <f t="shared" si="112"/>
        <v>298.84416962672526</v>
      </c>
      <c r="I441" s="710">
        <f t="shared" si="113"/>
        <v>298.74815090285836</v>
      </c>
      <c r="J441" s="710">
        <f t="shared" si="114"/>
        <v>298.68127653760689</v>
      </c>
      <c r="K441" s="710">
        <f t="shared" si="115"/>
        <v>298.64180110089887</v>
      </c>
      <c r="L441" s="710">
        <f t="shared" si="116"/>
        <v>298.6286819762247</v>
      </c>
      <c r="N441" s="580">
        <v>367</v>
      </c>
      <c r="O441" s="710">
        <f t="shared" si="117"/>
        <v>5.7096380315788613</v>
      </c>
      <c r="P441" s="710">
        <f t="shared" si="118"/>
        <v>1048.7953018117798</v>
      </c>
      <c r="Q441" s="710">
        <f t="shared" si="119"/>
        <v>1030.2147375062293</v>
      </c>
      <c r="R441" s="710">
        <f t="shared" si="120"/>
        <v>1016.7812930507198</v>
      </c>
      <c r="S441" s="710">
        <f t="shared" si="121"/>
        <v>1008.6193892052535</v>
      </c>
      <c r="T441" s="710">
        <f t="shared" si="122"/>
        <v>1005.8037513584959</v>
      </c>
    </row>
    <row r="442" spans="2:20">
      <c r="B442" s="580">
        <v>368</v>
      </c>
      <c r="C442" s="710">
        <f t="shared" si="107"/>
        <v>5.7251956283951522</v>
      </c>
      <c r="D442" s="710">
        <f t="shared" si="108"/>
        <v>1502.3049336254051</v>
      </c>
      <c r="E442" s="710">
        <f t="shared" si="109"/>
        <v>785.56819515216148</v>
      </c>
      <c r="F442" s="710">
        <f t="shared" si="110"/>
        <v>435.92365090561077</v>
      </c>
      <c r="G442" s="710">
        <f t="shared" si="111"/>
        <v>326.76031094984529</v>
      </c>
      <c r="H442" s="717">
        <f t="shared" si="112"/>
        <v>298.8517716404541</v>
      </c>
      <c r="I442" s="710">
        <f t="shared" si="113"/>
        <v>298.75516025110693</v>
      </c>
      <c r="J442" s="710">
        <f t="shared" si="114"/>
        <v>298.68786610213743</v>
      </c>
      <c r="K442" s="710">
        <f t="shared" si="115"/>
        <v>298.64813991150811</v>
      </c>
      <c r="L442" s="710">
        <f t="shared" si="116"/>
        <v>298.63493670496962</v>
      </c>
      <c r="N442" s="580">
        <v>368</v>
      </c>
      <c r="O442" s="710">
        <f t="shared" si="117"/>
        <v>5.7251956283951522</v>
      </c>
      <c r="P442" s="710">
        <f t="shared" si="118"/>
        <v>1049.9916134830828</v>
      </c>
      <c r="Q442" s="710">
        <f t="shared" si="119"/>
        <v>1031.4526427894448</v>
      </c>
      <c r="R442" s="710">
        <f t="shared" si="120"/>
        <v>1018.049122081708</v>
      </c>
      <c r="S442" s="710">
        <f t="shared" si="121"/>
        <v>1009.9051900255364</v>
      </c>
      <c r="T442" s="710">
        <f t="shared" si="122"/>
        <v>1007.0954025876357</v>
      </c>
    </row>
    <row r="443" spans="2:20">
      <c r="B443" s="580">
        <v>369</v>
      </c>
      <c r="C443" s="710">
        <f t="shared" si="107"/>
        <v>5.7407532252114439</v>
      </c>
      <c r="D443" s="710">
        <f t="shared" si="108"/>
        <v>1502.3873060156297</v>
      </c>
      <c r="E443" s="710">
        <f t="shared" si="109"/>
        <v>786.35472816018478</v>
      </c>
      <c r="F443" s="710">
        <f t="shared" si="110"/>
        <v>436.43890676764937</v>
      </c>
      <c r="G443" s="710">
        <f t="shared" si="111"/>
        <v>326.93440776741272</v>
      </c>
      <c r="H443" s="717">
        <f t="shared" si="112"/>
        <v>298.85941649811423</v>
      </c>
      <c r="I443" s="710">
        <f t="shared" si="113"/>
        <v>298.76221117819046</v>
      </c>
      <c r="J443" s="710">
        <f t="shared" si="114"/>
        <v>298.6944963190881</v>
      </c>
      <c r="K443" s="710">
        <f t="shared" si="115"/>
        <v>298.65451880749055</v>
      </c>
      <c r="L443" s="710">
        <f t="shared" si="116"/>
        <v>298.64123132381133</v>
      </c>
      <c r="N443" s="580">
        <v>369</v>
      </c>
      <c r="O443" s="710">
        <f t="shared" si="117"/>
        <v>5.7407532252114439</v>
      </c>
      <c r="P443" s="710">
        <f t="shared" si="118"/>
        <v>1051.1852128035798</v>
      </c>
      <c r="Q443" s="710">
        <f t="shared" si="119"/>
        <v>1032.68774141828</v>
      </c>
      <c r="R443" s="710">
        <f t="shared" si="120"/>
        <v>1019.3140766133693</v>
      </c>
      <c r="S443" s="710">
        <f t="shared" si="121"/>
        <v>1011.1880755997554</v>
      </c>
      <c r="T443" s="710">
        <f t="shared" si="122"/>
        <v>1008.3841253063076</v>
      </c>
    </row>
    <row r="444" spans="2:20">
      <c r="B444" s="580">
        <v>370</v>
      </c>
      <c r="C444" s="710">
        <f t="shared" si="107"/>
        <v>5.7563108220277348</v>
      </c>
      <c r="D444" s="710">
        <f t="shared" si="108"/>
        <v>1502.4694524727174</v>
      </c>
      <c r="E444" s="710">
        <f t="shared" si="109"/>
        <v>787.13917119187363</v>
      </c>
      <c r="F444" s="710">
        <f t="shared" si="110"/>
        <v>436.95401290048994</v>
      </c>
      <c r="G444" s="710">
        <f t="shared" si="111"/>
        <v>327.10887891298523</v>
      </c>
      <c r="H444" s="717">
        <f t="shared" si="112"/>
        <v>298.86710427420581</v>
      </c>
      <c r="I444" s="710">
        <f t="shared" si="113"/>
        <v>298.76930376556334</v>
      </c>
      <c r="J444" s="710">
        <f t="shared" si="114"/>
        <v>298.70116727488841</v>
      </c>
      <c r="K444" s="710">
        <f t="shared" si="115"/>
        <v>298.66093787825866</v>
      </c>
      <c r="L444" s="710">
        <f t="shared" si="116"/>
        <v>298.64756592314609</v>
      </c>
      <c r="N444" s="580">
        <v>370</v>
      </c>
      <c r="O444" s="710">
        <f t="shared" si="117"/>
        <v>5.7563108220277348</v>
      </c>
      <c r="P444" s="710">
        <f t="shared" si="118"/>
        <v>1052.3761059228782</v>
      </c>
      <c r="Q444" s="710">
        <f t="shared" si="119"/>
        <v>1033.9200397561528</v>
      </c>
      <c r="R444" s="710">
        <f t="shared" si="120"/>
        <v>1020.5761631629438</v>
      </c>
      <c r="S444" s="710">
        <f t="shared" si="121"/>
        <v>1012.4680525375338</v>
      </c>
      <c r="T444" s="710">
        <f t="shared" si="122"/>
        <v>1009.6699261542092</v>
      </c>
    </row>
    <row r="445" spans="2:20">
      <c r="B445" s="580">
        <v>371</v>
      </c>
      <c r="C445" s="710">
        <f t="shared" si="107"/>
        <v>5.7718684188440257</v>
      </c>
      <c r="D445" s="710">
        <f t="shared" si="108"/>
        <v>1502.5513739049588</v>
      </c>
      <c r="E445" s="710">
        <f t="shared" si="109"/>
        <v>787.92153239831373</v>
      </c>
      <c r="F445" s="710">
        <f t="shared" si="110"/>
        <v>437.46896626979913</v>
      </c>
      <c r="G445" s="710">
        <f t="shared" si="111"/>
        <v>327.28372255363672</v>
      </c>
      <c r="H445" s="717">
        <f t="shared" si="112"/>
        <v>298.87483504275838</v>
      </c>
      <c r="I445" s="710">
        <f t="shared" si="113"/>
        <v>298.77643809420408</v>
      </c>
      <c r="J445" s="710">
        <f t="shared" si="114"/>
        <v>298.70787905548889</v>
      </c>
      <c r="K445" s="710">
        <f t="shared" si="115"/>
        <v>298.66739721274405</v>
      </c>
      <c r="L445" s="710">
        <f t="shared" si="116"/>
        <v>298.65394059288906</v>
      </c>
      <c r="N445" s="580">
        <v>371</v>
      </c>
      <c r="O445" s="710">
        <f t="shared" si="117"/>
        <v>5.7718684188440257</v>
      </c>
      <c r="P445" s="710">
        <f t="shared" si="118"/>
        <v>1053.5642989766422</v>
      </c>
      <c r="Q445" s="710">
        <f t="shared" si="119"/>
        <v>1035.149544152054</v>
      </c>
      <c r="R445" s="710">
        <f t="shared" si="120"/>
        <v>1021.8353882328956</v>
      </c>
      <c r="S445" s="710">
        <f t="shared" si="121"/>
        <v>1013.7451274335101</v>
      </c>
      <c r="T445" s="710">
        <f t="shared" si="122"/>
        <v>1010.9528117559842</v>
      </c>
    </row>
    <row r="446" spans="2:20">
      <c r="B446" s="580">
        <v>372</v>
      </c>
      <c r="C446" s="710">
        <f t="shared" si="107"/>
        <v>5.7874260156603174</v>
      </c>
      <c r="D446" s="710">
        <f t="shared" si="108"/>
        <v>1502.6330712159177</v>
      </c>
      <c r="E446" s="710">
        <f t="shared" si="109"/>
        <v>788.70181989110631</v>
      </c>
      <c r="F446" s="710">
        <f t="shared" si="110"/>
        <v>437.98376386778341</v>
      </c>
      <c r="G446" s="710">
        <f t="shared" si="111"/>
        <v>327.45893685795289</v>
      </c>
      <c r="H446" s="717">
        <f t="shared" si="112"/>
        <v>298.88260887733156</v>
      </c>
      <c r="I446" s="710">
        <f t="shared" si="113"/>
        <v>298.78361424461553</v>
      </c>
      <c r="J446" s="710">
        <f t="shared" si="114"/>
        <v>298.71463174636108</v>
      </c>
      <c r="K446" s="710">
        <f t="shared" si="115"/>
        <v>298.6738968993979</v>
      </c>
      <c r="L446" s="710">
        <f t="shared" si="116"/>
        <v>298.66035542247431</v>
      </c>
      <c r="N446" s="580">
        <v>372</v>
      </c>
      <c r="O446" s="710">
        <f t="shared" si="117"/>
        <v>5.7874260156603174</v>
      </c>
      <c r="P446" s="710">
        <f t="shared" si="118"/>
        <v>1054.7497980866256</v>
      </c>
      <c r="Q446" s="710">
        <f t="shared" si="119"/>
        <v>1036.376260940579</v>
      </c>
      <c r="R446" s="710">
        <f t="shared" si="120"/>
        <v>1023.091758310946</v>
      </c>
      <c r="S446" s="710">
        <f t="shared" si="121"/>
        <v>1015.0193068673702</v>
      </c>
      <c r="T446" s="710">
        <f t="shared" si="122"/>
        <v>1012.2327887212563</v>
      </c>
    </row>
    <row r="447" spans="2:20">
      <c r="B447" s="580">
        <v>373</v>
      </c>
      <c r="C447" s="710">
        <f t="shared" si="107"/>
        <v>5.8029836124766083</v>
      </c>
      <c r="D447" s="710">
        <f t="shared" si="108"/>
        <v>1502.7145453044675</v>
      </c>
      <c r="E447" s="710">
        <f t="shared" si="109"/>
        <v>789.48004174258438</v>
      </c>
      <c r="F447" s="710">
        <f t="shared" si="110"/>
        <v>438.49840271299445</v>
      </c>
      <c r="G447" s="710">
        <f t="shared" si="111"/>
        <v>327.63451999608037</v>
      </c>
      <c r="H447" s="717">
        <f t="shared" si="112"/>
        <v>298.89042585101583</v>
      </c>
      <c r="I447" s="710">
        <f t="shared" si="113"/>
        <v>298.7908322968259</v>
      </c>
      <c r="J447" s="710">
        <f t="shared" si="114"/>
        <v>298.72142543249834</v>
      </c>
      <c r="K447" s="710">
        <f t="shared" si="115"/>
        <v>298.68043702619133</v>
      </c>
      <c r="L447" s="710">
        <f t="shared" si="116"/>
        <v>298.66681050085515</v>
      </c>
      <c r="N447" s="580">
        <v>373</v>
      </c>
      <c r="O447" s="710">
        <f t="shared" si="117"/>
        <v>5.8029836124766083</v>
      </c>
      <c r="P447" s="710">
        <f t="shared" si="118"/>
        <v>1055.9326093607015</v>
      </c>
      <c r="Q447" s="710">
        <f t="shared" si="119"/>
        <v>1037.6001964419613</v>
      </c>
      <c r="R447" s="710">
        <f t="shared" si="120"/>
        <v>1024.3452798701067</v>
      </c>
      <c r="S447" s="710">
        <f t="shared" si="121"/>
        <v>1016.2905974038827</v>
      </c>
      <c r="T447" s="710">
        <f t="shared" si="122"/>
        <v>1013.5098636446637</v>
      </c>
    </row>
    <row r="448" spans="2:20">
      <c r="B448" s="580">
        <v>374</v>
      </c>
      <c r="C448" s="710">
        <f t="shared" si="107"/>
        <v>5.8185412092928992</v>
      </c>
      <c r="D448" s="710">
        <f t="shared" si="108"/>
        <v>1502.7957970648288</v>
      </c>
      <c r="E448" s="710">
        <f t="shared" si="109"/>
        <v>790.256205986027</v>
      </c>
      <c r="F448" s="710">
        <f t="shared" si="110"/>
        <v>439.01287985013505</v>
      </c>
      <c r="G448" s="710">
        <f t="shared" si="111"/>
        <v>327.81047013977576</v>
      </c>
      <c r="H448" s="717">
        <f t="shared" si="112"/>
        <v>298.89828603643343</v>
      </c>
      <c r="I448" s="710">
        <f t="shared" si="113"/>
        <v>298.79809233038873</v>
      </c>
      <c r="J448" s="710">
        <f t="shared" si="114"/>
        <v>298.72826019841585</v>
      </c>
      <c r="K448" s="710">
        <f t="shared" si="115"/>
        <v>298.68701768061544</v>
      </c>
      <c r="L448" s="710">
        <f t="shared" si="116"/>
        <v>298.67330591650455</v>
      </c>
      <c r="N448" s="580">
        <v>374</v>
      </c>
      <c r="O448" s="710">
        <f t="shared" si="117"/>
        <v>5.8185412092928992</v>
      </c>
      <c r="P448" s="710">
        <f t="shared" si="118"/>
        <v>1057.1127388928958</v>
      </c>
      <c r="Q448" s="710">
        <f t="shared" si="119"/>
        <v>1038.8213569621048</v>
      </c>
      <c r="R448" s="710">
        <f t="shared" si="120"/>
        <v>1025.5959593687135</v>
      </c>
      <c r="S448" s="710">
        <f t="shared" si="121"/>
        <v>1017.5590055929317</v>
      </c>
      <c r="T448" s="710">
        <f t="shared" si="122"/>
        <v>1014.7840431058929</v>
      </c>
    </row>
    <row r="449" spans="2:20">
      <c r="B449" s="580">
        <v>375</v>
      </c>
      <c r="C449" s="710">
        <f t="shared" si="107"/>
        <v>5.834098806109191</v>
      </c>
      <c r="D449" s="710">
        <f t="shared" si="108"/>
        <v>1502.8768273866044</v>
      </c>
      <c r="E449" s="710">
        <f t="shared" si="109"/>
        <v>791.03032061587294</v>
      </c>
      <c r="F449" s="710">
        <f t="shared" si="110"/>
        <v>439.52719234986711</v>
      </c>
      <c r="G449" s="710">
        <f t="shared" si="111"/>
        <v>327.98678546245361</v>
      </c>
      <c r="H449" s="717">
        <f t="shared" si="112"/>
        <v>298.90618950573884</v>
      </c>
      <c r="I449" s="710">
        <f t="shared" si="113"/>
        <v>298.80539442438402</v>
      </c>
      <c r="J449" s="710">
        <f t="shared" si="114"/>
        <v>298.73513612815134</v>
      </c>
      <c r="K449" s="710">
        <f t="shared" si="115"/>
        <v>298.69363894968166</v>
      </c>
      <c r="L449" s="710">
        <f t="shared" si="116"/>
        <v>298.67984175741549</v>
      </c>
      <c r="N449" s="580">
        <v>375</v>
      </c>
      <c r="O449" s="710">
        <f t="shared" si="117"/>
        <v>5.834098806109191</v>
      </c>
      <c r="P449" s="710">
        <f t="shared" si="118"/>
        <v>1058.2901927634173</v>
      </c>
      <c r="Q449" s="710">
        <f t="shared" si="119"/>
        <v>1040.0397487926164</v>
      </c>
      <c r="R449" s="710">
        <f t="shared" si="120"/>
        <v>1026.8438032504594</v>
      </c>
      <c r="S449" s="710">
        <f t="shared" si="121"/>
        <v>1018.8245379695514</v>
      </c>
      <c r="T449" s="710">
        <f t="shared" si="122"/>
        <v>1016.0553336697124</v>
      </c>
    </row>
    <row r="450" spans="2:20">
      <c r="B450" s="580">
        <v>376</v>
      </c>
      <c r="C450" s="710">
        <f t="shared" si="107"/>
        <v>5.8496564029254818</v>
      </c>
      <c r="D450" s="710">
        <f t="shared" si="108"/>
        <v>1502.9576371548151</v>
      </c>
      <c r="E450" s="710">
        <f t="shared" si="109"/>
        <v>791.8023935879329</v>
      </c>
      <c r="F450" s="710">
        <f t="shared" si="110"/>
        <v>440.04133730862048</v>
      </c>
      <c r="G450" s="710">
        <f t="shared" si="111"/>
        <v>328.16346413923395</v>
      </c>
      <c r="H450" s="717">
        <f t="shared" si="112"/>
        <v>298.91413633061973</v>
      </c>
      <c r="I450" s="710">
        <f t="shared" si="113"/>
        <v>298.81273865741855</v>
      </c>
      <c r="J450" s="710">
        <f t="shared" si="114"/>
        <v>298.74205330526536</v>
      </c>
      <c r="K450" s="710">
        <f t="shared" si="115"/>
        <v>298.70030091992237</v>
      </c>
      <c r="L450" s="710">
        <f t="shared" si="116"/>
        <v>298.68641811110081</v>
      </c>
      <c r="N450" s="580">
        <v>376</v>
      </c>
      <c r="O450" s="710">
        <f t="shared" si="117"/>
        <v>5.8496564029254818</v>
      </c>
      <c r="P450" s="710">
        <f t="shared" si="118"/>
        <v>1059.4649770386893</v>
      </c>
      <c r="Q450" s="710">
        <f t="shared" si="119"/>
        <v>1041.2553782108382</v>
      </c>
      <c r="R450" s="710">
        <f t="shared" si="120"/>
        <v>1028.0888179444278</v>
      </c>
      <c r="S450" s="710">
        <f t="shared" si="121"/>
        <v>1020.0872010539592</v>
      </c>
      <c r="T450" s="710">
        <f t="shared" si="122"/>
        <v>1017.3237418860065</v>
      </c>
    </row>
    <row r="451" spans="2:20">
      <c r="B451" s="580">
        <v>377</v>
      </c>
      <c r="C451" s="710">
        <f t="shared" si="107"/>
        <v>5.8652139997417727</v>
      </c>
      <c r="D451" s="710">
        <f t="shared" si="108"/>
        <v>1503.0382272499339</v>
      </c>
      <c r="E451" s="710">
        <f t="shared" si="109"/>
        <v>792.57243281960018</v>
      </c>
      <c r="F451" s="710">
        <f t="shared" si="110"/>
        <v>440.55531184840362</v>
      </c>
      <c r="G451" s="710">
        <f t="shared" si="111"/>
        <v>328.34050434698912</v>
      </c>
      <c r="H451" s="717">
        <f t="shared" si="112"/>
        <v>298.92212658229766</v>
      </c>
      <c r="I451" s="710">
        <f t="shared" si="113"/>
        <v>298.82012510762615</v>
      </c>
      <c r="J451" s="710">
        <f t="shared" si="114"/>
        <v>298.74901181284179</v>
      </c>
      <c r="K451" s="710">
        <f t="shared" si="115"/>
        <v>298.70700367739096</v>
      </c>
      <c r="L451" s="710">
        <f t="shared" si="116"/>
        <v>298.69303506459426</v>
      </c>
      <c r="N451" s="580">
        <v>377</v>
      </c>
      <c r="O451" s="710">
        <f t="shared" si="117"/>
        <v>5.8652139997417727</v>
      </c>
      <c r="P451" s="710">
        <f t="shared" si="118"/>
        <v>1060.6370977713811</v>
      </c>
      <c r="Q451" s="710">
        <f t="shared" si="119"/>
        <v>1042.4682514798797</v>
      </c>
      <c r="R451" s="710">
        <f t="shared" si="120"/>
        <v>1029.3310098651264</v>
      </c>
      <c r="S451" s="710">
        <f t="shared" si="121"/>
        <v>1021.3470013515891</v>
      </c>
      <c r="T451" s="710">
        <f t="shared" si="122"/>
        <v>1018.5892742898095</v>
      </c>
    </row>
    <row r="452" spans="2:20">
      <c r="B452" s="580">
        <v>378</v>
      </c>
      <c r="C452" s="710">
        <f t="shared" si="107"/>
        <v>5.8807715965580645</v>
      </c>
      <c r="D452" s="710">
        <f t="shared" si="108"/>
        <v>1503.1185985479192</v>
      </c>
      <c r="E452" s="710">
        <f t="shared" si="109"/>
        <v>793.34044619006067</v>
      </c>
      <c r="F452" s="710">
        <f t="shared" si="110"/>
        <v>441.06911311661543</v>
      </c>
      <c r="G452" s="710">
        <f t="shared" si="111"/>
        <v>328.51790426439027</v>
      </c>
      <c r="H452" s="717">
        <f t="shared" si="112"/>
        <v>298.9301603315289</v>
      </c>
      <c r="I452" s="710">
        <f t="shared" si="113"/>
        <v>298.8275538526691</v>
      </c>
      <c r="J452" s="710">
        <f t="shared" si="114"/>
        <v>298.75601173348815</v>
      </c>
      <c r="K452" s="710">
        <f t="shared" si="115"/>
        <v>298.71374730766257</v>
      </c>
      <c r="L452" s="710">
        <f t="shared" si="116"/>
        <v>298.69969270445006</v>
      </c>
      <c r="N452" s="580">
        <v>378</v>
      </c>
      <c r="O452" s="710">
        <f t="shared" si="117"/>
        <v>5.8807715965580645</v>
      </c>
      <c r="P452" s="710">
        <f t="shared" si="118"/>
        <v>1061.8065610004387</v>
      </c>
      <c r="Q452" s="710">
        <f t="shared" si="119"/>
        <v>1043.6783748486505</v>
      </c>
      <c r="R452" s="710">
        <f t="shared" si="120"/>
        <v>1030.5703854125184</v>
      </c>
      <c r="S452" s="710">
        <f t="shared" si="121"/>
        <v>1022.6039453531264</v>
      </c>
      <c r="T452" s="710">
        <f t="shared" si="122"/>
        <v>1019.8519374013388</v>
      </c>
    </row>
    <row r="453" spans="2:20">
      <c r="B453" s="580">
        <v>379</v>
      </c>
      <c r="C453" s="710">
        <f t="shared" si="107"/>
        <v>5.8963291933743553</v>
      </c>
      <c r="D453" s="710">
        <f t="shared" si="108"/>
        <v>1503.1987519202496</v>
      </c>
      <c r="E453" s="710">
        <f t="shared" si="109"/>
        <v>794.10644154050101</v>
      </c>
      <c r="F453" s="710">
        <f t="shared" si="110"/>
        <v>441.58273828585834</v>
      </c>
      <c r="G453" s="710">
        <f t="shared" si="111"/>
        <v>328.69566207195282</v>
      </c>
      <c r="H453" s="717">
        <f t="shared" si="112"/>
        <v>298.93823764860514</v>
      </c>
      <c r="I453" s="710">
        <f t="shared" si="113"/>
        <v>298.83502496973779</v>
      </c>
      <c r="J453" s="710">
        <f t="shared" si="114"/>
        <v>298.76305314933643</v>
      </c>
      <c r="K453" s="710">
        <f t="shared" si="115"/>
        <v>298.72053189583391</v>
      </c>
      <c r="L453" s="710">
        <f t="shared" si="116"/>
        <v>298.70639111674393</v>
      </c>
      <c r="N453" s="580">
        <v>379</v>
      </c>
      <c r="O453" s="710">
        <f t="shared" si="117"/>
        <v>5.8963291933743553</v>
      </c>
      <c r="P453" s="710">
        <f t="shared" si="118"/>
        <v>1062.9733727511168</v>
      </c>
      <c r="Q453" s="710">
        <f t="shared" si="119"/>
        <v>1044.8857545518922</v>
      </c>
      <c r="R453" s="710">
        <f t="shared" si="120"/>
        <v>1031.8069509720574</v>
      </c>
      <c r="S453" s="710">
        <f t="shared" si="121"/>
        <v>1023.8580395345396</v>
      </c>
      <c r="T453" s="710">
        <f t="shared" si="122"/>
        <v>1021.1117377260289</v>
      </c>
    </row>
    <row r="454" spans="2:20">
      <c r="B454" s="580">
        <v>380</v>
      </c>
      <c r="C454" s="710">
        <f t="shared" si="107"/>
        <v>5.9118867901906462</v>
      </c>
      <c r="D454" s="710">
        <f t="shared" si="108"/>
        <v>1503.2786882339556</v>
      </c>
      <c r="E454" s="710">
        <f t="shared" si="109"/>
        <v>794.87042667431615</v>
      </c>
      <c r="F454" s="710">
        <f t="shared" si="110"/>
        <v>442.09618455375283</v>
      </c>
      <c r="G454" s="710">
        <f t="shared" si="111"/>
        <v>328.8737759520817</v>
      </c>
      <c r="H454" s="717">
        <f t="shared" si="112"/>
        <v>298.94635860335438</v>
      </c>
      <c r="I454" s="710">
        <f t="shared" si="113"/>
        <v>298.84253853555202</v>
      </c>
      <c r="J454" s="710">
        <f t="shared" si="114"/>
        <v>298.77013614204299</v>
      </c>
      <c r="K454" s="710">
        <f t="shared" si="115"/>
        <v>298.72735752652426</v>
      </c>
      <c r="L454" s="710">
        <f t="shared" si="116"/>
        <v>298.71313038707308</v>
      </c>
      <c r="N454" s="580">
        <v>380</v>
      </c>
      <c r="O454" s="710">
        <f t="shared" si="117"/>
        <v>5.9118867901906462</v>
      </c>
      <c r="P454" s="710">
        <f t="shared" si="118"/>
        <v>1064.1375390350088</v>
      </c>
      <c r="Q454" s="710">
        <f t="shared" si="119"/>
        <v>1046.0903968102109</v>
      </c>
      <c r="R454" s="710">
        <f t="shared" si="120"/>
        <v>1033.0407129147193</v>
      </c>
      <c r="S454" s="710">
        <f t="shared" si="121"/>
        <v>1025.1092903571146</v>
      </c>
      <c r="T454" s="710">
        <f t="shared" si="122"/>
        <v>1022.3686817545649</v>
      </c>
    </row>
    <row r="455" spans="2:20">
      <c r="B455" s="580">
        <v>381</v>
      </c>
      <c r="C455" s="710">
        <f t="shared" si="107"/>
        <v>5.927444387006938</v>
      </c>
      <c r="D455" s="710">
        <f t="shared" si="108"/>
        <v>1503.3584083516521</v>
      </c>
      <c r="E455" s="710">
        <f t="shared" si="109"/>
        <v>795.63240935731517</v>
      </c>
      <c r="F455" s="710">
        <f t="shared" si="110"/>
        <v>442.60944914275348</v>
      </c>
      <c r="G455" s="710">
        <f t="shared" si="111"/>
        <v>329.05224408911596</v>
      </c>
      <c r="H455" s="717">
        <f t="shared" si="112"/>
        <v>298.95452326514169</v>
      </c>
      <c r="I455" s="710">
        <f t="shared" si="113"/>
        <v>298.85009462636145</v>
      </c>
      <c r="J455" s="710">
        <f t="shared" si="114"/>
        <v>298.77726079278966</v>
      </c>
      <c r="K455" s="710">
        <f t="shared" si="115"/>
        <v>298.73422428387539</v>
      </c>
      <c r="L455" s="710">
        <f t="shared" si="116"/>
        <v>298.71991060055677</v>
      </c>
      <c r="N455" s="580">
        <v>381</v>
      </c>
      <c r="O455" s="710">
        <f t="shared" si="117"/>
        <v>5.927444387006938</v>
      </c>
      <c r="P455" s="710">
        <f t="shared" si="118"/>
        <v>1065.2990658500783</v>
      </c>
      <c r="Q455" s="710">
        <f t="shared" si="119"/>
        <v>1047.2923078301085</v>
      </c>
      <c r="R455" s="710">
        <f t="shared" si="120"/>
        <v>1034.2716775970353</v>
      </c>
      <c r="S455" s="710">
        <f t="shared" si="121"/>
        <v>1026.3577042674883</v>
      </c>
      <c r="T455" s="710">
        <f t="shared" si="122"/>
        <v>1023.6227759629157</v>
      </c>
    </row>
    <row r="456" spans="2:20">
      <c r="B456" s="580">
        <v>382</v>
      </c>
      <c r="C456" s="710">
        <f t="shared" si="107"/>
        <v>5.9430019838232289</v>
      </c>
      <c r="D456" s="710">
        <f t="shared" si="108"/>
        <v>1503.4379131315702</v>
      </c>
      <c r="E456" s="710">
        <f t="shared" si="109"/>
        <v>796.39239731792588</v>
      </c>
      <c r="F456" s="710">
        <f t="shared" si="110"/>
        <v>443.12252929996595</v>
      </c>
      <c r="G456" s="710">
        <f t="shared" si="111"/>
        <v>329.23106466937236</v>
      </c>
      <c r="H456" s="717">
        <f t="shared" si="112"/>
        <v>298.96273170287003</v>
      </c>
      <c r="I456" s="710">
        <f t="shared" si="113"/>
        <v>298.85769331794609</v>
      </c>
      <c r="J456" s="710">
        <f t="shared" si="114"/>
        <v>298.78442718228393</v>
      </c>
      <c r="K456" s="710">
        <f t="shared" si="115"/>
        <v>298.74113225155236</v>
      </c>
      <c r="L456" s="710">
        <f t="shared" si="116"/>
        <v>298.7267318418364</v>
      </c>
      <c r="N456" s="580">
        <v>382</v>
      </c>
      <c r="O456" s="710">
        <f t="shared" si="117"/>
        <v>5.9430019838232289</v>
      </c>
      <c r="P456" s="710">
        <f t="shared" si="118"/>
        <v>1066.4579591806901</v>
      </c>
      <c r="Q456" s="710">
        <f t="shared" si="119"/>
        <v>1048.4914938040154</v>
      </c>
      <c r="R456" s="710">
        <f t="shared" si="120"/>
        <v>1035.4998513611247</v>
      </c>
      <c r="S456" s="710">
        <f t="shared" si="121"/>
        <v>1027.603287697681</v>
      </c>
      <c r="T456" s="710">
        <f t="shared" si="122"/>
        <v>1024.8740268123672</v>
      </c>
    </row>
    <row r="457" spans="2:20">
      <c r="B457" s="580">
        <v>383</v>
      </c>
      <c r="C457" s="710">
        <f t="shared" si="107"/>
        <v>5.9585595806395197</v>
      </c>
      <c r="D457" s="710">
        <f t="shared" si="108"/>
        <v>1503.5172034275888</v>
      </c>
      <c r="E457" s="710">
        <f t="shared" si="109"/>
        <v>797.15039824739893</v>
      </c>
      <c r="F457" s="710">
        <f t="shared" si="110"/>
        <v>443.63542229696549</v>
      </c>
      <c r="G457" s="710">
        <f t="shared" si="111"/>
        <v>329.41023588118918</v>
      </c>
      <c r="H457" s="717">
        <f t="shared" si="112"/>
        <v>298.9709839849811</v>
      </c>
      <c r="I457" s="710">
        <f t="shared" si="113"/>
        <v>298.86533468561709</v>
      </c>
      <c r="J457" s="710">
        <f t="shared" si="114"/>
        <v>298.7916353907595</v>
      </c>
      <c r="K457" s="710">
        <f t="shared" si="115"/>
        <v>298.74808151274374</v>
      </c>
      <c r="L457" s="710">
        <f t="shared" si="116"/>
        <v>298.73359419507636</v>
      </c>
      <c r="N457" s="580">
        <v>383</v>
      </c>
      <c r="O457" s="710">
        <f t="shared" si="117"/>
        <v>5.9585595806395197</v>
      </c>
      <c r="P457" s="710">
        <f t="shared" si="118"/>
        <v>1067.6142249976408</v>
      </c>
      <c r="Q457" s="710">
        <f t="shared" si="119"/>
        <v>1049.6879609103223</v>
      </c>
      <c r="R457" s="710">
        <f t="shared" si="120"/>
        <v>1036.7252405347276</v>
      </c>
      <c r="S457" s="710">
        <f t="shared" si="121"/>
        <v>1028.8460470651301</v>
      </c>
      <c r="T457" s="710">
        <f t="shared" si="122"/>
        <v>1026.1224407495565</v>
      </c>
    </row>
    <row r="458" spans="2:20">
      <c r="B458" s="580">
        <v>384</v>
      </c>
      <c r="C458" s="710">
        <f t="shared" si="107"/>
        <v>5.9741171774558115</v>
      </c>
      <c r="D458" s="710">
        <f t="shared" si="108"/>
        <v>1503.5962800892648</v>
      </c>
      <c r="E458" s="710">
        <f t="shared" si="109"/>
        <v>797.90641980000976</v>
      </c>
      <c r="F458" s="710">
        <f t="shared" si="110"/>
        <v>444.14812542961698</v>
      </c>
      <c r="G458" s="710">
        <f t="shared" si="111"/>
        <v>329.58975591496852</v>
      </c>
      <c r="H458" s="717">
        <f t="shared" si="112"/>
        <v>298.979280179456</v>
      </c>
      <c r="I458" s="710">
        <f t="shared" si="113"/>
        <v>298.87301880421728</v>
      </c>
      <c r="J458" s="710">
        <f t="shared" si="114"/>
        <v>298.79888549797681</v>
      </c>
      <c r="K458" s="710">
        <f t="shared" si="115"/>
        <v>298.75507215016205</v>
      </c>
      <c r="L458" s="710">
        <f t="shared" si="116"/>
        <v>298.74049774396417</v>
      </c>
      <c r="N458" s="580">
        <v>384</v>
      </c>
      <c r="O458" s="710">
        <f t="shared" si="117"/>
        <v>5.9741171774558115</v>
      </c>
      <c r="P458" s="710">
        <f t="shared" si="118"/>
        <v>1068.7678692581899</v>
      </c>
      <c r="Q458" s="710">
        <f t="shared" si="119"/>
        <v>1050.8817153134116</v>
      </c>
      <c r="R458" s="710">
        <f t="shared" si="120"/>
        <v>1037.9478514312375</v>
      </c>
      <c r="S458" s="710">
        <f t="shared" si="121"/>
        <v>1030.0859887727229</v>
      </c>
      <c r="T458" s="710">
        <f t="shared" si="122"/>
        <v>1027.3680242065041</v>
      </c>
    </row>
    <row r="459" spans="2:20">
      <c r="B459" s="580">
        <v>385</v>
      </c>
      <c r="C459" s="710">
        <f t="shared" ref="C459:C522" si="123">$C$73*B459</f>
        <v>5.9896747742721024</v>
      </c>
      <c r="D459" s="710">
        <f t="shared" ref="D459:D522" si="124">(1-2*FoAb-2*FoAb*BiCombAb)*D458+2*FoAb*E458+2*FoAb*BiCombAb*Tcomb</f>
        <v>1503.6751439618633</v>
      </c>
      <c r="E459" s="710">
        <f t="shared" ref="E459:E522" si="125">FoAb*D458+(1-2*FoAb)*E458+FoAb*F458</f>
        <v>798.66046959326013</v>
      </c>
      <c r="F459" s="710">
        <f t="shared" ref="F459:F522" si="126">FoAb*E458+(1-2*FoAb)*F458+FoAb*G458</f>
        <v>444.66063601789591</v>
      </c>
      <c r="G459" s="710">
        <f t="shared" ref="G459:G522" si="127">FoAb*F458+(1-2*FoAb)*G458+FoAb*H458</f>
        <v>329.76962296321892</v>
      </c>
      <c r="H459" s="717">
        <f t="shared" ref="H459:H522" si="128">_FoN1*G458+(1-_FoN1-_FoN2)*H458+_FoN2*I458</f>
        <v>298.9876203538164</v>
      </c>
      <c r="I459" s="710">
        <f t="shared" ref="I459:I522" si="129">FoCase*H458+(1-2*FoCase)*I458+FoCase*J458</f>
        <v>298.88074574812202</v>
      </c>
      <c r="J459" s="710">
        <f t="shared" ref="J459:J522" si="130">FoCase*I458+(1-2*FoCase)*J458+FoCase*K458</f>
        <v>298.80617758322359</v>
      </c>
      <c r="K459" s="710">
        <f t="shared" ref="K459:K522" si="131">FoCase*J458+(1-2*FoCase)*K458+FoCase*L458</f>
        <v>298.76210424604437</v>
      </c>
      <c r="L459" s="710">
        <f t="shared" ref="L459:L522" si="132">(1-2*FoCase-2*FoCase*BiAtmCase)*L458+2*FoCase*K458+2*FoCase*BiAtmCase*Tatm</f>
        <v>298.74744257171096</v>
      </c>
      <c r="N459" s="580">
        <v>385</v>
      </c>
      <c r="O459" s="710">
        <f t="shared" ref="O459:O522" si="133">$O$73*N459</f>
        <v>5.9896747742721024</v>
      </c>
      <c r="P459" s="710">
        <f t="shared" ref="P459:P522" si="134">(1-2*FoCase-2*FoCase*BiCombCase)*P458+2*FoCase*Q458+2*FoCase*BiCombCase*Tcomb</f>
        <v>1069.9188979060896</v>
      </c>
      <c r="Q459" s="710">
        <f t="shared" ref="Q459:Q522" si="135">FoCase*P458+(1-2*FoCase)*Q458+FoCase*R458</f>
        <v>1052.0727631636894</v>
      </c>
      <c r="R459" s="710">
        <f t="shared" ref="R459:R522" si="136">FoCase*Q458+(1-2*FoCase)*R458+FoCase*S458</f>
        <v>1039.1676903497337</v>
      </c>
      <c r="S459" s="710">
        <f t="shared" ref="S459:S522" si="137">FoCase*R458+(1-2*FoCase)*S458+FoCase*T458</f>
        <v>1031.3231192088297</v>
      </c>
      <c r="T459" s="710">
        <f t="shared" ref="T459:T522" si="138">(1-2*FoCase-2*FoCase*BiAtmCase)*T458+2*FoCase*S458+2*FoCase*BiAtmCase*Tatm</f>
        <v>1028.6107836006474</v>
      </c>
    </row>
    <row r="460" spans="2:20">
      <c r="B460" s="580">
        <v>386</v>
      </c>
      <c r="C460" s="710">
        <f t="shared" si="123"/>
        <v>6.0052323710883933</v>
      </c>
      <c r="D460" s="710">
        <f t="shared" si="124"/>
        <v>1503.7537958863879</v>
      </c>
      <c r="E460" s="710">
        <f t="shared" si="125"/>
        <v>799.41255520807829</v>
      </c>
      <c r="F460" s="710">
        <f t="shared" si="126"/>
        <v>445.17295140571071</v>
      </c>
      <c r="G460" s="710">
        <f t="shared" si="127"/>
        <v>329.94983522059675</v>
      </c>
      <c r="H460" s="717">
        <f t="shared" si="128"/>
        <v>298.99600457512508</v>
      </c>
      <c r="I460" s="710">
        <f t="shared" si="129"/>
        <v>298.88851559123975</v>
      </c>
      <c r="J460" s="710">
        <f t="shared" si="130"/>
        <v>298.81351172531549</v>
      </c>
      <c r="K460" s="710">
        <f t="shared" si="131"/>
        <v>298.76917788215263</v>
      </c>
      <c r="L460" s="710">
        <f t="shared" si="132"/>
        <v>298.75442876105194</v>
      </c>
      <c r="N460" s="580">
        <v>386</v>
      </c>
      <c r="O460" s="710">
        <f t="shared" si="133"/>
        <v>6.0052323710883933</v>
      </c>
      <c r="P460" s="710">
        <f t="shared" si="134"/>
        <v>1071.0673168716166</v>
      </c>
      <c r="Q460" s="710">
        <f t="shared" si="135"/>
        <v>1053.2611105976175</v>
      </c>
      <c r="R460" s="710">
        <f t="shared" si="136"/>
        <v>1040.3847635750135</v>
      </c>
      <c r="S460" s="710">
        <f t="shared" si="137"/>
        <v>1032.5574447473368</v>
      </c>
      <c r="T460" s="710">
        <f t="shared" si="138"/>
        <v>1029.8507253348737</v>
      </c>
    </row>
    <row r="461" spans="2:20">
      <c r="B461" s="580">
        <v>387</v>
      </c>
      <c r="C461" s="710">
        <f t="shared" si="123"/>
        <v>6.020789967904685</v>
      </c>
      <c r="D461" s="710">
        <f t="shared" si="124"/>
        <v>1503.8322366996092</v>
      </c>
      <c r="E461" s="710">
        <f t="shared" si="125"/>
        <v>800.16268418901734</v>
      </c>
      <c r="F461" s="710">
        <f t="shared" si="126"/>
        <v>445.68506896072654</v>
      </c>
      <c r="G461" s="710">
        <f t="shared" si="127"/>
        <v>330.13039088394748</v>
      </c>
      <c r="H461" s="717">
        <f t="shared" si="128"/>
        <v>299.00443290998686</v>
      </c>
      <c r="I461" s="710">
        <f t="shared" si="129"/>
        <v>298.89632840701273</v>
      </c>
      <c r="J461" s="710">
        <f t="shared" si="130"/>
        <v>298.82088800259652</v>
      </c>
      <c r="K461" s="710">
        <f t="shared" si="131"/>
        <v>298.7762931397744</v>
      </c>
      <c r="L461" s="710">
        <f t="shared" si="132"/>
        <v>298.76145639424692</v>
      </c>
      <c r="N461" s="580">
        <v>387</v>
      </c>
      <c r="O461" s="710">
        <f t="shared" si="133"/>
        <v>6.020789967904685</v>
      </c>
      <c r="P461" s="710">
        <f t="shared" si="134"/>
        <v>1072.2131320716023</v>
      </c>
      <c r="Q461" s="710">
        <f t="shared" si="135"/>
        <v>1054.4467637377445</v>
      </c>
      <c r="R461" s="710">
        <f t="shared" si="136"/>
        <v>1041.5990773776259</v>
      </c>
      <c r="S461" s="710">
        <f t="shared" si="137"/>
        <v>1033.7889717476792</v>
      </c>
      <c r="T461" s="710">
        <f t="shared" si="138"/>
        <v>1031.0878557975539</v>
      </c>
    </row>
    <row r="462" spans="2:20">
      <c r="B462" s="580">
        <v>388</v>
      </c>
      <c r="C462" s="710">
        <f t="shared" si="123"/>
        <v>6.0363475647209759</v>
      </c>
      <c r="D462" s="710">
        <f t="shared" si="124"/>
        <v>1503.9104672340945</v>
      </c>
      <c r="E462" s="710">
        <f t="shared" si="125"/>
        <v>800.91086404445309</v>
      </c>
      <c r="F462" s="710">
        <f t="shared" si="126"/>
        <v>446.19698607419008</v>
      </c>
      <c r="G462" s="710">
        <f t="shared" si="127"/>
        <v>330.31128815234592</v>
      </c>
      <c r="H462" s="717">
        <f t="shared" si="128"/>
        <v>299.01290542454956</v>
      </c>
      <c r="I462" s="710">
        <f t="shared" si="129"/>
        <v>298.90418426841762</v>
      </c>
      <c r="J462" s="710">
        <f t="shared" si="130"/>
        <v>298.82830649293976</v>
      </c>
      <c r="K462" s="710">
        <f t="shared" si="131"/>
        <v>298.78345009972304</v>
      </c>
      <c r="L462" s="710">
        <f t="shared" si="132"/>
        <v>298.76852555308062</v>
      </c>
      <c r="N462" s="580">
        <v>388</v>
      </c>
      <c r="O462" s="710">
        <f t="shared" si="133"/>
        <v>6.0363475647209759</v>
      </c>
      <c r="P462" s="710">
        <f t="shared" si="134"/>
        <v>1073.3563494094624</v>
      </c>
      <c r="Q462" s="710">
        <f t="shared" si="135"/>
        <v>1055.6297286927379</v>
      </c>
      <c r="R462" s="710">
        <f t="shared" si="136"/>
        <v>1042.810638013902</v>
      </c>
      <c r="S462" s="710">
        <f t="shared" si="137"/>
        <v>1035.0177065548733</v>
      </c>
      <c r="T462" s="710">
        <f t="shared" si="138"/>
        <v>1032.3221813625739</v>
      </c>
    </row>
    <row r="463" spans="2:20">
      <c r="B463" s="580">
        <v>389</v>
      </c>
      <c r="C463" s="710">
        <f t="shared" si="123"/>
        <v>6.0519051615372668</v>
      </c>
      <c r="D463" s="710">
        <f t="shared" si="124"/>
        <v>1503.9884883182363</v>
      </c>
      <c r="E463" s="710">
        <f t="shared" si="125"/>
        <v>801.65710224678116</v>
      </c>
      <c r="F463" s="710">
        <f t="shared" si="126"/>
        <v>446.70870016075605</v>
      </c>
      <c r="G463" s="710">
        <f t="shared" si="127"/>
        <v>330.49252522713675</v>
      </c>
      <c r="H463" s="717">
        <f t="shared" si="128"/>
        <v>299.02142218450479</v>
      </c>
      <c r="I463" s="710">
        <f t="shared" si="129"/>
        <v>298.91208324796634</v>
      </c>
      <c r="J463" s="710">
        <f t="shared" si="130"/>
        <v>298.83576727374776</v>
      </c>
      <c r="K463" s="710">
        <f t="shared" si="131"/>
        <v>298.79064884233838</v>
      </c>
      <c r="L463" s="710">
        <f t="shared" si="132"/>
        <v>298.77563631886346</v>
      </c>
      <c r="N463" s="580">
        <v>389</v>
      </c>
      <c r="O463" s="710">
        <f t="shared" si="133"/>
        <v>6.0519051615372668</v>
      </c>
      <c r="P463" s="710">
        <f t="shared" si="134"/>
        <v>1074.4969747752289</v>
      </c>
      <c r="Q463" s="710">
        <f t="shared" si="135"/>
        <v>1056.8100115574148</v>
      </c>
      <c r="R463" s="710">
        <f t="shared" si="136"/>
        <v>1044.0194517259883</v>
      </c>
      <c r="S463" s="710">
        <f t="shared" si="137"/>
        <v>1036.2436554995495</v>
      </c>
      <c r="T463" s="710">
        <f t="shared" si="138"/>
        <v>1033.5537083893691</v>
      </c>
    </row>
    <row r="464" spans="2:20">
      <c r="B464" s="580">
        <v>390</v>
      </c>
      <c r="C464" s="710">
        <f t="shared" si="123"/>
        <v>6.0674627583535585</v>
      </c>
      <c r="D464" s="710">
        <f t="shared" si="124"/>
        <v>1504.0663007762796</v>
      </c>
      <c r="E464" s="710">
        <f t="shared" si="125"/>
        <v>802.40140623261152</v>
      </c>
      <c r="F464" s="710">
        <f t="shared" si="126"/>
        <v>447.22020865831439</v>
      </c>
      <c r="G464" s="710">
        <f t="shared" si="127"/>
        <v>330.6741003119734</v>
      </c>
      <c r="H464" s="717">
        <f t="shared" si="128"/>
        <v>299.02998325508878</v>
      </c>
      <c r="I464" s="710">
        <f t="shared" si="129"/>
        <v>298.92002541770671</v>
      </c>
      <c r="J464" s="710">
        <f t="shared" si="130"/>
        <v>298.84327042195338</v>
      </c>
      <c r="K464" s="710">
        <f t="shared" si="131"/>
        <v>298.79788944748725</v>
      </c>
      <c r="L464" s="710">
        <f t="shared" si="132"/>
        <v>298.78278877243167</v>
      </c>
      <c r="N464" s="580">
        <v>390</v>
      </c>
      <c r="O464" s="710">
        <f t="shared" si="133"/>
        <v>6.0674627583535585</v>
      </c>
      <c r="P464" s="710">
        <f t="shared" si="134"/>
        <v>1075.6350140455784</v>
      </c>
      <c r="Q464" s="710">
        <f t="shared" si="135"/>
        <v>1057.9876184127738</v>
      </c>
      <c r="R464" s="710">
        <f t="shared" si="136"/>
        <v>1045.2255247418793</v>
      </c>
      <c r="S464" s="710">
        <f t="shared" si="137"/>
        <v>1037.4668248979856</v>
      </c>
      <c r="T464" s="710">
        <f t="shared" si="138"/>
        <v>1034.7824432229561</v>
      </c>
    </row>
    <row r="465" spans="2:20">
      <c r="B465" s="580">
        <v>391</v>
      </c>
      <c r="C465" s="710">
        <f t="shared" si="123"/>
        <v>6.0830203551698494</v>
      </c>
      <c r="D465" s="710">
        <f t="shared" si="124"/>
        <v>1504.1439054283508</v>
      </c>
      <c r="E465" s="710">
        <f t="shared" si="125"/>
        <v>803.14378340296355</v>
      </c>
      <c r="F465" s="710">
        <f t="shared" si="126"/>
        <v>447.73150902781902</v>
      </c>
      <c r="G465" s="710">
        <f t="shared" si="127"/>
        <v>330.85601161285723</v>
      </c>
      <c r="H465" s="717">
        <f t="shared" si="128"/>
        <v>299.03858870108343</v>
      </c>
      <c r="I465" s="710">
        <f t="shared" si="129"/>
        <v>298.92801084922326</v>
      </c>
      <c r="J465" s="710">
        <f t="shared" si="130"/>
        <v>298.85081601402015</v>
      </c>
      <c r="K465" s="710">
        <f t="shared" si="131"/>
        <v>298.80517199456398</v>
      </c>
      <c r="L465" s="710">
        <f t="shared" si="132"/>
        <v>298.78998299414803</v>
      </c>
      <c r="N465" s="580">
        <v>391</v>
      </c>
      <c r="O465" s="710">
        <f t="shared" si="133"/>
        <v>6.0830203551698494</v>
      </c>
      <c r="P465" s="710">
        <f t="shared" si="134"/>
        <v>1076.7704730838645</v>
      </c>
      <c r="Q465" s="710">
        <f t="shared" si="135"/>
        <v>1059.1625553260269</v>
      </c>
      <c r="R465" s="710">
        <f t="shared" si="136"/>
        <v>1046.4288632754483</v>
      </c>
      <c r="S465" s="710">
        <f t="shared" si="137"/>
        <v>1038.6872210521385</v>
      </c>
      <c r="T465" s="710">
        <f t="shared" si="138"/>
        <v>1036.0083921939654</v>
      </c>
    </row>
    <row r="466" spans="2:20">
      <c r="B466" s="580">
        <v>392</v>
      </c>
      <c r="C466" s="710">
        <f t="shared" si="123"/>
        <v>6.0985779519861403</v>
      </c>
      <c r="D466" s="710">
        <f t="shared" si="124"/>
        <v>1504.2213030904838</v>
      </c>
      <c r="E466" s="710">
        <f t="shared" si="125"/>
        <v>803.88424112345865</v>
      </c>
      <c r="F466" s="710">
        <f t="shared" si="126"/>
        <v>448.24259875311793</v>
      </c>
      <c r="G466" s="710">
        <f t="shared" si="127"/>
        <v>331.03825733817587</v>
      </c>
      <c r="H466" s="717">
        <f t="shared" si="128"/>
        <v>299.04723858681689</v>
      </c>
      <c r="I466" s="710">
        <f t="shared" si="129"/>
        <v>298.93603961363783</v>
      </c>
      <c r="J466" s="710">
        <f t="shared" si="130"/>
        <v>298.85840412594308</v>
      </c>
      <c r="K466" s="710">
        <f t="shared" si="131"/>
        <v>298.81249656249099</v>
      </c>
      <c r="L466" s="710">
        <f t="shared" si="132"/>
        <v>298.79721906390239</v>
      </c>
      <c r="N466" s="580">
        <v>392</v>
      </c>
      <c r="O466" s="710">
        <f t="shared" si="133"/>
        <v>6.0985779519861403</v>
      </c>
      <c r="P466" s="710">
        <f t="shared" si="134"/>
        <v>1077.9033577401469</v>
      </c>
      <c r="Q466" s="710">
        <f t="shared" si="135"/>
        <v>1060.3348283506298</v>
      </c>
      <c r="R466" s="710">
        <f t="shared" si="136"/>
        <v>1047.6294735264805</v>
      </c>
      <c r="S466" s="710">
        <f t="shared" si="137"/>
        <v>1039.9048502496764</v>
      </c>
      <c r="T466" s="710">
        <f t="shared" si="138"/>
        <v>1037.231561618675</v>
      </c>
    </row>
    <row r="467" spans="2:20">
      <c r="B467" s="580">
        <v>393</v>
      </c>
      <c r="C467" s="710">
        <f t="shared" si="123"/>
        <v>6.114135548802432</v>
      </c>
      <c r="D467" s="710">
        <f t="shared" si="124"/>
        <v>1504.2984945746482</v>
      </c>
      <c r="E467" s="710">
        <f t="shared" si="125"/>
        <v>804.62278672451214</v>
      </c>
      <c r="F467" s="710">
        <f t="shared" si="126"/>
        <v>448.75347534078406</v>
      </c>
      <c r="G467" s="710">
        <f t="shared" si="127"/>
        <v>331.22083569874127</v>
      </c>
      <c r="H467" s="717">
        <f t="shared" si="128"/>
        <v>299.05593297616474</v>
      </c>
      <c r="I467" s="710">
        <f t="shared" si="129"/>
        <v>298.94411178161033</v>
      </c>
      <c r="J467" s="710">
        <f t="shared" si="130"/>
        <v>298.86603483324927</v>
      </c>
      <c r="K467" s="710">
        <f t="shared" si="131"/>
        <v>298.81986322971932</v>
      </c>
      <c r="L467" s="710">
        <f t="shared" si="132"/>
        <v>298.80449706111222</v>
      </c>
      <c r="N467" s="580">
        <v>393</v>
      </c>
      <c r="O467" s="710">
        <f t="shared" si="133"/>
        <v>6.114135548802432</v>
      </c>
      <c r="P467" s="710">
        <f t="shared" si="134"/>
        <v>1079.0336738512215</v>
      </c>
      <c r="Q467" s="710">
        <f t="shared" si="135"/>
        <v>1061.504443526313</v>
      </c>
      <c r="R467" s="710">
        <f t="shared" si="136"/>
        <v>1048.8273616807048</v>
      </c>
      <c r="S467" s="710">
        <f t="shared" si="137"/>
        <v>1041.1197187640123</v>
      </c>
      <c r="T467" s="710">
        <f t="shared" si="138"/>
        <v>1038.4519577990416</v>
      </c>
    </row>
    <row r="468" spans="2:20">
      <c r="B468" s="580">
        <v>394</v>
      </c>
      <c r="C468" s="710">
        <f t="shared" si="123"/>
        <v>6.1296931456187229</v>
      </c>
      <c r="D468" s="710">
        <f t="shared" si="124"/>
        <v>1504.3754806887746</v>
      </c>
      <c r="E468" s="710">
        <f t="shared" si="125"/>
        <v>805.35942750152458</v>
      </c>
      <c r="F468" s="710">
        <f t="shared" si="126"/>
        <v>449.26413631994802</v>
      </c>
      <c r="G468" s="710">
        <f t="shared" si="127"/>
        <v>331.40374490782659</v>
      </c>
      <c r="H468" s="717">
        <f t="shared" si="128"/>
        <v>299.06467193255082</v>
      </c>
      <c r="I468" s="710">
        <f t="shared" si="129"/>
        <v>298.95222742333965</v>
      </c>
      <c r="J468" s="710">
        <f t="shared" si="130"/>
        <v>298.87370821099836</v>
      </c>
      <c r="K468" s="710">
        <f t="shared" si="131"/>
        <v>298.8272720742292</v>
      </c>
      <c r="L468" s="710">
        <f t="shared" si="132"/>
        <v>298.81181706472307</v>
      </c>
      <c r="N468" s="580">
        <v>394</v>
      </c>
      <c r="O468" s="710">
        <f t="shared" si="133"/>
        <v>6.1296931456187229</v>
      </c>
      <c r="P468" s="710">
        <f t="shared" si="134"/>
        <v>1080.1614272406505</v>
      </c>
      <c r="Q468" s="710">
        <f t="shared" si="135"/>
        <v>1062.6714068791139</v>
      </c>
      <c r="R468" s="710">
        <f t="shared" si="136"/>
        <v>1050.0225339098249</v>
      </c>
      <c r="S468" s="710">
        <f t="shared" si="137"/>
        <v>1042.331832854336</v>
      </c>
      <c r="T468" s="710">
        <f t="shared" si="138"/>
        <v>1039.6695870227338</v>
      </c>
    </row>
    <row r="469" spans="2:20">
      <c r="B469" s="580">
        <v>395</v>
      </c>
      <c r="C469" s="710">
        <f t="shared" si="123"/>
        <v>6.1452507424350138</v>
      </c>
      <c r="D469" s="710">
        <f t="shared" si="124"/>
        <v>1504.4522622367817</v>
      </c>
      <c r="E469" s="710">
        <f t="shared" si="125"/>
        <v>806.09417071507107</v>
      </c>
      <c r="F469" s="710">
        <f t="shared" si="126"/>
        <v>449.77457924213144</v>
      </c>
      <c r="G469" s="710">
        <f t="shared" si="127"/>
        <v>331.58698318120349</v>
      </c>
      <c r="H469" s="717">
        <f t="shared" si="128"/>
        <v>299.07345551894809</v>
      </c>
      <c r="I469" s="710">
        <f t="shared" si="129"/>
        <v>298.96038660856431</v>
      </c>
      <c r="J469" s="710">
        <f t="shared" si="130"/>
        <v>298.88142433378346</v>
      </c>
      <c r="K469" s="710">
        <f t="shared" si="131"/>
        <v>298.83472317353062</v>
      </c>
      <c r="L469" s="710">
        <f t="shared" si="132"/>
        <v>298.81917915320918</v>
      </c>
      <c r="N469" s="580">
        <v>395</v>
      </c>
      <c r="O469" s="710">
        <f t="shared" si="133"/>
        <v>6.1452507424350138</v>
      </c>
      <c r="P469" s="710">
        <f t="shared" si="134"/>
        <v>1081.286623718793</v>
      </c>
      <c r="Q469" s="710">
        <f t="shared" si="135"/>
        <v>1063.8357244214071</v>
      </c>
      <c r="R469" s="710">
        <f t="shared" si="136"/>
        <v>1051.2149963715519</v>
      </c>
      <c r="S469" s="710">
        <f t="shared" si="137"/>
        <v>1043.5411987656453</v>
      </c>
      <c r="T469" s="710">
        <f t="shared" si="138"/>
        <v>1040.8844555631649</v>
      </c>
    </row>
    <row r="470" spans="2:20">
      <c r="B470" s="580">
        <v>396</v>
      </c>
      <c r="C470" s="710">
        <f t="shared" si="123"/>
        <v>6.1608083392513056</v>
      </c>
      <c r="D470" s="710">
        <f t="shared" si="124"/>
        <v>1504.5288400186025</v>
      </c>
      <c r="E470" s="710">
        <f t="shared" si="125"/>
        <v>806.82702359108998</v>
      </c>
      <c r="F470" s="710">
        <f t="shared" si="126"/>
        <v>450.28480168108183</v>
      </c>
      <c r="G470" s="710">
        <f t="shared" si="127"/>
        <v>331.77054873717822</v>
      </c>
      <c r="H470" s="717">
        <f t="shared" si="128"/>
        <v>299.08228379787954</v>
      </c>
      <c r="I470" s="710">
        <f t="shared" si="129"/>
        <v>298.96858940656307</v>
      </c>
      <c r="J470" s="710">
        <f t="shared" si="130"/>
        <v>298.88918327573157</v>
      </c>
      <c r="K470" s="710">
        <f t="shared" si="131"/>
        <v>298.84221660466386</v>
      </c>
      <c r="L470" s="710">
        <f t="shared" si="132"/>
        <v>298.82658340457397</v>
      </c>
      <c r="N470" s="580">
        <v>396</v>
      </c>
      <c r="O470" s="710">
        <f t="shared" si="133"/>
        <v>6.1608083392513056</v>
      </c>
      <c r="P470" s="710">
        <f t="shared" si="134"/>
        <v>1082.409269082834</v>
      </c>
      <c r="Q470" s="710">
        <f t="shared" si="135"/>
        <v>1064.9974021519356</v>
      </c>
      <c r="R470" s="710">
        <f t="shared" si="136"/>
        <v>1052.4047552096358</v>
      </c>
      <c r="S470" s="710">
        <f t="shared" si="137"/>
        <v>1044.7478227287791</v>
      </c>
      <c r="T470" s="710">
        <f t="shared" si="138"/>
        <v>1042.0965696795245</v>
      </c>
    </row>
    <row r="471" spans="2:20">
      <c r="B471" s="580">
        <v>397</v>
      </c>
      <c r="C471" s="710">
        <f t="shared" si="123"/>
        <v>6.1763659360675964</v>
      </c>
      <c r="D471" s="710">
        <f t="shared" si="124"/>
        <v>1504.6052148302088</v>
      </c>
      <c r="E471" s="710">
        <f t="shared" si="125"/>
        <v>807.55799332107063</v>
      </c>
      <c r="F471" s="710">
        <f t="shared" si="126"/>
        <v>450.79480123260856</v>
      </c>
      <c r="G471" s="710">
        <f t="shared" si="127"/>
        <v>331.9544397966273</v>
      </c>
      <c r="H471" s="717">
        <f t="shared" si="128"/>
        <v>299.09115683141914</v>
      </c>
      <c r="I471" s="710">
        <f t="shared" si="129"/>
        <v>298.97683588615615</v>
      </c>
      <c r="J471" s="710">
        <f t="shared" si="130"/>
        <v>298.89698511050443</v>
      </c>
      <c r="K471" s="710">
        <f t="shared" si="131"/>
        <v>298.84975244420031</v>
      </c>
      <c r="L471" s="710">
        <f t="shared" si="132"/>
        <v>298.83402989635073</v>
      </c>
      <c r="N471" s="580">
        <v>397</v>
      </c>
      <c r="O471" s="710">
        <f t="shared" si="133"/>
        <v>6.1763659360675964</v>
      </c>
      <c r="P471" s="710">
        <f t="shared" si="134"/>
        <v>1083.5293691168154</v>
      </c>
      <c r="Q471" s="710">
        <f t="shared" si="135"/>
        <v>1066.1564460558418</v>
      </c>
      <c r="R471" s="710">
        <f t="shared" si="136"/>
        <v>1053.5918165538972</v>
      </c>
      <c r="S471" s="710">
        <f t="shared" si="137"/>
        <v>1045.9517109604499</v>
      </c>
      <c r="T471" s="710">
        <f t="shared" si="138"/>
        <v>1043.3059356168103</v>
      </c>
    </row>
    <row r="472" spans="2:20">
      <c r="B472" s="580">
        <v>398</v>
      </c>
      <c r="C472" s="710">
        <f t="shared" si="123"/>
        <v>6.1919235328838873</v>
      </c>
      <c r="D472" s="710">
        <f t="shared" si="124"/>
        <v>1504.6813874636375</v>
      </c>
      <c r="E472" s="710">
        <f t="shared" si="125"/>
        <v>808.28708706223915</v>
      </c>
      <c r="F472" s="710">
        <f t="shared" si="126"/>
        <v>451.30457551442004</v>
      </c>
      <c r="G472" s="710">
        <f t="shared" si="127"/>
        <v>332.13865458303303</v>
      </c>
      <c r="H472" s="717">
        <f t="shared" si="128"/>
        <v>299.10007468119284</v>
      </c>
      <c r="I472" s="710">
        <f t="shared" si="129"/>
        <v>298.9851261157055</v>
      </c>
      <c r="J472" s="710">
        <f t="shared" si="130"/>
        <v>298.90482991129909</v>
      </c>
      <c r="K472" s="710">
        <f t="shared" si="131"/>
        <v>298.85733076824283</v>
      </c>
      <c r="L472" s="710">
        <f t="shared" si="132"/>
        <v>298.84151870560322</v>
      </c>
      <c r="N472" s="580">
        <v>398</v>
      </c>
      <c r="O472" s="710">
        <f t="shared" si="133"/>
        <v>6.1919235328838873</v>
      </c>
      <c r="P472" s="710">
        <f t="shared" si="134"/>
        <v>1084.6469295916645</v>
      </c>
      <c r="Q472" s="710">
        <f t="shared" si="135"/>
        <v>1067.3128621046978</v>
      </c>
      <c r="R472" s="710">
        <f t="shared" si="136"/>
        <v>1054.7761865202583</v>
      </c>
      <c r="S472" s="710">
        <f t="shared" si="137"/>
        <v>1047.1528696632749</v>
      </c>
      <c r="T472" s="710">
        <f t="shared" si="138"/>
        <v>1044.5125596058622</v>
      </c>
    </row>
    <row r="473" spans="2:20">
      <c r="B473" s="580">
        <v>399</v>
      </c>
      <c r="C473" s="710">
        <f t="shared" si="123"/>
        <v>6.2074811297001791</v>
      </c>
      <c r="D473" s="710">
        <f t="shared" si="124"/>
        <v>1504.7573587070156</v>
      </c>
      <c r="E473" s="710">
        <f t="shared" si="125"/>
        <v>809.01431193774476</v>
      </c>
      <c r="F473" s="710">
        <f t="shared" si="126"/>
        <v>451.81412216596192</v>
      </c>
      <c r="G473" s="710">
        <f t="shared" si="127"/>
        <v>332.32319132251808</v>
      </c>
      <c r="H473" s="717">
        <f t="shared" si="128"/>
        <v>299.10903740837932</v>
      </c>
      <c r="I473" s="710">
        <f t="shared" si="129"/>
        <v>298.99346016311603</v>
      </c>
      <c r="J473" s="710">
        <f t="shared" si="130"/>
        <v>298.91271775084863</v>
      </c>
      <c r="K473" s="710">
        <f t="shared" si="131"/>
        <v>298.86495165242667</v>
      </c>
      <c r="L473" s="710">
        <f t="shared" si="132"/>
        <v>298.84904990892608</v>
      </c>
      <c r="N473" s="580">
        <v>399</v>
      </c>
      <c r="O473" s="710">
        <f t="shared" si="133"/>
        <v>6.2074811297001791</v>
      </c>
      <c r="P473" s="710">
        <f t="shared" si="134"/>
        <v>1085.7619562652244</v>
      </c>
      <c r="Q473" s="710">
        <f t="shared" si="135"/>
        <v>1068.4666562565371</v>
      </c>
      <c r="R473" s="710">
        <f t="shared" si="136"/>
        <v>1055.9578712107755</v>
      </c>
      <c r="S473" s="710">
        <f t="shared" si="137"/>
        <v>1048.3513050258084</v>
      </c>
      <c r="T473" s="710">
        <f t="shared" si="138"/>
        <v>1045.7164478633922</v>
      </c>
    </row>
    <row r="474" spans="2:20">
      <c r="B474" s="580">
        <v>400</v>
      </c>
      <c r="C474" s="710">
        <f t="shared" si="123"/>
        <v>6.2230387265164699</v>
      </c>
      <c r="D474" s="710">
        <f t="shared" si="124"/>
        <v>1504.8331293445838</v>
      </c>
      <c r="E474" s="710">
        <f t="shared" si="125"/>
        <v>809.73967503684298</v>
      </c>
      <c r="F474" s="710">
        <f t="shared" si="126"/>
        <v>452.32343884825684</v>
      </c>
      <c r="G474" s="710">
        <f t="shared" si="127"/>
        <v>332.50804824388007</v>
      </c>
      <c r="H474" s="717">
        <f t="shared" si="128"/>
        <v>299.11804507371102</v>
      </c>
      <c r="I474" s="710">
        <f t="shared" si="129"/>
        <v>299.00183809583604</v>
      </c>
      <c r="J474" s="710">
        <f t="shared" si="130"/>
        <v>298.92064870142281</v>
      </c>
      <c r="K474" s="710">
        <f t="shared" si="131"/>
        <v>298.87261517191962</v>
      </c>
      <c r="L474" s="710">
        <f t="shared" si="132"/>
        <v>298.85662358244576</v>
      </c>
      <c r="N474" s="580">
        <v>400</v>
      </c>
      <c r="O474" s="710">
        <f t="shared" si="133"/>
        <v>6.2230387265164699</v>
      </c>
      <c r="P474" s="710">
        <f t="shared" si="134"/>
        <v>1086.8744548822847</v>
      </c>
      <c r="Q474" s="710">
        <f t="shared" si="135"/>
        <v>1069.6178344558846</v>
      </c>
      <c r="R474" s="710">
        <f t="shared" si="136"/>
        <v>1057.1368767136701</v>
      </c>
      <c r="S474" s="710">
        <f t="shared" si="137"/>
        <v>1049.5470232225737</v>
      </c>
      <c r="T474" s="710">
        <f t="shared" si="138"/>
        <v>1046.9176065920178</v>
      </c>
    </row>
    <row r="475" spans="2:20">
      <c r="B475" s="580">
        <v>401</v>
      </c>
      <c r="C475" s="710">
        <f t="shared" si="123"/>
        <v>6.2385963233327608</v>
      </c>
      <c r="D475" s="710">
        <f t="shared" si="124"/>
        <v>1504.908700156722</v>
      </c>
      <c r="E475" s="710">
        <f t="shared" si="125"/>
        <v>810.46318341507936</v>
      </c>
      <c r="F475" s="710">
        <f t="shared" si="126"/>
        <v>452.83252324374473</v>
      </c>
      <c r="G475" s="710">
        <f t="shared" si="127"/>
        <v>332.69322357862501</v>
      </c>
      <c r="H475" s="717">
        <f t="shared" si="128"/>
        <v>299.12709773747525</v>
      </c>
      <c r="I475" s="710">
        <f t="shared" si="129"/>
        <v>299.01025998085822</v>
      </c>
      <c r="J475" s="710">
        <f t="shared" si="130"/>
        <v>298.92862283482896</v>
      </c>
      <c r="K475" s="710">
        <f t="shared" si="131"/>
        <v>298.88032140142315</v>
      </c>
      <c r="L475" s="710">
        <f t="shared" si="132"/>
        <v>298.86423980182087</v>
      </c>
      <c r="N475" s="580">
        <v>401</v>
      </c>
      <c r="O475" s="710">
        <f t="shared" si="133"/>
        <v>6.2385963233327608</v>
      </c>
      <c r="P475" s="710">
        <f t="shared" si="134"/>
        <v>1087.9844311746087</v>
      </c>
      <c r="Q475" s="710">
        <f t="shared" si="135"/>
        <v>1070.7664026337873</v>
      </c>
      <c r="R475" s="710">
        <f t="shared" si="136"/>
        <v>1058.3132091033597</v>
      </c>
      <c r="S475" s="710">
        <f t="shared" si="137"/>
        <v>1050.7400304140949</v>
      </c>
      <c r="T475" s="710">
        <f t="shared" si="138"/>
        <v>1048.1160419802934</v>
      </c>
    </row>
    <row r="476" spans="2:20">
      <c r="B476" s="580">
        <v>402</v>
      </c>
      <c r="C476" s="710">
        <f t="shared" si="123"/>
        <v>6.2541539201490526</v>
      </c>
      <c r="D476" s="710">
        <f t="shared" si="124"/>
        <v>1504.9840719199735</v>
      </c>
      <c r="E476" s="710">
        <f t="shared" si="125"/>
        <v>811.18484409447149</v>
      </c>
      <c r="F476" s="710">
        <f t="shared" si="126"/>
        <v>453.34137305612489</v>
      </c>
      <c r="G476" s="710">
        <f t="shared" si="127"/>
        <v>332.87871556100106</v>
      </c>
      <c r="H476" s="717">
        <f t="shared" si="128"/>
        <v>299.13619545951485</v>
      </c>
      <c r="I476" s="710">
        <f t="shared" si="129"/>
        <v>299.01872588472065</v>
      </c>
      <c r="J476" s="710">
        <f t="shared" si="130"/>
        <v>298.93664022241239</v>
      </c>
      <c r="K476" s="710">
        <f t="shared" si="131"/>
        <v>298.88807041517293</v>
      </c>
      <c r="L476" s="710">
        <f t="shared" si="132"/>
        <v>298.8718986422428</v>
      </c>
      <c r="N476" s="580">
        <v>402</v>
      </c>
      <c r="O476" s="710">
        <f t="shared" si="133"/>
        <v>6.2541539201490526</v>
      </c>
      <c r="P476" s="710">
        <f t="shared" si="134"/>
        <v>1089.0918908609653</v>
      </c>
      <c r="Q476" s="710">
        <f t="shared" si="135"/>
        <v>1071.912366707845</v>
      </c>
      <c r="R476" s="710">
        <f t="shared" si="136"/>
        <v>1059.4868744404894</v>
      </c>
      <c r="S476" s="710">
        <f t="shared" si="137"/>
        <v>1051.9303327469283</v>
      </c>
      <c r="T476" s="710">
        <f t="shared" si="138"/>
        <v>1049.3117602027426</v>
      </c>
    </row>
    <row r="477" spans="2:20">
      <c r="B477" s="580">
        <v>403</v>
      </c>
      <c r="C477" s="710">
        <f t="shared" si="123"/>
        <v>6.2697115169653435</v>
      </c>
      <c r="D477" s="710">
        <f t="shared" si="124"/>
        <v>1505.0592454070679</v>
      </c>
      <c r="E477" s="710">
        <f t="shared" si="125"/>
        <v>811.90466406368989</v>
      </c>
      <c r="F477" s="710">
        <f t="shared" si="126"/>
        <v>453.84998601019896</v>
      </c>
      <c r="G477" s="710">
        <f t="shared" si="127"/>
        <v>333.06452242803101</v>
      </c>
      <c r="H477" s="717">
        <f t="shared" si="128"/>
        <v>299.14533829922931</v>
      </c>
      <c r="I477" s="710">
        <f t="shared" si="129"/>
        <v>299.02723587350727</v>
      </c>
      <c r="J477" s="710">
        <f t="shared" si="130"/>
        <v>298.94470093505754</v>
      </c>
      <c r="K477" s="710">
        <f t="shared" si="131"/>
        <v>298.89586228693923</v>
      </c>
      <c r="L477" s="710">
        <f t="shared" si="132"/>
        <v>298.8796001784367</v>
      </c>
      <c r="N477" s="580">
        <v>403</v>
      </c>
      <c r="O477" s="710">
        <f t="shared" si="133"/>
        <v>6.2697115169653435</v>
      </c>
      <c r="P477" s="710">
        <f t="shared" si="134"/>
        <v>1090.196839647157</v>
      </c>
      <c r="Q477" s="710">
        <f t="shared" si="135"/>
        <v>1073.055732582241</v>
      </c>
      <c r="R477" s="710">
        <f t="shared" si="136"/>
        <v>1060.6578787719636</v>
      </c>
      <c r="S477" s="710">
        <f t="shared" si="137"/>
        <v>1053.1179363536946</v>
      </c>
      <c r="T477" s="710">
        <f t="shared" si="138"/>
        <v>1050.5047674198893</v>
      </c>
    </row>
    <row r="478" spans="2:20">
      <c r="B478" s="580">
        <v>404</v>
      </c>
      <c r="C478" s="710">
        <f t="shared" si="123"/>
        <v>6.2852691137816352</v>
      </c>
      <c r="D478" s="710">
        <f t="shared" si="124"/>
        <v>1505.1342213869452</v>
      </c>
      <c r="E478" s="710">
        <f t="shared" si="125"/>
        <v>812.62265027823776</v>
      </c>
      <c r="F478" s="710">
        <f t="shared" si="126"/>
        <v>454.35835985171468</v>
      </c>
      <c r="G478" s="710">
        <f t="shared" si="127"/>
        <v>333.25064241954476</v>
      </c>
      <c r="H478" s="717">
        <f t="shared" si="128"/>
        <v>299.15452631557577</v>
      </c>
      <c r="I478" s="710">
        <f t="shared" si="129"/>
        <v>299.03579001284879</v>
      </c>
      <c r="J478" s="710">
        <f t="shared" si="130"/>
        <v>298.95280504318816</v>
      </c>
      <c r="K478" s="710">
        <f t="shared" si="131"/>
        <v>298.90369709002795</v>
      </c>
      <c r="L478" s="710">
        <f t="shared" si="132"/>
        <v>298.88734448466175</v>
      </c>
      <c r="N478" s="580">
        <v>404</v>
      </c>
      <c r="O478" s="710">
        <f t="shared" si="133"/>
        <v>6.2852691137816352</v>
      </c>
      <c r="P478" s="710">
        <f t="shared" si="134"/>
        <v>1091.2992832260497</v>
      </c>
      <c r="Q478" s="710">
        <f t="shared" si="135"/>
        <v>1074.196506147772</v>
      </c>
      <c r="R478" s="710">
        <f t="shared" si="136"/>
        <v>1061.8262281309769</v>
      </c>
      <c r="S478" s="710">
        <f t="shared" si="137"/>
        <v>1054.3028473531103</v>
      </c>
      <c r="T478" s="710">
        <f t="shared" si="138"/>
        <v>1051.69506977829</v>
      </c>
    </row>
    <row r="479" spans="2:20">
      <c r="B479" s="580">
        <v>405</v>
      </c>
      <c r="C479" s="710">
        <f t="shared" si="123"/>
        <v>6.3008267105979261</v>
      </c>
      <c r="D479" s="710">
        <f t="shared" si="124"/>
        <v>1505.2090006247795</v>
      </c>
      <c r="E479" s="710">
        <f t="shared" si="125"/>
        <v>813.33880966063055</v>
      </c>
      <c r="F479" s="710">
        <f t="shared" si="126"/>
        <v>454.86649234721131</v>
      </c>
      <c r="G479" s="710">
        <f t="shared" si="127"/>
        <v>333.43707377821136</v>
      </c>
      <c r="H479" s="717">
        <f t="shared" si="128"/>
        <v>299.16375956706986</v>
      </c>
      <c r="I479" s="710">
        <f t="shared" si="129"/>
        <v>299.04438836792389</v>
      </c>
      <c r="J479" s="710">
        <f t="shared" si="130"/>
        <v>298.96095261676857</v>
      </c>
      <c r="K479" s="710">
        <f t="shared" si="131"/>
        <v>298.91157489728113</v>
      </c>
      <c r="L479" s="710">
        <f t="shared" si="132"/>
        <v>298.89513163471202</v>
      </c>
      <c r="N479" s="580">
        <v>405</v>
      </c>
      <c r="O479" s="710">
        <f t="shared" si="133"/>
        <v>6.3008267105979261</v>
      </c>
      <c r="P479" s="710">
        <f t="shared" si="134"/>
        <v>1092.3992272776027</v>
      </c>
      <c r="Q479" s="710">
        <f t="shared" si="135"/>
        <v>1075.3346932818788</v>
      </c>
      <c r="R479" s="710">
        <f t="shared" si="136"/>
        <v>1062.9919285370447</v>
      </c>
      <c r="S479" s="710">
        <f t="shared" si="137"/>
        <v>1055.4850718500188</v>
      </c>
      <c r="T479" s="710">
        <f t="shared" si="138"/>
        <v>1052.8826734105658</v>
      </c>
    </row>
    <row r="480" spans="2:20">
      <c r="B480" s="580">
        <v>406</v>
      </c>
      <c r="C480" s="710">
        <f t="shared" si="123"/>
        <v>6.316384307414217</v>
      </c>
      <c r="D480" s="710">
        <f t="shared" si="124"/>
        <v>1505.2835838820015</v>
      </c>
      <c r="E480" s="710">
        <f t="shared" si="125"/>
        <v>814.0531491005728</v>
      </c>
      <c r="F480" s="710">
        <f t="shared" si="126"/>
        <v>455.374381283866</v>
      </c>
      <c r="G480" s="710">
        <f t="shared" si="127"/>
        <v>333.62381474957027</v>
      </c>
      <c r="H480" s="717">
        <f t="shared" si="128"/>
        <v>299.17303811178681</v>
      </c>
      <c r="I480" s="710">
        <f t="shared" si="129"/>
        <v>299.05303100345958</v>
      </c>
      <c r="J480" s="710">
        <f t="shared" si="130"/>
        <v>298.96914372530421</v>
      </c>
      <c r="K480" s="710">
        <f t="shared" si="131"/>
        <v>298.91949578107767</v>
      </c>
      <c r="L480" s="710">
        <f t="shared" si="132"/>
        <v>298.90296170191709</v>
      </c>
      <c r="N480" s="580">
        <v>406</v>
      </c>
      <c r="O480" s="710">
        <f t="shared" si="133"/>
        <v>6.316384307414217</v>
      </c>
      <c r="P480" s="710">
        <f t="shared" si="134"/>
        <v>1093.4966774688962</v>
      </c>
      <c r="Q480" s="710">
        <f t="shared" si="135"/>
        <v>1076.4702998486764</v>
      </c>
      <c r="R480" s="710">
        <f t="shared" si="136"/>
        <v>1064.1549859960346</v>
      </c>
      <c r="S480" s="710">
        <f t="shared" si="137"/>
        <v>1056.6646159354227</v>
      </c>
      <c r="T480" s="710">
        <f t="shared" si="138"/>
        <v>1054.0675844354328</v>
      </c>
    </row>
    <row r="481" spans="2:20">
      <c r="B481" s="580">
        <v>407</v>
      </c>
      <c r="C481" s="710">
        <f t="shared" si="123"/>
        <v>6.3319419042305087</v>
      </c>
      <c r="D481" s="710">
        <f t="shared" si="124"/>
        <v>1505.3579719163215</v>
      </c>
      <c r="E481" s="710">
        <f t="shared" si="125"/>
        <v>814.76567545513603</v>
      </c>
      <c r="F481" s="710">
        <f t="shared" si="126"/>
        <v>455.88202446934088</v>
      </c>
      <c r="G481" s="710">
        <f t="shared" si="127"/>
        <v>333.8108635820625</v>
      </c>
      <c r="H481" s="717">
        <f t="shared" si="128"/>
        <v>299.18236200736226</v>
      </c>
      <c r="I481" s="710">
        <f t="shared" si="129"/>
        <v>299.06171798373225</v>
      </c>
      <c r="J481" s="710">
        <f t="shared" si="130"/>
        <v>298.97737843784233</v>
      </c>
      <c r="K481" s="710">
        <f t="shared" si="131"/>
        <v>298.927459813334</v>
      </c>
      <c r="L481" s="710">
        <f t="shared" si="132"/>
        <v>298.9108347591428</v>
      </c>
      <c r="N481" s="580">
        <v>407</v>
      </c>
      <c r="O481" s="710">
        <f t="shared" si="133"/>
        <v>6.3319419042305087</v>
      </c>
      <c r="P481" s="710">
        <f t="shared" si="134"/>
        <v>1094.5916394541628</v>
      </c>
      <c r="Q481" s="710">
        <f t="shared" si="135"/>
        <v>1077.6033316989847</v>
      </c>
      <c r="R481" s="710">
        <f t="shared" si="136"/>
        <v>1065.3154065001977</v>
      </c>
      <c r="S481" s="710">
        <f t="shared" si="137"/>
        <v>1057.8414856865143</v>
      </c>
      <c r="T481" s="710">
        <f t="shared" si="138"/>
        <v>1055.249808957735</v>
      </c>
    </row>
    <row r="482" spans="2:20">
      <c r="B482" s="580">
        <v>408</v>
      </c>
      <c r="C482" s="710">
        <f t="shared" si="123"/>
        <v>6.3474995010467996</v>
      </c>
      <c r="D482" s="710">
        <f t="shared" si="124"/>
        <v>1505.4321654817522</v>
      </c>
      <c r="E482" s="710">
        <f t="shared" si="125"/>
        <v>815.47639554893351</v>
      </c>
      <c r="F482" s="710">
        <f t="shared" si="126"/>
        <v>456.38941973163196</v>
      </c>
      <c r="G482" s="710">
        <f t="shared" si="127"/>
        <v>333.99821852706083</v>
      </c>
      <c r="H482" s="717">
        <f t="shared" si="128"/>
        <v>299.19173131099342</v>
      </c>
      <c r="I482" s="710">
        <f t="shared" si="129"/>
        <v>299.07044937256876</v>
      </c>
      <c r="J482" s="710">
        <f t="shared" si="130"/>
        <v>298.98565682297283</v>
      </c>
      <c r="K482" s="710">
        <f t="shared" si="131"/>
        <v>298.93546706550478</v>
      </c>
      <c r="L482" s="710">
        <f t="shared" si="132"/>
        <v>298.9187508787918</v>
      </c>
      <c r="N482" s="580">
        <v>408</v>
      </c>
      <c r="O482" s="710">
        <f t="shared" si="133"/>
        <v>6.3474995010467996</v>
      </c>
      <c r="P482" s="710">
        <f t="shared" si="134"/>
        <v>1095.6841188748147</v>
      </c>
      <c r="Q482" s="710">
        <f t="shared" si="135"/>
        <v>1078.7337946703578</v>
      </c>
      <c r="R482" s="710">
        <f t="shared" si="136"/>
        <v>1066.4731960281983</v>
      </c>
      <c r="S482" s="710">
        <f t="shared" si="137"/>
        <v>1059.0156871667077</v>
      </c>
      <c r="T482" s="710">
        <f t="shared" si="138"/>
        <v>1056.4293530684752</v>
      </c>
    </row>
    <row r="483" spans="2:20">
      <c r="B483" s="580">
        <v>409</v>
      </c>
      <c r="C483" s="710">
        <f t="shared" si="123"/>
        <v>6.3630570978630905</v>
      </c>
      <c r="D483" s="710">
        <f t="shared" si="124"/>
        <v>1505.5061653286307</v>
      </c>
      <c r="E483" s="710">
        <f t="shared" si="125"/>
        <v>816.18531617429562</v>
      </c>
      <c r="F483" s="710">
        <f t="shared" si="126"/>
        <v>456.89656491891856</v>
      </c>
      <c r="G483" s="710">
        <f t="shared" si="127"/>
        <v>334.1858778389003</v>
      </c>
      <c r="H483" s="717">
        <f t="shared" si="128"/>
        <v>299.20114607944004</v>
      </c>
      <c r="I483" s="710">
        <f t="shared" si="129"/>
        <v>299.0792252333469</v>
      </c>
      <c r="J483" s="710">
        <f t="shared" si="130"/>
        <v>298.99397894882907</v>
      </c>
      <c r="K483" s="710">
        <f t="shared" si="131"/>
        <v>298.94351760858382</v>
      </c>
      <c r="L483" s="710">
        <f t="shared" si="132"/>
        <v>298.92671013280437</v>
      </c>
      <c r="N483" s="580">
        <v>409</v>
      </c>
      <c r="O483" s="710">
        <f t="shared" si="133"/>
        <v>6.3630570978630905</v>
      </c>
      <c r="P483" s="710">
        <f t="shared" si="134"/>
        <v>1096.7741213594741</v>
      </c>
      <c r="Q483" s="710">
        <f t="shared" si="135"/>
        <v>1079.8616945871147</v>
      </c>
      <c r="R483" s="710">
        <f t="shared" si="136"/>
        <v>1067.6283605451467</v>
      </c>
      <c r="S483" s="710">
        <f t="shared" si="137"/>
        <v>1060.1872264256692</v>
      </c>
      <c r="T483" s="710">
        <f t="shared" si="138"/>
        <v>1057.6062228448457</v>
      </c>
    </row>
    <row r="484" spans="2:20">
      <c r="B484" s="580">
        <v>410</v>
      </c>
      <c r="C484" s="710">
        <f t="shared" si="123"/>
        <v>6.3786146946793822</v>
      </c>
      <c r="D484" s="710">
        <f t="shared" si="124"/>
        <v>1505.5799722036409</v>
      </c>
      <c r="E484" s="710">
        <f t="shared" si="125"/>
        <v>816.89244409144339</v>
      </c>
      <c r="F484" s="710">
        <f t="shared" si="126"/>
        <v>457.40345789941398</v>
      </c>
      <c r="G484" s="710">
        <f t="shared" si="127"/>
        <v>334.37383977490754</v>
      </c>
      <c r="H484" s="717">
        <f t="shared" si="128"/>
        <v>299.21060636902519</v>
      </c>
      <c r="I484" s="710">
        <f t="shared" si="129"/>
        <v>299.08804562899655</v>
      </c>
      <c r="J484" s="710">
        <f t="shared" si="130"/>
        <v>299.00234488308854</v>
      </c>
      <c r="K484" s="710">
        <f t="shared" si="131"/>
        <v>298.95161151310447</v>
      </c>
      <c r="L484" s="710">
        <f t="shared" si="132"/>
        <v>298.9347125926592</v>
      </c>
      <c r="N484" s="580">
        <v>410</v>
      </c>
      <c r="O484" s="710">
        <f t="shared" si="133"/>
        <v>6.3786146946793822</v>
      </c>
      <c r="P484" s="710">
        <f t="shared" si="134"/>
        <v>1097.8616525240013</v>
      </c>
      <c r="Q484" s="710">
        <f t="shared" si="135"/>
        <v>1080.9870372603693</v>
      </c>
      <c r="R484" s="710">
        <f t="shared" si="136"/>
        <v>1068.7809060026279</v>
      </c>
      <c r="S484" s="710">
        <f t="shared" si="137"/>
        <v>1061.3561094993495</v>
      </c>
      <c r="T484" s="710">
        <f t="shared" si="138"/>
        <v>1058.7804243502605</v>
      </c>
    </row>
    <row r="485" spans="2:20">
      <c r="B485" s="580">
        <v>411</v>
      </c>
      <c r="C485" s="710">
        <f t="shared" si="123"/>
        <v>6.3941722914956731</v>
      </c>
      <c r="D485" s="710">
        <f t="shared" si="124"/>
        <v>1505.6535868498352</v>
      </c>
      <c r="E485" s="710">
        <f t="shared" si="125"/>
        <v>817.59778602866095</v>
      </c>
      <c r="F485" s="710">
        <f t="shared" si="126"/>
        <v>457.91009656121724</v>
      </c>
      <c r="G485" s="710">
        <f t="shared" si="127"/>
        <v>334.56210259542991</v>
      </c>
      <c r="H485" s="717">
        <f t="shared" si="128"/>
        <v>299.22011223563658</v>
      </c>
      <c r="I485" s="710">
        <f t="shared" si="129"/>
        <v>299.09691062200051</v>
      </c>
      <c r="J485" s="710">
        <f t="shared" si="130"/>
        <v>299.01075469297399</v>
      </c>
      <c r="K485" s="710">
        <f t="shared" si="131"/>
        <v>298.95974884914074</v>
      </c>
      <c r="L485" s="710">
        <f t="shared" si="132"/>
        <v>298.94275832937387</v>
      </c>
      <c r="N485" s="580">
        <v>411</v>
      </c>
      <c r="O485" s="710">
        <f t="shared" si="133"/>
        <v>6.3941722914956731</v>
      </c>
      <c r="P485" s="710">
        <f t="shared" si="134"/>
        <v>1098.9467179715239</v>
      </c>
      <c r="Q485" s="710">
        <f t="shared" si="135"/>
        <v>1082.1098284880602</v>
      </c>
      <c r="R485" s="710">
        <f t="shared" si="136"/>
        <v>1069.9308383387333</v>
      </c>
      <c r="S485" s="710">
        <f t="shared" si="137"/>
        <v>1062.5223424100138</v>
      </c>
      <c r="T485" s="710">
        <f t="shared" si="138"/>
        <v>1059.9519636343864</v>
      </c>
    </row>
    <row r="486" spans="2:20">
      <c r="B486" s="580">
        <v>412</v>
      </c>
      <c r="C486" s="710">
        <f t="shared" si="123"/>
        <v>6.409729888311964</v>
      </c>
      <c r="D486" s="710">
        <f t="shared" si="124"/>
        <v>1505.7270100066567</v>
      </c>
      <c r="E486" s="710">
        <f t="shared" si="125"/>
        <v>818.30134868246796</v>
      </c>
      <c r="F486" s="710">
        <f t="shared" si="126"/>
        <v>458.41647881216602</v>
      </c>
      <c r="G486" s="710">
        <f t="shared" si="127"/>
        <v>334.75066456386446</v>
      </c>
      <c r="H486" s="717">
        <f t="shared" si="128"/>
        <v>299.22966373472724</v>
      </c>
      <c r="I486" s="710">
        <f t="shared" si="129"/>
        <v>299.10582027439534</v>
      </c>
      <c r="J486" s="710">
        <f t="shared" si="130"/>
        <v>299.0192084452537</v>
      </c>
      <c r="K486" s="710">
        <f t="shared" si="131"/>
        <v>298.96792968630768</v>
      </c>
      <c r="L486" s="710">
        <f t="shared" si="132"/>
        <v>298.95084741350581</v>
      </c>
      <c r="N486" s="580">
        <v>412</v>
      </c>
      <c r="O486" s="710">
        <f t="shared" si="133"/>
        <v>6.409729888311964</v>
      </c>
      <c r="P486" s="710">
        <f t="shared" si="134"/>
        <v>1100.0293232924662</v>
      </c>
      <c r="Q486" s="710">
        <f t="shared" si="135"/>
        <v>1083.2300740549802</v>
      </c>
      <c r="R486" s="710">
        <f t="shared" si="136"/>
        <v>1071.078163478091</v>
      </c>
      <c r="S486" s="710">
        <f t="shared" si="137"/>
        <v>1063.6859311662733</v>
      </c>
      <c r="T486" s="710">
        <f t="shared" si="138"/>
        <v>1061.1208467331742</v>
      </c>
    </row>
    <row r="487" spans="2:20">
      <c r="B487" s="580">
        <v>413</v>
      </c>
      <c r="C487" s="710">
        <f t="shared" si="123"/>
        <v>6.4252874851282558</v>
      </c>
      <c r="D487" s="710">
        <f t="shared" si="124"/>
        <v>1505.8002424099598</v>
      </c>
      <c r="E487" s="710">
        <f t="shared" si="125"/>
        <v>819.00313871778928</v>
      </c>
      <c r="F487" s="710">
        <f t="shared" si="126"/>
        <v>458.92260257969036</v>
      </c>
      <c r="G487" s="710">
        <f t="shared" si="127"/>
        <v>334.93952394668594</v>
      </c>
      <c r="H487" s="717">
        <f t="shared" si="128"/>
        <v>299.23926092131683</v>
      </c>
      <c r="I487" s="710">
        <f t="shared" si="129"/>
        <v>299.11477464777226</v>
      </c>
      <c r="J487" s="710">
        <f t="shared" si="130"/>
        <v>299.02770620624267</v>
      </c>
      <c r="K487" s="710">
        <f t="shared" si="131"/>
        <v>298.97615409376243</v>
      </c>
      <c r="L487" s="710">
        <f t="shared" si="132"/>
        <v>298.9589799151529</v>
      </c>
      <c r="N487" s="580">
        <v>413</v>
      </c>
      <c r="O487" s="710">
        <f t="shared" si="133"/>
        <v>6.4252874851282558</v>
      </c>
      <c r="P487" s="710">
        <f t="shared" si="134"/>
        <v>1101.1094740645772</v>
      </c>
      <c r="Q487" s="710">
        <f t="shared" si="135"/>
        <v>1084.3477797328067</v>
      </c>
      <c r="R487" s="710">
        <f t="shared" si="136"/>
        <v>1072.2228873318966</v>
      </c>
      <c r="S487" s="710">
        <f t="shared" si="137"/>
        <v>1064.8468817631165</v>
      </c>
      <c r="T487" s="710">
        <f t="shared" si="138"/>
        <v>1062.2870796688887</v>
      </c>
    </row>
    <row r="488" spans="2:20">
      <c r="B488" s="580">
        <v>414</v>
      </c>
      <c r="C488" s="710">
        <f t="shared" si="123"/>
        <v>6.4408450819445466</v>
      </c>
      <c r="D488" s="710">
        <f t="shared" si="124"/>
        <v>1505.8732847920323</v>
      </c>
      <c r="E488" s="710">
        <f t="shared" si="125"/>
        <v>819.70316276812537</v>
      </c>
      <c r="F488" s="710">
        <f t="shared" si="126"/>
        <v>459.42846581066789</v>
      </c>
      <c r="G488" s="710">
        <f t="shared" si="127"/>
        <v>335.12867901347482</v>
      </c>
      <c r="H488" s="717">
        <f t="shared" si="128"/>
        <v>299.24890384999242</v>
      </c>
      <c r="I488" s="710">
        <f t="shared" si="129"/>
        <v>299.12377380327814</v>
      </c>
      <c r="J488" s="710">
        <f t="shared" si="130"/>
        <v>299.03624804180345</v>
      </c>
      <c r="K488" s="710">
        <f t="shared" si="131"/>
        <v>298.9844221402048</v>
      </c>
      <c r="L488" s="710">
        <f t="shared" si="132"/>
        <v>298.96715590395434</v>
      </c>
      <c r="N488" s="580">
        <v>414</v>
      </c>
      <c r="O488" s="710">
        <f t="shared" si="133"/>
        <v>6.4408450819445466</v>
      </c>
      <c r="P488" s="710">
        <f t="shared" si="134"/>
        <v>1102.1871758529596</v>
      </c>
      <c r="Q488" s="710">
        <f t="shared" si="135"/>
        <v>1085.4629512801316</v>
      </c>
      <c r="R488" s="710">
        <f t="shared" si="136"/>
        <v>1073.3650157979434</v>
      </c>
      <c r="S488" s="710">
        <f t="shared" si="137"/>
        <v>1066.005200181939</v>
      </c>
      <c r="T488" s="710">
        <f t="shared" si="138"/>
        <v>1063.4506684501418</v>
      </c>
    </row>
    <row r="489" spans="2:20">
      <c r="B489" s="580">
        <v>415</v>
      </c>
      <c r="C489" s="710">
        <f t="shared" si="123"/>
        <v>6.4564026787608375</v>
      </c>
      <c r="D489" s="710">
        <f t="shared" si="124"/>
        <v>1505.9461378816161</v>
      </c>
      <c r="E489" s="710">
        <f t="shared" si="125"/>
        <v>820.40142743572062</v>
      </c>
      <c r="F489" s="710">
        <f t="shared" si="126"/>
        <v>459.93406647127949</v>
      </c>
      <c r="G489" s="710">
        <f t="shared" si="127"/>
        <v>335.31812803694487</v>
      </c>
      <c r="H489" s="717">
        <f t="shared" si="128"/>
        <v>299.2585925749097</v>
      </c>
      <c r="I489" s="710">
        <f t="shared" si="129"/>
        <v>299.13281780161623</v>
      </c>
      <c r="J489" s="710">
        <f t="shared" si="130"/>
        <v>299.04483401734666</v>
      </c>
      <c r="K489" s="710">
        <f t="shared" si="131"/>
        <v>298.9927338938781</v>
      </c>
      <c r="L489" s="710">
        <f t="shared" si="132"/>
        <v>298.9753754490913</v>
      </c>
      <c r="N489" s="580">
        <v>415</v>
      </c>
      <c r="O489" s="710">
        <f t="shared" si="133"/>
        <v>6.4564026787608375</v>
      </c>
      <c r="P489" s="710">
        <f t="shared" si="134"/>
        <v>1103.2624342100989</v>
      </c>
      <c r="Q489" s="710">
        <f t="shared" si="135"/>
        <v>1086.5755944424895</v>
      </c>
      <c r="R489" s="710">
        <f t="shared" si="136"/>
        <v>1074.504554760653</v>
      </c>
      <c r="S489" s="710">
        <f t="shared" si="137"/>
        <v>1067.1608923905756</v>
      </c>
      <c r="T489" s="710">
        <f t="shared" si="138"/>
        <v>1064.611619071922</v>
      </c>
    </row>
    <row r="490" spans="2:20">
      <c r="B490" s="580">
        <v>416</v>
      </c>
      <c r="C490" s="710">
        <f t="shared" si="123"/>
        <v>6.4719602755771293</v>
      </c>
      <c r="D490" s="710">
        <f t="shared" si="124"/>
        <v>1506.018802403928</v>
      </c>
      <c r="E490" s="710">
        <f t="shared" si="125"/>
        <v>821.09793929173134</v>
      </c>
      <c r="F490" s="710">
        <f t="shared" si="126"/>
        <v>460.43940254686657</v>
      </c>
      <c r="G490" s="710">
        <f t="shared" si="127"/>
        <v>335.50786929296981</v>
      </c>
      <c r="H490" s="717">
        <f t="shared" si="128"/>
        <v>299.26832714979378</v>
      </c>
      <c r="I490" s="710">
        <f t="shared" si="129"/>
        <v>299.1419067030472</v>
      </c>
      <c r="J490" s="710">
        <f t="shared" si="130"/>
        <v>299.05346419783217</v>
      </c>
      <c r="K490" s="710">
        <f t="shared" si="131"/>
        <v>299.00108942257003</v>
      </c>
      <c r="L490" s="710">
        <f t="shared" si="132"/>
        <v>298.98363861928766</v>
      </c>
      <c r="N490" s="580">
        <v>416</v>
      </c>
      <c r="O490" s="710">
        <f t="shared" si="133"/>
        <v>6.4719602755771293</v>
      </c>
      <c r="P490" s="710">
        <f t="shared" si="134"/>
        <v>1104.3352546758913</v>
      </c>
      <c r="Q490" s="710">
        <f t="shared" si="135"/>
        <v>1087.6857149523898</v>
      </c>
      <c r="R490" s="710">
        <f t="shared" si="136"/>
        <v>1075.6415100911051</v>
      </c>
      <c r="S490" s="710">
        <f t="shared" si="137"/>
        <v>1068.3139643433301</v>
      </c>
      <c r="T490" s="710">
        <f t="shared" si="138"/>
        <v>1065.7699375156249</v>
      </c>
    </row>
    <row r="491" spans="2:20">
      <c r="B491" s="580">
        <v>417</v>
      </c>
      <c r="C491" s="710">
        <f t="shared" si="123"/>
        <v>6.4875178723934201</v>
      </c>
      <c r="D491" s="710">
        <f t="shared" si="124"/>
        <v>1506.0912790806806</v>
      </c>
      <c r="E491" s="710">
        <f t="shared" si="125"/>
        <v>821.79270487639212</v>
      </c>
      <c r="F491" s="710">
        <f t="shared" si="126"/>
        <v>460.94447204178903</v>
      </c>
      <c r="G491" s="710">
        <f t="shared" si="127"/>
        <v>335.69790106061026</v>
      </c>
      <c r="H491" s="717">
        <f t="shared" si="128"/>
        <v>299.27810762794053</v>
      </c>
      <c r="I491" s="710">
        <f t="shared" si="129"/>
        <v>299.15104056739023</v>
      </c>
      <c r="J491" s="710">
        <f t="shared" si="130"/>
        <v>299.06213864776981</v>
      </c>
      <c r="K491" s="710">
        <f t="shared" si="131"/>
        <v>299.00948879361329</v>
      </c>
      <c r="L491" s="710">
        <f t="shared" si="132"/>
        <v>298.99194548281093</v>
      </c>
      <c r="N491" s="580">
        <v>417</v>
      </c>
      <c r="O491" s="710">
        <f t="shared" si="133"/>
        <v>6.4875178723934201</v>
      </c>
      <c r="P491" s="710">
        <f t="shared" si="134"/>
        <v>1105.4056427776729</v>
      </c>
      <c r="Q491" s="710">
        <f t="shared" si="135"/>
        <v>1088.7933185293434</v>
      </c>
      <c r="R491" s="710">
        <f t="shared" si="136"/>
        <v>1076.7758876470684</v>
      </c>
      <c r="S491" s="710">
        <f t="shared" si="137"/>
        <v>1069.4644219810066</v>
      </c>
      <c r="T491" s="710">
        <f t="shared" si="138"/>
        <v>1066.9256297490854</v>
      </c>
    </row>
    <row r="492" spans="2:20">
      <c r="B492" s="580">
        <v>418</v>
      </c>
      <c r="C492" s="710">
        <f t="shared" si="123"/>
        <v>6.503075469209711</v>
      </c>
      <c r="D492" s="710">
        <f t="shared" si="124"/>
        <v>1506.1635686301024</v>
      </c>
      <c r="E492" s="710">
        <f t="shared" si="125"/>
        <v>822.48573069918189</v>
      </c>
      <c r="F492" s="710">
        <f t="shared" si="126"/>
        <v>461.44927297928439</v>
      </c>
      <c r="G492" s="710">
        <f t="shared" si="127"/>
        <v>335.88822162213955</v>
      </c>
      <c r="H492" s="717">
        <f t="shared" si="128"/>
        <v>299.28793406221718</v>
      </c>
      <c r="I492" s="710">
        <f t="shared" si="129"/>
        <v>299.16021945402355</v>
      </c>
      <c r="J492" s="710">
        <f t="shared" si="130"/>
        <v>299.07085743122013</v>
      </c>
      <c r="K492" s="710">
        <f t="shared" si="131"/>
        <v>299.01793207388641</v>
      </c>
      <c r="L492" s="710">
        <f t="shared" si="132"/>
        <v>299.00029610747299</v>
      </c>
      <c r="N492" s="580">
        <v>418</v>
      </c>
      <c r="O492" s="710">
        <f t="shared" si="133"/>
        <v>6.503075469209711</v>
      </c>
      <c r="P492" s="710">
        <f t="shared" si="134"/>
        <v>1106.4736040302478</v>
      </c>
      <c r="Q492" s="710">
        <f t="shared" si="135"/>
        <v>1089.8984108798945</v>
      </c>
      <c r="R492" s="710">
        <f t="shared" si="136"/>
        <v>1077.9076932730309</v>
      </c>
      <c r="S492" s="710">
        <f t="shared" si="137"/>
        <v>1070.6122712309395</v>
      </c>
      <c r="T492" s="710">
        <f t="shared" si="138"/>
        <v>1068.0787017266075</v>
      </c>
    </row>
    <row r="493" spans="2:20">
      <c r="B493" s="580">
        <v>419</v>
      </c>
      <c r="C493" s="710">
        <f t="shared" si="123"/>
        <v>6.5186330660260028</v>
      </c>
      <c r="D493" s="710">
        <f t="shared" si="124"/>
        <v>1506.2356717669591</v>
      </c>
      <c r="E493" s="710">
        <f t="shared" si="125"/>
        <v>823.17702323898857</v>
      </c>
      <c r="F493" s="710">
        <f t="shared" si="126"/>
        <v>461.95380340132772</v>
      </c>
      <c r="G493" s="710">
        <f t="shared" si="127"/>
        <v>336.07882926306985</v>
      </c>
      <c r="H493" s="717">
        <f t="shared" si="128"/>
        <v>299.29780650506376</v>
      </c>
      <c r="I493" s="710">
        <f t="shared" si="129"/>
        <v>299.16944342188572</v>
      </c>
      <c r="J493" s="710">
        <f t="shared" si="130"/>
        <v>299.07962061179524</v>
      </c>
      <c r="K493" s="710">
        <f t="shared" si="131"/>
        <v>299.02641932981487</v>
      </c>
      <c r="L493" s="710">
        <f t="shared" si="132"/>
        <v>299.00869056063067</v>
      </c>
      <c r="N493" s="580">
        <v>419</v>
      </c>
      <c r="O493" s="710">
        <f t="shared" si="133"/>
        <v>6.5186330660260028</v>
      </c>
      <c r="P493" s="710">
        <f t="shared" si="134"/>
        <v>1107.5391439359164</v>
      </c>
      <c r="Q493" s="710">
        <f t="shared" si="135"/>
        <v>1091.0009976976489</v>
      </c>
      <c r="R493" s="710">
        <f t="shared" si="136"/>
        <v>1079.0369328002284</v>
      </c>
      <c r="S493" s="710">
        <f t="shared" si="137"/>
        <v>1071.7575180070251</v>
      </c>
      <c r="T493" s="710">
        <f t="shared" si="138"/>
        <v>1069.2291593889954</v>
      </c>
    </row>
    <row r="494" spans="2:20">
      <c r="B494" s="580">
        <v>420</v>
      </c>
      <c r="C494" s="710">
        <f t="shared" si="123"/>
        <v>6.5341906628422937</v>
      </c>
      <c r="D494" s="710">
        <f t="shared" si="124"/>
        <v>1506.3075892025724</v>
      </c>
      <c r="E494" s="710">
        <f t="shared" si="125"/>
        <v>823.86658894427273</v>
      </c>
      <c r="F494" s="710">
        <f t="shared" si="126"/>
        <v>462.45806136849291</v>
      </c>
      <c r="G494" s="710">
        <f t="shared" si="127"/>
        <v>336.26972227217726</v>
      </c>
      <c r="H494" s="717">
        <f t="shared" si="128"/>
        <v>299.307725008494</v>
      </c>
      <c r="I494" s="710">
        <f t="shared" si="129"/>
        <v>299.17871252947629</v>
      </c>
      <c r="J494" s="710">
        <f t="shared" si="130"/>
        <v>299.08842825265998</v>
      </c>
      <c r="K494" s="710">
        <f t="shared" si="131"/>
        <v>299.03495062737124</v>
      </c>
      <c r="L494" s="710">
        <f t="shared" si="132"/>
        <v>299.01712890918691</v>
      </c>
      <c r="N494" s="580">
        <v>420</v>
      </c>
      <c r="O494" s="710">
        <f t="shared" si="133"/>
        <v>6.5341906628422937</v>
      </c>
      <c r="P494" s="710">
        <f t="shared" si="134"/>
        <v>1108.6022679845046</v>
      </c>
      <c r="Q494" s="710">
        <f t="shared" si="135"/>
        <v>1092.1010846633035</v>
      </c>
      <c r="R494" s="710">
        <f t="shared" si="136"/>
        <v>1080.1636120466774</v>
      </c>
      <c r="S494" s="710">
        <f t="shared" si="137"/>
        <v>1072.9001682097505</v>
      </c>
      <c r="T494" s="710">
        <f t="shared" si="138"/>
        <v>1070.3770086635839</v>
      </c>
    </row>
    <row r="495" spans="2:20">
      <c r="B495" s="580">
        <v>421</v>
      </c>
      <c r="C495" s="710">
        <f t="shared" si="123"/>
        <v>6.5497482596585845</v>
      </c>
      <c r="D495" s="710">
        <f t="shared" si="124"/>
        <v>1506.3793216448405</v>
      </c>
      <c r="E495" s="710">
        <f t="shared" si="125"/>
        <v>824.55443423323084</v>
      </c>
      <c r="F495" s="710">
        <f t="shared" si="126"/>
        <v>462.9620449598147</v>
      </c>
      <c r="G495" s="710">
        <f t="shared" si="127"/>
        <v>336.46089894152698</v>
      </c>
      <c r="H495" s="717">
        <f t="shared" si="128"/>
        <v>299.31768962409632</v>
      </c>
      <c r="I495" s="710">
        <f t="shared" si="129"/>
        <v>299.188026834857</v>
      </c>
      <c r="J495" s="710">
        <f t="shared" si="130"/>
        <v>299.09728041653239</v>
      </c>
      <c r="K495" s="710">
        <f t="shared" si="131"/>
        <v>299.04352603207684</v>
      </c>
      <c r="L495" s="710">
        <f t="shared" si="132"/>
        <v>299.02561121959116</v>
      </c>
      <c r="N495" s="580">
        <v>421</v>
      </c>
      <c r="O495" s="710">
        <f t="shared" si="133"/>
        <v>6.5497482596585845</v>
      </c>
      <c r="P495" s="710">
        <f t="shared" si="134"/>
        <v>1109.6629816533905</v>
      </c>
      <c r="Q495" s="710">
        <f t="shared" si="135"/>
        <v>1093.1986774446755</v>
      </c>
      <c r="R495" s="710">
        <f t="shared" si="136"/>
        <v>1081.2877368172021</v>
      </c>
      <c r="S495" s="710">
        <f t="shared" si="137"/>
        <v>1074.0402277262253</v>
      </c>
      <c r="T495" s="710">
        <f t="shared" si="138"/>
        <v>1071.5222554642689</v>
      </c>
    </row>
    <row r="496" spans="2:20">
      <c r="B496" s="580">
        <v>422</v>
      </c>
      <c r="C496" s="710">
        <f t="shared" si="123"/>
        <v>6.5653058564748763</v>
      </c>
      <c r="D496" s="710">
        <f t="shared" si="124"/>
        <v>1506.4508697982585</v>
      </c>
      <c r="E496" s="710">
        <f t="shared" si="125"/>
        <v>825.24056549395686</v>
      </c>
      <c r="F496" s="710">
        <f t="shared" si="126"/>
        <v>463.4657522726518</v>
      </c>
      <c r="G496" s="710">
        <f t="shared" si="127"/>
        <v>336.65235756649753</v>
      </c>
      <c r="H496" s="717">
        <f t="shared" si="128"/>
        <v>299.3277004030349</v>
      </c>
      <c r="I496" s="710">
        <f t="shared" si="129"/>
        <v>299.19738639565264</v>
      </c>
      <c r="J496" s="710">
        <f t="shared" si="130"/>
        <v>299.10617716568481</v>
      </c>
      <c r="K496" s="710">
        <f t="shared" si="131"/>
        <v>299.05214560900185</v>
      </c>
      <c r="L496" s="710">
        <f t="shared" si="132"/>
        <v>299.03413755784049</v>
      </c>
      <c r="N496" s="580">
        <v>422</v>
      </c>
      <c r="O496" s="710">
        <f t="shared" si="133"/>
        <v>6.5653058564748763</v>
      </c>
      <c r="P496" s="710">
        <f t="shared" si="134"/>
        <v>1110.7212904075341</v>
      </c>
      <c r="Q496" s="710">
        <f t="shared" si="135"/>
        <v>1094.2937816967312</v>
      </c>
      <c r="R496" s="710">
        <f t="shared" si="136"/>
        <v>1082.4093129034666</v>
      </c>
      <c r="S496" s="710">
        <f t="shared" si="137"/>
        <v>1075.1777024302116</v>
      </c>
      <c r="T496" s="710">
        <f t="shared" si="138"/>
        <v>1072.6649056915383</v>
      </c>
    </row>
    <row r="497" spans="2:20">
      <c r="B497" s="580">
        <v>423</v>
      </c>
      <c r="C497" s="710">
        <f t="shared" si="123"/>
        <v>6.5808634532911672</v>
      </c>
      <c r="D497" s="710">
        <f t="shared" si="124"/>
        <v>1506.5222343639371</v>
      </c>
      <c r="E497" s="710">
        <f t="shared" si="125"/>
        <v>825.92498908460334</v>
      </c>
      <c r="F497" s="710">
        <f t="shared" si="126"/>
        <v>463.96918142255089</v>
      </c>
      <c r="G497" s="710">
        <f t="shared" si="127"/>
        <v>336.84409644580529</v>
      </c>
      <c r="H497" s="717">
        <f t="shared" si="128"/>
        <v>299.33775739605073</v>
      </c>
      <c r="I497" s="710">
        <f t="shared" si="129"/>
        <v>299.20679126905185</v>
      </c>
      <c r="J497" s="710">
        <f t="shared" si="130"/>
        <v>299.11511856194483</v>
      </c>
      <c r="K497" s="710">
        <f t="shared" si="131"/>
        <v>299.06080942276651</v>
      </c>
      <c r="L497" s="710">
        <f t="shared" si="132"/>
        <v>299.04270798948039</v>
      </c>
      <c r="N497" s="580">
        <v>423</v>
      </c>
      <c r="O497" s="710">
        <f t="shared" si="133"/>
        <v>6.5808634532911672</v>
      </c>
      <c r="P497" s="710">
        <f t="shared" si="134"/>
        <v>1111.777199699505</v>
      </c>
      <c r="Q497" s="710">
        <f t="shared" si="135"/>
        <v>1095.3864030616164</v>
      </c>
      <c r="R497" s="710">
        <f t="shared" si="136"/>
        <v>1083.5283460840028</v>
      </c>
      <c r="S497" s="710">
        <f t="shared" si="137"/>
        <v>1076.3125981821536</v>
      </c>
      <c r="T497" s="710">
        <f t="shared" si="138"/>
        <v>1073.8049652325014</v>
      </c>
    </row>
    <row r="498" spans="2:20">
      <c r="B498" s="580">
        <v>424</v>
      </c>
      <c r="C498" s="710">
        <f t="shared" si="123"/>
        <v>6.5964210501074581</v>
      </c>
      <c r="D498" s="710">
        <f t="shared" si="124"/>
        <v>1506.5934160396223</v>
      </c>
      <c r="E498" s="710">
        <f t="shared" si="125"/>
        <v>826.60771133354126</v>
      </c>
      <c r="F498" s="710">
        <f t="shared" si="126"/>
        <v>464.47233054311187</v>
      </c>
      <c r="G498" s="710">
        <f t="shared" si="127"/>
        <v>337.03611388152802</v>
      </c>
      <c r="H498" s="717">
        <f t="shared" si="128"/>
        <v>299.3478606534627</v>
      </c>
      <c r="I498" s="710">
        <f t="shared" si="129"/>
        <v>299.21624151180833</v>
      </c>
      <c r="J498" s="710">
        <f t="shared" si="130"/>
        <v>299.12410466669587</v>
      </c>
      <c r="K498" s="710">
        <f t="shared" si="131"/>
        <v>299.06951753754191</v>
      </c>
      <c r="L498" s="710">
        <f t="shared" si="132"/>
        <v>299.05132257960548</v>
      </c>
      <c r="N498" s="580">
        <v>424</v>
      </c>
      <c r="O498" s="710">
        <f t="shared" si="133"/>
        <v>6.5964210501074581</v>
      </c>
      <c r="P498" s="710">
        <f t="shared" si="134"/>
        <v>1112.8307149695102</v>
      </c>
      <c r="Q498" s="710">
        <f t="shared" si="135"/>
        <v>1096.4765471686844</v>
      </c>
      <c r="R498" s="710">
        <f t="shared" si="136"/>
        <v>1084.6448421242421</v>
      </c>
      <c r="S498" s="710">
        <f t="shared" si="137"/>
        <v>1077.4449208292092</v>
      </c>
      <c r="T498" s="710">
        <f t="shared" si="138"/>
        <v>1074.9424399609202</v>
      </c>
    </row>
    <row r="499" spans="2:20">
      <c r="B499" s="580">
        <v>425</v>
      </c>
      <c r="C499" s="710">
        <f t="shared" si="123"/>
        <v>6.6119786469237498</v>
      </c>
      <c r="D499" s="710">
        <f t="shared" si="124"/>
        <v>1506.664415519715</v>
      </c>
      <c r="E499" s="710">
        <f t="shared" si="125"/>
        <v>827.28873853951939</v>
      </c>
      <c r="F499" s="710">
        <f t="shared" si="126"/>
        <v>464.97519778585365</v>
      </c>
      <c r="G499" s="710">
        <f t="shared" si="127"/>
        <v>337.22840817912822</v>
      </c>
      <c r="H499" s="717">
        <f t="shared" si="128"/>
        <v>299.3580102251687</v>
      </c>
      <c r="I499" s="710">
        <f t="shared" si="129"/>
        <v>299.22573718024165</v>
      </c>
      <c r="J499" s="710">
        <f t="shared" si="130"/>
        <v>299.13313554087841</v>
      </c>
      <c r="K499" s="710">
        <f t="shared" si="131"/>
        <v>299.0782700170509</v>
      </c>
      <c r="L499" s="710">
        <f t="shared" si="132"/>
        <v>299.05998139286032</v>
      </c>
      <c r="N499" s="580">
        <v>425</v>
      </c>
      <c r="O499" s="710">
        <f t="shared" si="133"/>
        <v>6.6119786469237498</v>
      </c>
      <c r="P499" s="710">
        <f t="shared" si="134"/>
        <v>1113.8818416454219</v>
      </c>
      <c r="Q499" s="710">
        <f t="shared" si="135"/>
        <v>1097.5642196345252</v>
      </c>
      <c r="R499" s="710">
        <f t="shared" si="136"/>
        <v>1085.7588067765437</v>
      </c>
      <c r="S499" s="710">
        <f t="shared" si="137"/>
        <v>1078.5746762052784</v>
      </c>
      <c r="T499" s="710">
        <f t="shared" si="138"/>
        <v>1076.0773357372398</v>
      </c>
    </row>
    <row r="500" spans="2:20">
      <c r="B500" s="580">
        <v>426</v>
      </c>
      <c r="C500" s="710">
        <f t="shared" si="123"/>
        <v>6.6275362437400407</v>
      </c>
      <c r="D500" s="710">
        <f t="shared" si="124"/>
        <v>1506.73523349529</v>
      </c>
      <c r="E500" s="710">
        <f t="shared" si="125"/>
        <v>827.96807697182214</v>
      </c>
      <c r="F500" s="710">
        <f t="shared" si="126"/>
        <v>465.47778132008136</v>
      </c>
      <c r="G500" s="710">
        <f t="shared" si="127"/>
        <v>337.42097764747621</v>
      </c>
      <c r="H500" s="717">
        <f t="shared" si="128"/>
        <v>299.36820616064659</v>
      </c>
      <c r="I500" s="710">
        <f t="shared" si="129"/>
        <v>299.23527833023826</v>
      </c>
      <c r="J500" s="710">
        <f t="shared" si="130"/>
        <v>299.14221124499073</v>
      </c>
      <c r="K500" s="710">
        <f t="shared" si="131"/>
        <v>299.08706692456872</v>
      </c>
      <c r="L500" s="710">
        <f t="shared" si="132"/>
        <v>299.06868449344051</v>
      </c>
      <c r="N500" s="580">
        <v>426</v>
      </c>
      <c r="O500" s="710">
        <f t="shared" si="133"/>
        <v>6.6275362437400407</v>
      </c>
      <c r="P500" s="710">
        <f t="shared" si="134"/>
        <v>1114.9305851428071</v>
      </c>
      <c r="Q500" s="710">
        <f t="shared" si="135"/>
        <v>1098.6494260629947</v>
      </c>
      <c r="R500" s="710">
        <f t="shared" si="136"/>
        <v>1086.8702457802246</v>
      </c>
      <c r="S500" s="710">
        <f t="shared" si="137"/>
        <v>1079.7018701310349</v>
      </c>
      <c r="T500" s="710">
        <f t="shared" si="138"/>
        <v>1077.2096584086171</v>
      </c>
    </row>
    <row r="501" spans="2:20">
      <c r="B501" s="580">
        <v>427</v>
      </c>
      <c r="C501" s="710">
        <f t="shared" si="123"/>
        <v>6.6430938405563316</v>
      </c>
      <c r="D501" s="710">
        <f t="shared" si="124"/>
        <v>1506.8058706541149</v>
      </c>
      <c r="E501" s="710">
        <f t="shared" si="125"/>
        <v>828.6457328704272</v>
      </c>
      <c r="F501" s="710">
        <f t="shared" si="126"/>
        <v>465.98007933275414</v>
      </c>
      <c r="G501" s="710">
        <f t="shared" si="127"/>
        <v>337.61382059887273</v>
      </c>
      <c r="H501" s="717">
        <f t="shared" si="128"/>
        <v>299.37844850895527</v>
      </c>
      <c r="I501" s="710">
        <f t="shared" si="129"/>
        <v>299.24486501725255</v>
      </c>
      <c r="J501" s="710">
        <f t="shared" si="130"/>
        <v>299.15133183908983</v>
      </c>
      <c r="K501" s="710">
        <f t="shared" si="131"/>
        <v>299.09590832292423</v>
      </c>
      <c r="L501" s="710">
        <f t="shared" si="132"/>
        <v>299.07743194509305</v>
      </c>
      <c r="N501" s="580">
        <v>427</v>
      </c>
      <c r="O501" s="710">
        <f t="shared" si="133"/>
        <v>6.6430938405563316</v>
      </c>
      <c r="P501" s="710">
        <f t="shared" si="134"/>
        <v>1115.9769508649529</v>
      </c>
      <c r="Q501" s="710">
        <f t="shared" si="135"/>
        <v>1099.732172045243</v>
      </c>
      <c r="R501" s="710">
        <f t="shared" si="136"/>
        <v>1087.9791648615897</v>
      </c>
      <c r="S501" s="710">
        <f t="shared" si="137"/>
        <v>1080.8265084139548</v>
      </c>
      <c r="T501" s="710">
        <f t="shared" si="138"/>
        <v>1078.3394138089532</v>
      </c>
    </row>
    <row r="502" spans="2:20">
      <c r="B502" s="580">
        <v>428</v>
      </c>
      <c r="C502" s="710">
        <f t="shared" si="123"/>
        <v>6.6586514373726233</v>
      </c>
      <c r="D502" s="710">
        <f t="shared" si="124"/>
        <v>1506.8763276806685</v>
      </c>
      <c r="E502" s="710">
        <f t="shared" si="125"/>
        <v>829.32171244616154</v>
      </c>
      <c r="F502" s="710">
        <f t="shared" si="126"/>
        <v>466.48209002835409</v>
      </c>
      <c r="G502" s="710">
        <f t="shared" si="127"/>
        <v>337.80693534907113</v>
      </c>
      <c r="H502" s="717">
        <f t="shared" si="128"/>
        <v>299.38873731873582</v>
      </c>
      <c r="I502" s="710">
        <f t="shared" si="129"/>
        <v>299.25449729630765</v>
      </c>
      <c r="J502" s="710">
        <f t="shared" si="130"/>
        <v>299.16049738279236</v>
      </c>
      <c r="K502" s="710">
        <f t="shared" si="131"/>
        <v>299.10479427450036</v>
      </c>
      <c r="L502" s="710">
        <f t="shared" si="132"/>
        <v>299.08622381111792</v>
      </c>
      <c r="N502" s="580">
        <v>428</v>
      </c>
      <c r="O502" s="710">
        <f t="shared" si="133"/>
        <v>6.6586514373726233</v>
      </c>
      <c r="P502" s="710">
        <f t="shared" si="134"/>
        <v>1117.0209442028968</v>
      </c>
      <c r="Q502" s="710">
        <f t="shared" si="135"/>
        <v>1100.8124631597443</v>
      </c>
      <c r="R502" s="710">
        <f t="shared" si="136"/>
        <v>1089.0855697339603</v>
      </c>
      <c r="S502" s="710">
        <f t="shared" si="137"/>
        <v>1081.9485968483477</v>
      </c>
      <c r="T502" s="710">
        <f t="shared" si="138"/>
        <v>1079.4666077589216</v>
      </c>
    </row>
    <row r="503" spans="2:20">
      <c r="B503" s="580">
        <v>429</v>
      </c>
      <c r="C503" s="710">
        <f t="shared" si="123"/>
        <v>6.6742090341889142</v>
      </c>
      <c r="D503" s="710">
        <f t="shared" si="124"/>
        <v>1506.9466052561602</v>
      </c>
      <c r="E503" s="710">
        <f t="shared" si="125"/>
        <v>829.99602188085714</v>
      </c>
      <c r="F503" s="710">
        <f t="shared" si="126"/>
        <v>466.98381162875626</v>
      </c>
      <c r="G503" s="710">
        <f t="shared" si="127"/>
        <v>338.00032021729925</v>
      </c>
      <c r="H503" s="717">
        <f t="shared" si="128"/>
        <v>299.3990726382126</v>
      </c>
      <c r="I503" s="710">
        <f t="shared" si="129"/>
        <v>299.26417522199654</v>
      </c>
      <c r="J503" s="710">
        <f t="shared" si="130"/>
        <v>299.1697079352756</v>
      </c>
      <c r="K503" s="710">
        <f t="shared" si="131"/>
        <v>299.11372484123524</v>
      </c>
      <c r="L503" s="710">
        <f t="shared" si="132"/>
        <v>299.09506015436818</v>
      </c>
      <c r="N503" s="580">
        <v>429</v>
      </c>
      <c r="O503" s="710">
        <f t="shared" si="133"/>
        <v>6.6742090341889142</v>
      </c>
      <c r="P503" s="710">
        <f t="shared" si="134"/>
        <v>1118.0625705354528</v>
      </c>
      <c r="Q503" s="710">
        <f t="shared" si="135"/>
        <v>1101.890304972324</v>
      </c>
      <c r="R503" s="710">
        <f t="shared" si="136"/>
        <v>1090.189466097705</v>
      </c>
      <c r="S503" s="710">
        <f t="shared" si="137"/>
        <v>1083.0681412153856</v>
      </c>
      <c r="T503" s="710">
        <f t="shared" si="138"/>
        <v>1080.5912460659983</v>
      </c>
    </row>
    <row r="504" spans="2:20">
      <c r="B504" s="580">
        <v>430</v>
      </c>
      <c r="C504" s="710">
        <f t="shared" si="123"/>
        <v>6.6897666310052051</v>
      </c>
      <c r="D504" s="710">
        <f t="shared" si="124"/>
        <v>1507.0167040585475</v>
      </c>
      <c r="E504" s="710">
        <f t="shared" si="125"/>
        <v>830.66866732750486</v>
      </c>
      <c r="F504" s="710">
        <f t="shared" si="126"/>
        <v>467.4852423730992</v>
      </c>
      <c r="G504" s="710">
        <f t="shared" si="127"/>
        <v>338.19397352628101</v>
      </c>
      <c r="H504" s="717">
        <f t="shared" si="128"/>
        <v>299.40945451519417</v>
      </c>
      <c r="I504" s="710">
        <f t="shared" si="129"/>
        <v>299.27389884848304</v>
      </c>
      <c r="J504" s="710">
        <f t="shared" si="130"/>
        <v>299.17896355527813</v>
      </c>
      <c r="K504" s="710">
        <f t="shared" si="131"/>
        <v>299.12270008462315</v>
      </c>
      <c r="L504" s="710">
        <f t="shared" si="132"/>
        <v>299.10394103725139</v>
      </c>
      <c r="N504" s="580">
        <v>430</v>
      </c>
      <c r="O504" s="710">
        <f t="shared" si="133"/>
        <v>6.6897666310052051</v>
      </c>
      <c r="P504" s="710">
        <f t="shared" si="134"/>
        <v>1119.1018352292399</v>
      </c>
      <c r="Q504" s="710">
        <f t="shared" si="135"/>
        <v>1102.9657030361896</v>
      </c>
      <c r="R504" s="710">
        <f t="shared" si="136"/>
        <v>1091.2908596402669</v>
      </c>
      <c r="S504" s="710">
        <f t="shared" si="137"/>
        <v>1084.1851472831331</v>
      </c>
      <c r="T504" s="710">
        <f t="shared" si="138"/>
        <v>1081.7133345244933</v>
      </c>
    </row>
    <row r="505" spans="2:20">
      <c r="B505" s="580">
        <v>431</v>
      </c>
      <c r="C505" s="710">
        <f t="shared" si="123"/>
        <v>6.7053242278214968</v>
      </c>
      <c r="D505" s="710">
        <f t="shared" si="124"/>
        <v>1507.0866247625559</v>
      </c>
      <c r="E505" s="710">
        <f t="shared" si="125"/>
        <v>831.33965491040897</v>
      </c>
      <c r="F505" s="710">
        <f t="shared" si="126"/>
        <v>467.98638051765681</v>
      </c>
      <c r="G505" s="710">
        <f t="shared" si="127"/>
        <v>338.38789360225724</v>
      </c>
      <c r="H505" s="717">
        <f t="shared" si="128"/>
        <v>299.41988299707452</v>
      </c>
      <c r="I505" s="710">
        <f t="shared" si="129"/>
        <v>299.28366822950284</v>
      </c>
      <c r="J505" s="710">
        <f t="shared" si="130"/>
        <v>299.18826430110119</v>
      </c>
      <c r="K505" s="710">
        <f t="shared" si="131"/>
        <v>299.13172006571529</v>
      </c>
      <c r="L505" s="710">
        <f t="shared" si="132"/>
        <v>299.11286652173015</v>
      </c>
      <c r="N505" s="580">
        <v>431</v>
      </c>
      <c r="O505" s="710">
        <f t="shared" si="133"/>
        <v>6.7053242278214968</v>
      </c>
      <c r="P505" s="710">
        <f t="shared" si="134"/>
        <v>1120.1387436387099</v>
      </c>
      <c r="Q505" s="710">
        <f t="shared" si="135"/>
        <v>1104.0386628919564</v>
      </c>
      <c r="R505" s="710">
        <f t="shared" si="136"/>
        <v>1092.3897560361952</v>
      </c>
      <c r="S505" s="710">
        <f t="shared" si="137"/>
        <v>1085.2996208065774</v>
      </c>
      <c r="T505" s="710">
        <f t="shared" si="138"/>
        <v>1082.8328789155787</v>
      </c>
    </row>
    <row r="506" spans="2:20">
      <c r="B506" s="580">
        <v>432</v>
      </c>
      <c r="C506" s="710">
        <f t="shared" si="123"/>
        <v>6.7208818246377877</v>
      </c>
      <c r="D506" s="710">
        <f t="shared" si="124"/>
        <v>1507.1563680396957</v>
      </c>
      <c r="E506" s="710">
        <f t="shared" si="125"/>
        <v>832.008990725339</v>
      </c>
      <c r="F506" s="710">
        <f t="shared" si="126"/>
        <v>468.48722433571101</v>
      </c>
      <c r="G506" s="710">
        <f t="shared" si="127"/>
        <v>338.58207877500661</v>
      </c>
      <c r="H506" s="717">
        <f t="shared" si="128"/>
        <v>299.43035813083412</v>
      </c>
      <c r="I506" s="710">
        <f t="shared" si="129"/>
        <v>299.29348341836436</v>
      </c>
      <c r="J506" s="710">
        <f t="shared" si="130"/>
        <v>299.19761023060926</v>
      </c>
      <c r="K506" s="710">
        <f t="shared" si="131"/>
        <v>299.14078484512049</v>
      </c>
      <c r="L506" s="710">
        <f t="shared" si="132"/>
        <v>299.12183666932327</v>
      </c>
      <c r="N506" s="580">
        <v>432</v>
      </c>
      <c r="O506" s="710">
        <f t="shared" si="133"/>
        <v>6.7208818246377877</v>
      </c>
      <c r="P506" s="710">
        <f t="shared" si="134"/>
        <v>1121.173301106174</v>
      </c>
      <c r="Q506" s="710">
        <f t="shared" si="135"/>
        <v>1105.109190067679</v>
      </c>
      <c r="R506" s="710">
        <f t="shared" si="136"/>
        <v>1093.4861609471729</v>
      </c>
      <c r="S506" s="710">
        <f t="shared" si="137"/>
        <v>1086.4115675276576</v>
      </c>
      <c r="T506" s="710">
        <f t="shared" si="138"/>
        <v>1083.9498850073194</v>
      </c>
    </row>
    <row r="507" spans="2:20">
      <c r="B507" s="580">
        <v>433</v>
      </c>
      <c r="C507" s="710">
        <f t="shared" si="123"/>
        <v>6.7364394214540786</v>
      </c>
      <c r="D507" s="710">
        <f t="shared" si="124"/>
        <v>1507.2259345582809</v>
      </c>
      <c r="E507" s="710">
        <f t="shared" si="125"/>
        <v>832.67668083968215</v>
      </c>
      <c r="F507" s="710">
        <f t="shared" si="126"/>
        <v>468.98777211742527</v>
      </c>
      <c r="G507" s="710">
        <f t="shared" si="127"/>
        <v>338.77652737786616</v>
      </c>
      <c r="H507" s="717">
        <f t="shared" si="128"/>
        <v>299.44087996304091</v>
      </c>
      <c r="I507" s="710">
        <f t="shared" si="129"/>
        <v>299.30334446794996</v>
      </c>
      <c r="J507" s="710">
        <f t="shared" si="130"/>
        <v>299.2070014012312</v>
      </c>
      <c r="K507" s="710">
        <f t="shared" si="131"/>
        <v>299.14989448300668</v>
      </c>
      <c r="L507" s="710">
        <f t="shared" si="132"/>
        <v>299.13085154110638</v>
      </c>
      <c r="N507" s="580">
        <v>433</v>
      </c>
      <c r="O507" s="710">
        <f t="shared" si="133"/>
        <v>6.7364394214540786</v>
      </c>
      <c r="P507" s="710">
        <f t="shared" si="134"/>
        <v>1122.2055129618316</v>
      </c>
      <c r="Q507" s="710">
        <f t="shared" si="135"/>
        <v>1106.1772900788781</v>
      </c>
      <c r="R507" s="710">
        <f t="shared" si="136"/>
        <v>1094.580080022047</v>
      </c>
      <c r="S507" s="710">
        <f t="shared" si="137"/>
        <v>1087.5209931752941</v>
      </c>
      <c r="T507" s="710">
        <f t="shared" si="138"/>
        <v>1085.0643585547023</v>
      </c>
    </row>
    <row r="508" spans="2:20">
      <c r="B508" s="580">
        <v>434</v>
      </c>
      <c r="C508" s="710">
        <f t="shared" si="123"/>
        <v>6.7519970182703704</v>
      </c>
      <c r="D508" s="710">
        <f t="shared" si="124"/>
        <v>1507.2953249834463</v>
      </c>
      <c r="E508" s="710">
        <f t="shared" si="125"/>
        <v>833.34273129259407</v>
      </c>
      <c r="F508" s="710">
        <f t="shared" si="126"/>
        <v>469.48802216971904</v>
      </c>
      <c r="G508" s="710">
        <f t="shared" si="127"/>
        <v>338.97123774775105</v>
      </c>
      <c r="H508" s="717">
        <f t="shared" si="128"/>
        <v>299.45144853985164</v>
      </c>
      <c r="I508" s="710">
        <f t="shared" si="129"/>
        <v>299.31325143071672</v>
      </c>
      <c r="J508" s="710">
        <f t="shared" si="130"/>
        <v>299.21643786996111</v>
      </c>
      <c r="K508" s="710">
        <f t="shared" si="131"/>
        <v>299.15904903910109</v>
      </c>
      <c r="L508" s="710">
        <f t="shared" si="132"/>
        <v>299.13991119771305</v>
      </c>
      <c r="N508" s="580">
        <v>434</v>
      </c>
      <c r="O508" s="710">
        <f t="shared" si="133"/>
        <v>6.7519970182703704</v>
      </c>
      <c r="P508" s="710">
        <f t="shared" si="134"/>
        <v>1123.2353845237965</v>
      </c>
      <c r="Q508" s="710">
        <f t="shared" si="135"/>
        <v>1107.2429684285689</v>
      </c>
      <c r="R508" s="710">
        <f t="shared" si="136"/>
        <v>1095.6715188968565</v>
      </c>
      <c r="S508" s="710">
        <f t="shared" si="137"/>
        <v>1088.6279034654181</v>
      </c>
      <c r="T508" s="710">
        <f t="shared" si="138"/>
        <v>1086.1763052996666</v>
      </c>
    </row>
    <row r="509" spans="2:20">
      <c r="B509" s="580">
        <v>435</v>
      </c>
      <c r="C509" s="710">
        <f t="shared" si="123"/>
        <v>6.7675546150866612</v>
      </c>
      <c r="D509" s="710">
        <f t="shared" si="124"/>
        <v>1507.3645399771663</v>
      </c>
      <c r="E509" s="710">
        <f t="shared" si="125"/>
        <v>834.00714809514886</v>
      </c>
      <c r="F509" s="710">
        <f t="shared" si="126"/>
        <v>469.98797281614327</v>
      </c>
      <c r="G509" s="710">
        <f t="shared" si="127"/>
        <v>339.1662082251745</v>
      </c>
      <c r="H509" s="717">
        <f t="shared" si="128"/>
        <v>299.46206390701269</v>
      </c>
      <c r="I509" s="710">
        <f t="shared" si="129"/>
        <v>299.32320435869769</v>
      </c>
      <c r="J509" s="710">
        <f t="shared" si="130"/>
        <v>299.22591969335923</v>
      </c>
      <c r="K509" s="710">
        <f t="shared" si="131"/>
        <v>299.16824857269171</v>
      </c>
      <c r="L509" s="710">
        <f t="shared" si="132"/>
        <v>299.14901569933556</v>
      </c>
      <c r="N509" s="580">
        <v>435</v>
      </c>
      <c r="O509" s="710">
        <f t="shared" si="133"/>
        <v>6.7675546150866612</v>
      </c>
      <c r="P509" s="710">
        <f t="shared" si="134"/>
        <v>1124.2629210981258</v>
      </c>
      <c r="Q509" s="710">
        <f t="shared" si="135"/>
        <v>1108.3062306072902</v>
      </c>
      <c r="R509" s="710">
        <f t="shared" si="136"/>
        <v>1096.7604831948624</v>
      </c>
      <c r="S509" s="710">
        <f t="shared" si="137"/>
        <v>1089.7323041010018</v>
      </c>
      <c r="T509" s="710">
        <f t="shared" si="138"/>
        <v>1087.2857309711333</v>
      </c>
    </row>
    <row r="510" spans="2:20">
      <c r="B510" s="580">
        <v>436</v>
      </c>
      <c r="C510" s="710">
        <f t="shared" si="123"/>
        <v>6.7831122119029521</v>
      </c>
      <c r="D510" s="710">
        <f t="shared" si="124"/>
        <v>1507.433580198272</v>
      </c>
      <c r="E510" s="710">
        <f t="shared" si="125"/>
        <v>834.66993723048813</v>
      </c>
      <c r="F510" s="710">
        <f t="shared" si="126"/>
        <v>470.48762239675636</v>
      </c>
      <c r="G510" s="710">
        <f t="shared" si="127"/>
        <v>339.36143715426698</v>
      </c>
      <c r="H510" s="717">
        <f t="shared" si="128"/>
        <v>299.47272610986124</v>
      </c>
      <c r="I510" s="710">
        <f t="shared" si="129"/>
        <v>299.33320330350273</v>
      </c>
      <c r="J510" s="710">
        <f t="shared" si="130"/>
        <v>299.23544692755303</v>
      </c>
      <c r="K510" s="710">
        <f t="shared" si="131"/>
        <v>299.17749314262801</v>
      </c>
      <c r="L510" s="710">
        <f t="shared" si="132"/>
        <v>299.15816510572586</v>
      </c>
      <c r="N510" s="580">
        <v>436</v>
      </c>
      <c r="O510" s="710">
        <f t="shared" si="133"/>
        <v>6.7831122119029521</v>
      </c>
      <c r="P510" s="710">
        <f t="shared" si="134"/>
        <v>1125.2881279788455</v>
      </c>
      <c r="Q510" s="710">
        <f t="shared" si="135"/>
        <v>1109.3670820931325</v>
      </c>
      <c r="R510" s="710">
        <f t="shared" si="136"/>
        <v>1097.8469785265761</v>
      </c>
      <c r="S510" s="710">
        <f t="shared" si="137"/>
        <v>1090.8342007720871</v>
      </c>
      <c r="T510" s="710">
        <f t="shared" si="138"/>
        <v>1088.3926412850335</v>
      </c>
    </row>
    <row r="511" spans="2:20">
      <c r="B511" s="580">
        <v>437</v>
      </c>
      <c r="C511" s="710">
        <f t="shared" si="123"/>
        <v>6.7986698087192439</v>
      </c>
      <c r="D511" s="710">
        <f t="shared" si="124"/>
        <v>1507.502446302469</v>
      </c>
      <c r="E511" s="710">
        <f t="shared" si="125"/>
        <v>835.33110465396987</v>
      </c>
      <c r="F511" s="710">
        <f t="shared" si="126"/>
        <v>470.98696926800164</v>
      </c>
      <c r="G511" s="710">
        <f t="shared" si="127"/>
        <v>339.55692288279528</v>
      </c>
      <c r="H511" s="717">
        <f t="shared" si="128"/>
        <v>299.4834351933265</v>
      </c>
      <c r="I511" s="710">
        <f t="shared" si="129"/>
        <v>299.34324831631966</v>
      </c>
      <c r="J511" s="710">
        <f t="shared" si="130"/>
        <v>299.2450196282382</v>
      </c>
      <c r="K511" s="710">
        <f t="shared" si="131"/>
        <v>299.18678280732178</v>
      </c>
      <c r="L511" s="710">
        <f t="shared" si="132"/>
        <v>299.16735947619651</v>
      </c>
      <c r="N511" s="580">
        <v>437</v>
      </c>
      <c r="O511" s="710">
        <f t="shared" si="133"/>
        <v>6.7986698087192439</v>
      </c>
      <c r="P511" s="710">
        <f t="shared" si="134"/>
        <v>1126.3110104479792</v>
      </c>
      <c r="Q511" s="710">
        <f t="shared" si="135"/>
        <v>1110.4255283517653</v>
      </c>
      <c r="R511" s="710">
        <f t="shared" si="136"/>
        <v>1098.9310104897888</v>
      </c>
      <c r="S511" s="710">
        <f t="shared" si="137"/>
        <v>1091.933599155815</v>
      </c>
      <c r="T511" s="710">
        <f t="shared" si="138"/>
        <v>1089.4970419443393</v>
      </c>
    </row>
    <row r="512" spans="2:20">
      <c r="B512" s="580">
        <v>438</v>
      </c>
      <c r="C512" s="710">
        <f t="shared" si="123"/>
        <v>6.8142274055355347</v>
      </c>
      <c r="D512" s="710">
        <f t="shared" si="124"/>
        <v>1507.5711389423545</v>
      </c>
      <c r="E512" s="710">
        <f t="shared" si="125"/>
        <v>835.99065629331506</v>
      </c>
      <c r="F512" s="710">
        <f t="shared" si="126"/>
        <v>471.48601180258532</v>
      </c>
      <c r="G512" s="710">
        <f t="shared" si="127"/>
        <v>339.7526637621811</v>
      </c>
      <c r="H512" s="717">
        <f t="shared" si="128"/>
        <v>299.49419120193068</v>
      </c>
      <c r="I512" s="710">
        <f t="shared" si="129"/>
        <v>299.35333944791523</v>
      </c>
      <c r="J512" s="710">
        <f t="shared" si="130"/>
        <v>299.25463785067939</v>
      </c>
      <c r="K512" s="710">
        <f t="shared" si="131"/>
        <v>299.19611762474824</v>
      </c>
      <c r="L512" s="710">
        <f t="shared" si="132"/>
        <v>299.17659886962156</v>
      </c>
      <c r="N512" s="580">
        <v>438</v>
      </c>
      <c r="O512" s="710">
        <f t="shared" si="133"/>
        <v>6.8142274055355347</v>
      </c>
      <c r="P512" s="710">
        <f t="shared" si="134"/>
        <v>1127.331573775575</v>
      </c>
      <c r="Q512" s="710">
        <f t="shared" si="135"/>
        <v>1111.4815748364667</v>
      </c>
      <c r="R512" s="710">
        <f t="shared" si="136"/>
        <v>1100.0125846696001</v>
      </c>
      <c r="S512" s="710">
        <f t="shared" si="137"/>
        <v>1093.0305049164554</v>
      </c>
      <c r="T512" s="710">
        <f t="shared" si="138"/>
        <v>1090.5989386390931</v>
      </c>
    </row>
    <row r="513" spans="2:20">
      <c r="B513" s="580">
        <v>439</v>
      </c>
      <c r="C513" s="710">
        <f t="shared" si="123"/>
        <v>6.8297850023518256</v>
      </c>
      <c r="D513" s="710">
        <f t="shared" si="124"/>
        <v>1507.6396587674344</v>
      </c>
      <c r="E513" s="710">
        <f t="shared" si="125"/>
        <v>836.64859804875539</v>
      </c>
      <c r="F513" s="710">
        <f t="shared" si="126"/>
        <v>471.98474838935539</v>
      </c>
      <c r="G513" s="710">
        <f t="shared" si="127"/>
        <v>339.94865814751944</v>
      </c>
      <c r="H513" s="717">
        <f t="shared" si="128"/>
        <v>299.50499417979012</v>
      </c>
      <c r="I513" s="710">
        <f t="shared" si="129"/>
        <v>299.363476748636</v>
      </c>
      <c r="J513" s="710">
        <f t="shared" si="130"/>
        <v>299.26430164971146</v>
      </c>
      <c r="K513" s="710">
        <f t="shared" si="131"/>
        <v>299.20549765244698</v>
      </c>
      <c r="L513" s="710">
        <f t="shared" si="132"/>
        <v>299.18588334443757</v>
      </c>
      <c r="N513" s="580">
        <v>439</v>
      </c>
      <c r="O513" s="710">
        <f t="shared" si="133"/>
        <v>6.8297850023518256</v>
      </c>
      <c r="P513" s="710">
        <f t="shared" si="134"/>
        <v>1128.3498232197317</v>
      </c>
      <c r="Q513" s="710">
        <f t="shared" si="135"/>
        <v>1112.535226988151</v>
      </c>
      <c r="R513" s="710">
        <f t="shared" si="136"/>
        <v>1101.0917066384459</v>
      </c>
      <c r="S513" s="710">
        <f t="shared" si="137"/>
        <v>1094.1249237054349</v>
      </c>
      <c r="T513" s="710">
        <f t="shared" si="138"/>
        <v>1091.6983370464359</v>
      </c>
    </row>
    <row r="514" spans="2:20">
      <c r="B514" s="580">
        <v>440</v>
      </c>
      <c r="C514" s="710">
        <f t="shared" si="123"/>
        <v>6.8453425991681174</v>
      </c>
      <c r="D514" s="710">
        <f t="shared" si="124"/>
        <v>1507.7080064241413</v>
      </c>
      <c r="E514" s="710">
        <f t="shared" si="125"/>
        <v>837.30493579317783</v>
      </c>
      <c r="F514" s="710">
        <f t="shared" si="126"/>
        <v>472.48317743318142</v>
      </c>
      <c r="G514" s="710">
        <f t="shared" si="127"/>
        <v>340.14490439759646</v>
      </c>
      <c r="H514" s="717">
        <f t="shared" si="128"/>
        <v>299.51584417061639</v>
      </c>
      <c r="I514" s="710">
        <f t="shared" si="129"/>
        <v>299.37366026840971</v>
      </c>
      <c r="J514" s="710">
        <f t="shared" si="130"/>
        <v>299.27401107974032</v>
      </c>
      <c r="K514" s="710">
        <f t="shared" si="131"/>
        <v>299.21492294752261</v>
      </c>
      <c r="L514" s="710">
        <f t="shared" si="132"/>
        <v>299.19521295864433</v>
      </c>
      <c r="N514" s="580">
        <v>440</v>
      </c>
      <c r="O514" s="710">
        <f t="shared" si="133"/>
        <v>6.8453425991681174</v>
      </c>
      <c r="P514" s="710">
        <f t="shared" si="134"/>
        <v>1129.3657640266274</v>
      </c>
      <c r="Q514" s="710">
        <f t="shared" si="135"/>
        <v>1113.5864902353953</v>
      </c>
      <c r="R514" s="710">
        <f t="shared" si="136"/>
        <v>1102.1683819561285</v>
      </c>
      <c r="S514" s="710">
        <f t="shared" si="137"/>
        <v>1095.2168611613677</v>
      </c>
      <c r="T514" s="710">
        <f t="shared" si="138"/>
        <v>1092.7952428306373</v>
      </c>
    </row>
    <row r="515" spans="2:20">
      <c r="B515" s="580">
        <v>441</v>
      </c>
      <c r="C515" s="710">
        <f t="shared" si="123"/>
        <v>6.8609001959844083</v>
      </c>
      <c r="D515" s="710">
        <f t="shared" si="124"/>
        <v>1507.7761825558507</v>
      </c>
      <c r="E515" s="710">
        <f t="shared" si="125"/>
        <v>837.95967537227045</v>
      </c>
      <c r="F515" s="710">
        <f t="shared" si="126"/>
        <v>472.98129735483531</v>
      </c>
      <c r="G515" s="710">
        <f t="shared" si="127"/>
        <v>340.34140087490709</v>
      </c>
      <c r="H515" s="717">
        <f t="shared" si="128"/>
        <v>299.52674121771753</v>
      </c>
      <c r="I515" s="710">
        <f t="shared" si="129"/>
        <v>299.38389005674605</v>
      </c>
      <c r="J515" s="710">
        <f t="shared" si="130"/>
        <v>299.28376619474386</v>
      </c>
      <c r="K515" s="710">
        <f t="shared" si="131"/>
        <v>299.22439356664614</v>
      </c>
      <c r="L515" s="710">
        <f t="shared" si="132"/>
        <v>299.20458776980593</v>
      </c>
      <c r="N515" s="580">
        <v>441</v>
      </c>
      <c r="O515" s="710">
        <f t="shared" si="133"/>
        <v>6.8609001959844083</v>
      </c>
      <c r="P515" s="710">
        <f t="shared" si="134"/>
        <v>1130.3794014305449</v>
      </c>
      <c r="Q515" s="710">
        <f t="shared" si="135"/>
        <v>1114.63536999447</v>
      </c>
      <c r="R515" s="710">
        <f t="shared" si="136"/>
        <v>1103.2426161698452</v>
      </c>
      <c r="S515" s="710">
        <f t="shared" si="137"/>
        <v>1096.3063229100831</v>
      </c>
      <c r="T515" s="710">
        <f t="shared" si="138"/>
        <v>1093.8896616431246</v>
      </c>
    </row>
    <row r="516" spans="2:20">
      <c r="B516" s="580">
        <v>442</v>
      </c>
      <c r="C516" s="710">
        <f t="shared" si="123"/>
        <v>6.8764577928006991</v>
      </c>
      <c r="D516" s="710">
        <f t="shared" si="124"/>
        <v>1507.8441878028984</v>
      </c>
      <c r="E516" s="710">
        <f t="shared" si="125"/>
        <v>838.61282260466612</v>
      </c>
      <c r="F516" s="710">
        <f t="shared" si="126"/>
        <v>473.47910659087268</v>
      </c>
      <c r="G516" s="710">
        <f t="shared" si="127"/>
        <v>340.53814594567268</v>
      </c>
      <c r="H516" s="717">
        <f t="shared" si="128"/>
        <v>299.53768536399889</v>
      </c>
      <c r="I516" s="710">
        <f t="shared" si="129"/>
        <v>299.39416616273786</v>
      </c>
      <c r="J516" s="710">
        <f t="shared" si="130"/>
        <v>299.29356704827313</v>
      </c>
      <c r="K516" s="710">
        <f t="shared" si="131"/>
        <v>299.23390956605567</v>
      </c>
      <c r="L516" s="710">
        <f t="shared" si="132"/>
        <v>299.21400783505192</v>
      </c>
      <c r="N516" s="580">
        <v>442</v>
      </c>
      <c r="O516" s="710">
        <f t="shared" si="133"/>
        <v>6.8764577928006991</v>
      </c>
      <c r="P516" s="710">
        <f t="shared" si="134"/>
        <v>1131.3907406539001</v>
      </c>
      <c r="Q516" s="710">
        <f t="shared" si="135"/>
        <v>1115.6818716693647</v>
      </c>
      <c r="R516" s="710">
        <f t="shared" si="136"/>
        <v>1104.3144148142155</v>
      </c>
      <c r="S516" s="710">
        <f t="shared" si="137"/>
        <v>1097.3933145646561</v>
      </c>
      <c r="T516" s="710">
        <f t="shared" si="138"/>
        <v>1094.9815991225119</v>
      </c>
    </row>
    <row r="517" spans="2:20">
      <c r="B517" s="580">
        <v>443</v>
      </c>
      <c r="C517" s="710">
        <f t="shared" si="123"/>
        <v>6.8920153896169909</v>
      </c>
      <c r="D517" s="710">
        <f t="shared" si="124"/>
        <v>1507.912022802597</v>
      </c>
      <c r="E517" s="710">
        <f t="shared" si="125"/>
        <v>839.26438328208576</v>
      </c>
      <c r="F517" s="710">
        <f t="shared" si="126"/>
        <v>473.97660359351522</v>
      </c>
      <c r="G517" s="710">
        <f t="shared" si="127"/>
        <v>340.73513797985765</v>
      </c>
      <c r="H517" s="717">
        <f t="shared" si="128"/>
        <v>299.54867665196463</v>
      </c>
      <c r="I517" s="710">
        <f t="shared" si="129"/>
        <v>299.40448863506197</v>
      </c>
      <c r="J517" s="710">
        <f t="shared" si="130"/>
        <v>299.30341369345314</v>
      </c>
      <c r="K517" s="710">
        <f t="shared" si="131"/>
        <v>299.24347100155734</v>
      </c>
      <c r="L517" s="710">
        <f t="shared" si="132"/>
        <v>299.22347321107782</v>
      </c>
      <c r="N517" s="580">
        <v>443</v>
      </c>
      <c r="O517" s="710">
        <f t="shared" si="133"/>
        <v>6.8920153896169909</v>
      </c>
      <c r="P517" s="710">
        <f t="shared" si="134"/>
        <v>1132.3997869072682</v>
      </c>
      <c r="Q517" s="710">
        <f t="shared" si="135"/>
        <v>1116.726000651817</v>
      </c>
      <c r="R517" s="710">
        <f t="shared" si="136"/>
        <v>1105.3837834113108</v>
      </c>
      <c r="S517" s="710">
        <f t="shared" si="137"/>
        <v>1098.4778417254345</v>
      </c>
      <c r="T517" s="710">
        <f t="shared" si="138"/>
        <v>1096.0710608946288</v>
      </c>
    </row>
    <row r="518" spans="2:20">
      <c r="B518" s="580">
        <v>444</v>
      </c>
      <c r="C518" s="710">
        <f t="shared" si="123"/>
        <v>6.9075729864332818</v>
      </c>
      <c r="D518" s="710">
        <f t="shared" si="124"/>
        <v>1507.9796881892528</v>
      </c>
      <c r="E518" s="710">
        <f t="shared" si="125"/>
        <v>839.91436316948091</v>
      </c>
      <c r="F518" s="710">
        <f t="shared" si="126"/>
        <v>474.47378683053427</v>
      </c>
      <c r="G518" s="710">
        <f t="shared" si="127"/>
        <v>340.93237535118612</v>
      </c>
      <c r="H518" s="717">
        <f t="shared" si="128"/>
        <v>299.55971512371832</v>
      </c>
      <c r="I518" s="710">
        <f t="shared" si="129"/>
        <v>299.41485752198059</v>
      </c>
      <c r="J518" s="710">
        <f t="shared" si="130"/>
        <v>299.31330618298392</v>
      </c>
      <c r="K518" s="710">
        <f t="shared" si="131"/>
        <v>299.25307792852647</v>
      </c>
      <c r="L518" s="710">
        <f t="shared" si="132"/>
        <v>299.23298395414639</v>
      </c>
      <c r="N518" s="580">
        <v>444</v>
      </c>
      <c r="O518" s="710">
        <f t="shared" si="133"/>
        <v>6.9075729864332818</v>
      </c>
      <c r="P518" s="710">
        <f t="shared" si="134"/>
        <v>1133.4065453894109</v>
      </c>
      <c r="Q518" s="710">
        <f t="shared" si="135"/>
        <v>1117.7677623213399</v>
      </c>
      <c r="R518" s="710">
        <f t="shared" si="136"/>
        <v>1106.4507274706828</v>
      </c>
      <c r="S518" s="710">
        <f t="shared" si="137"/>
        <v>1099.5599099800688</v>
      </c>
      <c r="T518" s="710">
        <f t="shared" si="138"/>
        <v>1097.1580525725501</v>
      </c>
    </row>
    <row r="519" spans="2:20">
      <c r="B519" s="580">
        <v>445</v>
      </c>
      <c r="C519" s="710">
        <f t="shared" si="123"/>
        <v>6.9231305832495726</v>
      </c>
      <c r="D519" s="710">
        <f t="shared" si="124"/>
        <v>1508.047184594182</v>
      </c>
      <c r="E519" s="710">
        <f t="shared" si="125"/>
        <v>840.56276800517514</v>
      </c>
      <c r="F519" s="710">
        <f t="shared" si="126"/>
        <v>474.9706547851344</v>
      </c>
      <c r="G519" s="710">
        <f t="shared" si="127"/>
        <v>341.12985643715854</v>
      </c>
      <c r="H519" s="717">
        <f t="shared" si="128"/>
        <v>299.57080082096468</v>
      </c>
      <c r="I519" s="710">
        <f t="shared" si="129"/>
        <v>299.42527287134203</v>
      </c>
      <c r="J519" s="710">
        <f t="shared" si="130"/>
        <v>299.32324456914165</v>
      </c>
      <c r="K519" s="710">
        <f t="shared" si="131"/>
        <v>299.26273040190836</v>
      </c>
      <c r="L519" s="710">
        <f t="shared" si="132"/>
        <v>299.24254012008862</v>
      </c>
      <c r="N519" s="580">
        <v>445</v>
      </c>
      <c r="O519" s="710">
        <f t="shared" si="133"/>
        <v>6.9231305832495726</v>
      </c>
      <c r="P519" s="710">
        <f t="shared" si="134"/>
        <v>1134.411021287302</v>
      </c>
      <c r="Q519" s="710">
        <f t="shared" si="135"/>
        <v>1118.8071620452497</v>
      </c>
      <c r="R519" s="710">
        <f t="shared" si="136"/>
        <v>1107.5152524893908</v>
      </c>
      <c r="S519" s="710">
        <f t="shared" si="137"/>
        <v>1100.6395249035415</v>
      </c>
      <c r="T519" s="710">
        <f t="shared" si="138"/>
        <v>1098.2425797566236</v>
      </c>
    </row>
    <row r="520" spans="2:20">
      <c r="B520" s="580">
        <v>446</v>
      </c>
      <c r="C520" s="710">
        <f t="shared" si="123"/>
        <v>6.9386881800658644</v>
      </c>
      <c r="D520" s="710">
        <f t="shared" si="124"/>
        <v>1508.1145126457275</v>
      </c>
      <c r="E520" s="710">
        <f t="shared" si="125"/>
        <v>841.20960350100484</v>
      </c>
      <c r="F520" s="710">
        <f t="shared" si="126"/>
        <v>475.46720595583866</v>
      </c>
      <c r="G520" s="710">
        <f t="shared" si="127"/>
        <v>341.32757961906754</v>
      </c>
      <c r="H520" s="717">
        <f t="shared" si="128"/>
        <v>299.58193378501022</v>
      </c>
      <c r="I520" s="710">
        <f t="shared" si="129"/>
        <v>299.43573473058188</v>
      </c>
      <c r="J520" s="710">
        <f t="shared" si="130"/>
        <v>299.33322890377946</v>
      </c>
      <c r="K520" s="710">
        <f t="shared" si="131"/>
        <v>299.27242847621932</v>
      </c>
      <c r="L520" s="710">
        <f t="shared" si="132"/>
        <v>299.25214176430438</v>
      </c>
      <c r="N520" s="580">
        <v>446</v>
      </c>
      <c r="O520" s="710">
        <f t="shared" si="133"/>
        <v>6.9386881800658644</v>
      </c>
      <c r="P520" s="710">
        <f t="shared" si="134"/>
        <v>1135.4132197761564</v>
      </c>
      <c r="Q520" s="710">
        <f t="shared" si="135"/>
        <v>1119.8442051786938</v>
      </c>
      <c r="R520" s="710">
        <f t="shared" si="136"/>
        <v>1108.5773639520319</v>
      </c>
      <c r="S520" s="710">
        <f t="shared" si="137"/>
        <v>1101.7166920581944</v>
      </c>
      <c r="T520" s="710">
        <f t="shared" si="138"/>
        <v>1099.3246480345008</v>
      </c>
    </row>
    <row r="521" spans="2:20">
      <c r="B521" s="580">
        <v>447</v>
      </c>
      <c r="C521" s="710">
        <f t="shared" si="123"/>
        <v>6.9542457768821553</v>
      </c>
      <c r="D521" s="710">
        <f t="shared" si="124"/>
        <v>1508.1816729692748</v>
      </c>
      <c r="E521" s="710">
        <f t="shared" si="125"/>
        <v>841.85487534245931</v>
      </c>
      <c r="F521" s="710">
        <f t="shared" si="126"/>
        <v>475.96343885637418</v>
      </c>
      <c r="G521" s="710">
        <f t="shared" si="127"/>
        <v>341.52554328201364</v>
      </c>
      <c r="H521" s="717">
        <f t="shared" si="128"/>
        <v>299.59311405676448</v>
      </c>
      <c r="I521" s="710">
        <f t="shared" si="129"/>
        <v>299.44624314672421</v>
      </c>
      <c r="J521" s="710">
        <f t="shared" si="130"/>
        <v>299.34325923832859</v>
      </c>
      <c r="K521" s="710">
        <f t="shared" si="131"/>
        <v>299.28217220554774</v>
      </c>
      <c r="L521" s="710">
        <f t="shared" si="132"/>
        <v>299.26178894176371</v>
      </c>
      <c r="N521" s="580">
        <v>447</v>
      </c>
      <c r="O521" s="710">
        <f t="shared" si="133"/>
        <v>6.9542457768821553</v>
      </c>
      <c r="P521" s="710">
        <f t="shared" si="134"/>
        <v>1136.4131460194549</v>
      </c>
      <c r="Q521" s="710">
        <f t="shared" si="135"/>
        <v>1120.8788970646774</v>
      </c>
      <c r="R521" s="710">
        <f t="shared" si="136"/>
        <v>1109.6370673307674</v>
      </c>
      <c r="S521" s="710">
        <f t="shared" si="137"/>
        <v>1102.7914169937583</v>
      </c>
      <c r="T521" s="710">
        <f t="shared" si="138"/>
        <v>1100.4042629811631</v>
      </c>
    </row>
    <row r="522" spans="2:20">
      <c r="B522" s="580">
        <v>448</v>
      </c>
      <c r="C522" s="710">
        <f t="shared" si="123"/>
        <v>6.9698033736984462</v>
      </c>
      <c r="D522" s="710">
        <f t="shared" si="124"/>
        <v>1508.248666187269</v>
      </c>
      <c r="E522" s="710">
        <f t="shared" si="125"/>
        <v>842.49858918881978</v>
      </c>
      <c r="F522" s="710">
        <f t="shared" si="126"/>
        <v>476.45935201555869</v>
      </c>
      <c r="G522" s="710">
        <f t="shared" si="127"/>
        <v>341.72374581492073</v>
      </c>
      <c r="H522" s="717">
        <f t="shared" si="128"/>
        <v>299.60434167674134</v>
      </c>
      <c r="I522" s="710">
        <f t="shared" si="129"/>
        <v>299.45679816638238</v>
      </c>
      <c r="J522" s="710">
        <f t="shared" si="130"/>
        <v>299.35333562379941</v>
      </c>
      <c r="K522" s="710">
        <f t="shared" si="131"/>
        <v>299.29196164355494</v>
      </c>
      <c r="L522" s="710">
        <f t="shared" si="132"/>
        <v>299.27148170700775</v>
      </c>
      <c r="N522" s="580">
        <v>448</v>
      </c>
      <c r="O522" s="710">
        <f t="shared" si="133"/>
        <v>6.9698033736984462</v>
      </c>
      <c r="P522" s="710">
        <f t="shared" si="134"/>
        <v>1137.4108051689705</v>
      </c>
      <c r="Q522" s="710">
        <f t="shared" si="135"/>
        <v>1121.9112430340929</v>
      </c>
      <c r="R522" s="710">
        <f t="shared" si="136"/>
        <v>1110.6943680853522</v>
      </c>
      <c r="S522" s="710">
        <f t="shared" si="137"/>
        <v>1103.8637052473814</v>
      </c>
      <c r="T522" s="710">
        <f t="shared" si="138"/>
        <v>1101.4814301589533</v>
      </c>
    </row>
    <row r="523" spans="2:20">
      <c r="B523" s="580">
        <v>449</v>
      </c>
      <c r="C523" s="710">
        <f t="shared" ref="C523:C586" si="139">$C$73*B523</f>
        <v>6.9853609705147379</v>
      </c>
      <c r="D523" s="710">
        <f t="shared" ref="D523:D586" si="140">(1-2*FoAb-2*FoAb*BiCombAb)*D522+2*FoAb*E522+2*FoAb*BiCombAb*Tcomb</f>
        <v>1508.3154929192297</v>
      </c>
      <c r="E523" s="710">
        <f t="shared" ref="E523:E586" si="141">FoAb*D522+(1-2*FoAb)*E522+FoAb*F522</f>
        <v>843.14075067329782</v>
      </c>
      <c r="F523" s="710">
        <f t="shared" ref="F523:F586" si="142">FoAb*E522+(1-2*FoAb)*F522+FoAb*G522</f>
        <v>476.95494397718801</v>
      </c>
      <c r="G523" s="710">
        <f t="shared" ref="G523:G586" si="143">FoAb*F522+(1-2*FoAb)*G522+FoAb*H522</f>
        <v>341.9221856105512</v>
      </c>
      <c r="H523" s="717">
        <f t="shared" ref="H523:H586" si="144">_FoN1*G522+(1-_FoN1-_FoN2)*H522+_FoN2*I522</f>
        <v>299.61561668505988</v>
      </c>
      <c r="I523" s="710">
        <f t="shared" ref="I523:I586" si="145">FoCase*H522+(1-2*FoCase)*I522+FoCase*J522</f>
        <v>299.46739983576038</v>
      </c>
      <c r="J523" s="710">
        <f t="shared" ref="J523:J586" si="146">FoCase*I522+(1-2*FoCase)*J522+FoCase*K522</f>
        <v>299.36345811078235</v>
      </c>
      <c r="K523" s="710">
        <f t="shared" ref="K523:K586" si="147">FoCase*J522+(1-2*FoCase)*K522+FoCase*L522</f>
        <v>299.30179684347638</v>
      </c>
      <c r="L523" s="710">
        <f t="shared" ref="L523:L586" si="148">(1-2*FoCase-2*FoCase*BiAtmCase)*L522+2*FoCase*K522+2*FoCase*BiAtmCase*Tatm</f>
        <v>299.28122011414962</v>
      </c>
      <c r="N523" s="580">
        <v>449</v>
      </c>
      <c r="O523" s="710">
        <f t="shared" ref="O523:O586" si="149">$O$73*N523</f>
        <v>6.9853609705147379</v>
      </c>
      <c r="P523" s="710">
        <f t="shared" ref="P523:P586" si="150">(1-2*FoCase-2*FoCase*BiCombCase)*P522+2*FoCase*Q522+2*FoCase*BiCombCase*Tcomb</f>
        <v>1138.4062023647973</v>
      </c>
      <c r="Q523" s="710">
        <f t="shared" ref="Q523:Q586" si="151">FoCase*P522+(1-2*FoCase)*Q522+FoCase*R522</f>
        <v>1122.9412484057448</v>
      </c>
      <c r="R523" s="710">
        <f t="shared" ref="R523:R586" si="152">FoCase*Q522+(1-2*FoCase)*R522+FoCase*S522</f>
        <v>1111.7492716631623</v>
      </c>
      <c r="S523" s="710">
        <f t="shared" ref="S523:S586" si="153">FoCase*R522+(1-2*FoCase)*S522+FoCase*T522</f>
        <v>1104.9335623436575</v>
      </c>
      <c r="T523" s="710">
        <f t="shared" ref="T523:T586" si="154">(1-2*FoCase-2*FoCase*BiAtmCase)*T522+2*FoCase*S522+2*FoCase*BiAtmCase*Tatm</f>
        <v>1102.556155117602</v>
      </c>
    </row>
    <row r="524" spans="2:20">
      <c r="B524" s="580">
        <v>450</v>
      </c>
      <c r="C524" s="710">
        <f t="shared" si="139"/>
        <v>7.0009185673310288</v>
      </c>
      <c r="D524" s="710">
        <f t="shared" si="140"/>
        <v>1508.3821537817682</v>
      </c>
      <c r="E524" s="710">
        <f t="shared" si="141"/>
        <v>843.78136540317257</v>
      </c>
      <c r="F524" s="710">
        <f t="shared" si="142"/>
        <v>477.45021329992409</v>
      </c>
      <c r="G524" s="710">
        <f t="shared" si="143"/>
        <v>342.1208610655205</v>
      </c>
      <c r="H524" s="717">
        <f t="shared" si="144"/>
        <v>299.62693912144573</v>
      </c>
      <c r="I524" s="710">
        <f t="shared" si="145"/>
        <v>299.47804820065363</v>
      </c>
      <c r="J524" s="710">
        <f t="shared" si="146"/>
        <v>299.37362674944899</v>
      </c>
      <c r="K524" s="710">
        <f t="shared" si="147"/>
        <v>299.31167785812238</v>
      </c>
      <c r="L524" s="710">
        <f t="shared" si="148"/>
        <v>299.29100421687531</v>
      </c>
      <c r="N524" s="580">
        <v>450</v>
      </c>
      <c r="O524" s="710">
        <f t="shared" si="149"/>
        <v>7.0009185673310288</v>
      </c>
      <c r="P524" s="710">
        <f t="shared" si="150"/>
        <v>1139.3993427353744</v>
      </c>
      <c r="Q524" s="710">
        <f t="shared" si="151"/>
        <v>1123.9689184863796</v>
      </c>
      <c r="R524" s="710">
        <f t="shared" si="152"/>
        <v>1112.8017834992231</v>
      </c>
      <c r="S524" s="710">
        <f t="shared" si="153"/>
        <v>1106.0009937946552</v>
      </c>
      <c r="T524" s="710">
        <f t="shared" si="154"/>
        <v>1103.6284433942576</v>
      </c>
    </row>
    <row r="525" spans="2:20">
      <c r="B525" s="580">
        <v>451</v>
      </c>
      <c r="C525" s="710">
        <f t="shared" si="139"/>
        <v>7.0164761641473197</v>
      </c>
      <c r="D525" s="710">
        <f t="shared" si="140"/>
        <v>1508.4486493886029</v>
      </c>
      <c r="E525" s="710">
        <f t="shared" si="141"/>
        <v>844.42043895992811</v>
      </c>
      <c r="F525" s="710">
        <f t="shared" si="142"/>
        <v>477.94515855718396</v>
      </c>
      <c r="G525" s="710">
        <f t="shared" si="143"/>
        <v>342.31977058031202</v>
      </c>
      <c r="H525" s="717">
        <f t="shared" si="144"/>
        <v>299.63830902523216</v>
      </c>
      <c r="I525" s="710">
        <f t="shared" si="145"/>
        <v>299.48874330645026</v>
      </c>
      <c r="J525" s="710">
        <f t="shared" si="146"/>
        <v>299.38384158955307</v>
      </c>
      <c r="K525" s="710">
        <f t="shared" si="147"/>
        <v>299.32160473987915</v>
      </c>
      <c r="L525" s="710">
        <f t="shared" si="148"/>
        <v>299.30083406844506</v>
      </c>
      <c r="N525" s="580">
        <v>451</v>
      </c>
      <c r="O525" s="710">
        <f t="shared" si="149"/>
        <v>7.0164761641473197</v>
      </c>
      <c r="P525" s="710">
        <f t="shared" si="150"/>
        <v>1140.3902313975136</v>
      </c>
      <c r="Q525" s="710">
        <f t="shared" si="151"/>
        <v>1124.9942585707111</v>
      </c>
      <c r="R525" s="710">
        <f t="shared" si="152"/>
        <v>1113.8519090162376</v>
      </c>
      <c r="S525" s="710">
        <f t="shared" si="153"/>
        <v>1107.066005099945</v>
      </c>
      <c r="T525" s="710">
        <f t="shared" si="154"/>
        <v>1104.6983005135141</v>
      </c>
    </row>
    <row r="526" spans="2:20">
      <c r="B526" s="580">
        <v>452</v>
      </c>
      <c r="C526" s="710">
        <f t="shared" si="139"/>
        <v>7.0320337609636114</v>
      </c>
      <c r="D526" s="710">
        <f t="shared" si="140"/>
        <v>1508.5149803505744</v>
      </c>
      <c r="E526" s="710">
        <f t="shared" si="141"/>
        <v>845.0579768993889</v>
      </c>
      <c r="F526" s="710">
        <f t="shared" si="142"/>
        <v>478.43977833702991</v>
      </c>
      <c r="G526" s="710">
        <f t="shared" si="143"/>
        <v>342.51891255929098</v>
      </c>
      <c r="H526" s="717">
        <f t="shared" si="144"/>
        <v>299.649726435361</v>
      </c>
      <c r="I526" s="710">
        <f t="shared" si="145"/>
        <v>299.49948519813211</v>
      </c>
      <c r="J526" s="710">
        <f t="shared" si="146"/>
        <v>299.3941026804315</v>
      </c>
      <c r="K526" s="710">
        <f t="shared" si="147"/>
        <v>299.3315775407101</v>
      </c>
      <c r="L526" s="710">
        <f t="shared" si="148"/>
        <v>299.3107097216938</v>
      </c>
      <c r="N526" s="580">
        <v>452</v>
      </c>
      <c r="O526" s="710">
        <f t="shared" si="149"/>
        <v>7.0320337609636114</v>
      </c>
      <c r="P526" s="710">
        <f t="shared" si="150"/>
        <v>1141.3788734564259</v>
      </c>
      <c r="Q526" s="710">
        <f t="shared" si="151"/>
        <v>1126.0172739414495</v>
      </c>
      <c r="R526" s="710">
        <f t="shared" si="152"/>
        <v>1114.8996536246136</v>
      </c>
      <c r="S526" s="710">
        <f t="shared" si="153"/>
        <v>1108.1286017466291</v>
      </c>
      <c r="T526" s="710">
        <f t="shared" si="154"/>
        <v>1105.7657319874397</v>
      </c>
    </row>
    <row r="527" spans="2:20">
      <c r="B527" s="580">
        <v>453</v>
      </c>
      <c r="C527" s="710">
        <f t="shared" si="139"/>
        <v>7.0475913577799023</v>
      </c>
      <c r="D527" s="710">
        <f t="shared" si="140"/>
        <v>1508.581147275662</v>
      </c>
      <c r="E527" s="710">
        <f t="shared" si="141"/>
        <v>845.69398475185506</v>
      </c>
      <c r="F527" s="710">
        <f t="shared" si="142"/>
        <v>478.93407124205964</v>
      </c>
      <c r="G527" s="710">
        <f t="shared" si="143"/>
        <v>342.71828541071841</v>
      </c>
      <c r="H527" s="717">
        <f t="shared" si="144"/>
        <v>299.6611913903842</v>
      </c>
      <c r="I527" s="710">
        <f t="shared" si="145"/>
        <v>299.51027392027572</v>
      </c>
      <c r="J527" s="710">
        <f t="shared" si="146"/>
        <v>299.40441007100543</v>
      </c>
      <c r="K527" s="710">
        <f t="shared" si="147"/>
        <v>299.34159631215658</v>
      </c>
      <c r="L527" s="710">
        <f t="shared" si="148"/>
        <v>299.3206312290327</v>
      </c>
      <c r="N527" s="580">
        <v>453</v>
      </c>
      <c r="O527" s="710">
        <f t="shared" si="149"/>
        <v>7.0475913577799023</v>
      </c>
      <c r="P527" s="710">
        <f t="shared" si="150"/>
        <v>1142.3652740057471</v>
      </c>
      <c r="Q527" s="710">
        <f t="shared" si="151"/>
        <v>1127.0379698693271</v>
      </c>
      <c r="R527" s="710">
        <f t="shared" si="152"/>
        <v>1115.9450227224925</v>
      </c>
      <c r="S527" s="710">
        <f t="shared" si="153"/>
        <v>1109.1887892093691</v>
      </c>
      <c r="T527" s="710">
        <f t="shared" si="154"/>
        <v>1106.8307433156058</v>
      </c>
    </row>
    <row r="528" spans="2:20">
      <c r="B528" s="580">
        <v>454</v>
      </c>
      <c r="C528" s="710">
        <f t="shared" si="139"/>
        <v>7.0631489545961932</v>
      </c>
      <c r="D528" s="710">
        <f t="shared" si="140"/>
        <v>1508.6471507689994</v>
      </c>
      <c r="E528" s="710">
        <f t="shared" si="141"/>
        <v>846.32846802223708</v>
      </c>
      <c r="F528" s="710">
        <f t="shared" si="142"/>
        <v>479.42803588929769</v>
      </c>
      <c r="G528" s="710">
        <f t="shared" si="143"/>
        <v>342.91788754676486</v>
      </c>
      <c r="H528" s="717">
        <f t="shared" si="144"/>
        <v>299.67270392846444</v>
      </c>
      <c r="I528" s="710">
        <f t="shared" si="145"/>
        <v>299.52110951705379</v>
      </c>
      <c r="J528" s="710">
        <f t="shared" si="146"/>
        <v>299.41476380978133</v>
      </c>
      <c r="K528" s="710">
        <f t="shared" si="147"/>
        <v>299.35166110533896</v>
      </c>
      <c r="L528" s="710">
        <f t="shared" si="148"/>
        <v>299.33059864244984</v>
      </c>
      <c r="N528" s="580">
        <v>454</v>
      </c>
      <c r="O528" s="710">
        <f t="shared" si="149"/>
        <v>7.0631489545961932</v>
      </c>
      <c r="P528" s="710">
        <f t="shared" si="150"/>
        <v>1143.3494381275643</v>
      </c>
      <c r="Q528" s="710">
        <f t="shared" si="151"/>
        <v>1128.0563516131265</v>
      </c>
      <c r="R528" s="710">
        <f t="shared" si="152"/>
        <v>1116.9880216957768</v>
      </c>
      <c r="S528" s="710">
        <f t="shared" si="153"/>
        <v>1110.2465729504133</v>
      </c>
      <c r="T528" s="710">
        <f t="shared" si="154"/>
        <v>1107.8933399851144</v>
      </c>
    </row>
    <row r="529" spans="2:20">
      <c r="B529" s="580">
        <v>455</v>
      </c>
      <c r="C529" s="710">
        <f t="shared" si="139"/>
        <v>7.0787065514124849</v>
      </c>
      <c r="D529" s="710">
        <f t="shared" si="140"/>
        <v>1508.7129914328893</v>
      </c>
      <c r="E529" s="710">
        <f t="shared" si="141"/>
        <v>846.9614321901887</v>
      </c>
      <c r="F529" s="710">
        <f t="shared" si="142"/>
        <v>479.92167091008787</v>
      </c>
      <c r="G529" s="710">
        <f t="shared" si="143"/>
        <v>343.1177173835236</v>
      </c>
      <c r="H529" s="717">
        <f t="shared" si="144"/>
        <v>299.68426408737679</v>
      </c>
      <c r="I529" s="710">
        <f t="shared" si="145"/>
        <v>299.53199203223573</v>
      </c>
      <c r="J529" s="710">
        <f t="shared" si="146"/>
        <v>299.42516394485205</v>
      </c>
      <c r="K529" s="710">
        <f t="shared" si="147"/>
        <v>299.36177197095753</v>
      </c>
      <c r="L529" s="710">
        <f t="shared" si="148"/>
        <v>299.3406120135113</v>
      </c>
      <c r="N529" s="580">
        <v>455</v>
      </c>
      <c r="O529" s="710">
        <f t="shared" si="149"/>
        <v>7.0787065514124849</v>
      </c>
      <c r="P529" s="710">
        <f t="shared" si="150"/>
        <v>1144.3313708924427</v>
      </c>
      <c r="Q529" s="710">
        <f t="shared" si="151"/>
        <v>1129.0724244197065</v>
      </c>
      <c r="R529" s="710">
        <f t="shared" si="152"/>
        <v>1118.0286559181575</v>
      </c>
      <c r="S529" s="710">
        <f t="shared" si="153"/>
        <v>1111.3019584196263</v>
      </c>
      <c r="T529" s="710">
        <f t="shared" si="154"/>
        <v>1108.9535274706266</v>
      </c>
    </row>
    <row r="530" spans="2:20">
      <c r="B530" s="580">
        <v>456</v>
      </c>
      <c r="C530" s="710">
        <f t="shared" si="139"/>
        <v>7.0942641482287758</v>
      </c>
      <c r="D530" s="710">
        <f t="shared" si="140"/>
        <v>1508.7786698668197</v>
      </c>
      <c r="E530" s="710">
        <f t="shared" si="141"/>
        <v>847.5928827102407</v>
      </c>
      <c r="F530" s="710">
        <f t="shared" si="142"/>
        <v>480.41497494998589</v>
      </c>
      <c r="G530" s="710">
        <f t="shared" si="143"/>
        <v>343.31777334102378</v>
      </c>
      <c r="H530" s="717">
        <f t="shared" si="144"/>
        <v>299.69587190450949</v>
      </c>
      <c r="I530" s="710">
        <f t="shared" si="145"/>
        <v>299.54292150918906</v>
      </c>
      <c r="J530" s="710">
        <f t="shared" si="146"/>
        <v>299.43561052389765</v>
      </c>
      <c r="K530" s="710">
        <f t="shared" si="147"/>
        <v>299.37192895929377</v>
      </c>
      <c r="L530" s="710">
        <f t="shared" si="148"/>
        <v>299.35067139336223</v>
      </c>
      <c r="N530" s="580">
        <v>456</v>
      </c>
      <c r="O530" s="710">
        <f t="shared" si="149"/>
        <v>7.0942641482287758</v>
      </c>
      <c r="P530" s="710">
        <f t="shared" si="150"/>
        <v>1145.3110773594506</v>
      </c>
      <c r="Q530" s="710">
        <f t="shared" si="151"/>
        <v>1130.0861935240309</v>
      </c>
      <c r="R530" s="710">
        <f t="shared" si="152"/>
        <v>1119.0669307511421</v>
      </c>
      <c r="S530" s="710">
        <f t="shared" si="153"/>
        <v>1112.3549510545167</v>
      </c>
      <c r="T530" s="710">
        <f t="shared" si="154"/>
        <v>1110.0113112343918</v>
      </c>
    </row>
    <row r="531" spans="2:20">
      <c r="B531" s="580">
        <v>457</v>
      </c>
      <c r="C531" s="710">
        <f t="shared" si="139"/>
        <v>7.1098217450450667</v>
      </c>
      <c r="D531" s="710">
        <f t="shared" si="140"/>
        <v>1508.844186667478</v>
      </c>
      <c r="E531" s="710">
        <f t="shared" si="141"/>
        <v>848.22282501193217</v>
      </c>
      <c r="F531" s="710">
        <f t="shared" si="142"/>
        <v>480.90794666865321</v>
      </c>
      <c r="G531" s="710">
        <f t="shared" si="143"/>
        <v>343.51805384324314</v>
      </c>
      <c r="H531" s="717">
        <f t="shared" si="144"/>
        <v>299.70752741686522</v>
      </c>
      <c r="I531" s="710">
        <f t="shared" si="145"/>
        <v>299.55389799088056</v>
      </c>
      <c r="J531" s="710">
        <f t="shared" si="146"/>
        <v>299.4461035941867</v>
      </c>
      <c r="K531" s="710">
        <f t="shared" si="147"/>
        <v>299.38213212021128</v>
      </c>
      <c r="L531" s="710">
        <f t="shared" si="148"/>
        <v>299.36077683272771</v>
      </c>
      <c r="N531" s="580">
        <v>457</v>
      </c>
      <c r="O531" s="710">
        <f t="shared" si="149"/>
        <v>7.1098217450450667</v>
      </c>
      <c r="P531" s="710">
        <f t="shared" si="150"/>
        <v>1146.2885625761865</v>
      </c>
      <c r="Q531" s="710">
        <f t="shared" si="151"/>
        <v>1131.0976641491939</v>
      </c>
      <c r="R531" s="710">
        <f t="shared" si="152"/>
        <v>1120.1028515440821</v>
      </c>
      <c r="S531" s="710">
        <f t="shared" si="153"/>
        <v>1113.4055562802641</v>
      </c>
      <c r="T531" s="710">
        <f t="shared" si="154"/>
        <v>1111.0666967262744</v>
      </c>
    </row>
    <row r="532" spans="2:20">
      <c r="B532" s="580">
        <v>458</v>
      </c>
      <c r="C532" s="710">
        <f t="shared" si="139"/>
        <v>7.1253793418613585</v>
      </c>
      <c r="D532" s="710">
        <f t="shared" si="140"/>
        <v>1508.9095424287675</v>
      </c>
      <c r="E532" s="710">
        <f t="shared" si="141"/>
        <v>848.85126449994232</v>
      </c>
      <c r="F532" s="710">
        <f t="shared" si="142"/>
        <v>481.40058473975154</v>
      </c>
      <c r="G532" s="710">
        <f t="shared" si="143"/>
        <v>343.71855731812036</v>
      </c>
      <c r="H532" s="717">
        <f t="shared" si="144"/>
        <v>299.71923066106228</v>
      </c>
      <c r="I532" s="710">
        <f t="shared" si="145"/>
        <v>299.56492151987703</v>
      </c>
      <c r="J532" s="710">
        <f t="shared" si="146"/>
        <v>299.45664320257731</v>
      </c>
      <c r="K532" s="710">
        <f t="shared" si="147"/>
        <v>299.39238150315663</v>
      </c>
      <c r="L532" s="710">
        <f t="shared" si="148"/>
        <v>299.37092838191398</v>
      </c>
      <c r="N532" s="580">
        <v>458</v>
      </c>
      <c r="O532" s="710">
        <f t="shared" si="149"/>
        <v>7.1253793418613585</v>
      </c>
      <c r="P532" s="710">
        <f t="shared" si="150"/>
        <v>1147.2638315788045</v>
      </c>
      <c r="Q532" s="710">
        <f t="shared" si="151"/>
        <v>1132.1068415064474</v>
      </c>
      <c r="R532" s="710">
        <f t="shared" si="152"/>
        <v>1121.1364236342006</v>
      </c>
      <c r="S532" s="710">
        <f t="shared" si="153"/>
        <v>1114.4537795097481</v>
      </c>
      <c r="T532" s="710">
        <f t="shared" si="154"/>
        <v>1112.1196893837825</v>
      </c>
    </row>
    <row r="533" spans="2:20">
      <c r="B533" s="580">
        <v>459</v>
      </c>
      <c r="C533" s="710">
        <f t="shared" si="139"/>
        <v>7.1409369386776493</v>
      </c>
      <c r="D533" s="710">
        <f t="shared" si="140"/>
        <v>1508.9747377418212</v>
      </c>
      <c r="E533" s="710">
        <f t="shared" si="141"/>
        <v>849.47820655422083</v>
      </c>
      <c r="F533" s="710">
        <f t="shared" si="142"/>
        <v>481.89288785083789</v>
      </c>
      <c r="G533" s="710">
        <f t="shared" si="143"/>
        <v>343.91928219756733</v>
      </c>
      <c r="H533" s="717">
        <f t="shared" si="144"/>
        <v>299.73098167333569</v>
      </c>
      <c r="I533" s="710">
        <f t="shared" si="145"/>
        <v>299.57599213834692</v>
      </c>
      <c r="J533" s="710">
        <f t="shared" si="146"/>
        <v>299.46722939551807</v>
      </c>
      <c r="K533" s="710">
        <f t="shared" si="147"/>
        <v>299.40267715716067</v>
      </c>
      <c r="L533" s="710">
        <f t="shared" si="148"/>
        <v>299.38112609080935</v>
      </c>
      <c r="N533" s="580">
        <v>459</v>
      </c>
      <c r="O533" s="710">
        <f t="shared" si="149"/>
        <v>7.1409369386776493</v>
      </c>
      <c r="P533" s="710">
        <f t="shared" si="150"/>
        <v>1148.2368893920402</v>
      </c>
      <c r="Q533" s="710">
        <f t="shared" si="151"/>
        <v>1133.1137307952285</v>
      </c>
      <c r="R533" s="710">
        <f t="shared" si="152"/>
        <v>1122.1676523466201</v>
      </c>
      <c r="S533" s="710">
        <f t="shared" si="153"/>
        <v>1115.4996261435763</v>
      </c>
      <c r="T533" s="710">
        <f t="shared" si="154"/>
        <v>1113.1702946320966</v>
      </c>
    </row>
    <row r="534" spans="2:20">
      <c r="B534" s="580">
        <v>460</v>
      </c>
      <c r="C534" s="710">
        <f t="shared" si="139"/>
        <v>7.1564945354939402</v>
      </c>
      <c r="D534" s="710">
        <f t="shared" si="140"/>
        <v>1509.0397731950177</v>
      </c>
      <c r="E534" s="710">
        <f t="shared" si="141"/>
        <v>850.10365653011752</v>
      </c>
      <c r="F534" s="710">
        <f t="shared" si="142"/>
        <v>482.38485470326071</v>
      </c>
      <c r="G534" s="710">
        <f t="shared" si="143"/>
        <v>344.12022691748143</v>
      </c>
      <c r="H534" s="717">
        <f t="shared" si="144"/>
        <v>299.74278048953829</v>
      </c>
      <c r="I534" s="710">
        <f t="shared" si="145"/>
        <v>299.58710988806092</v>
      </c>
      <c r="J534" s="710">
        <f t="shared" si="146"/>
        <v>299.47786221904914</v>
      </c>
      <c r="K534" s="710">
        <f t="shared" si="147"/>
        <v>299.41301913083947</v>
      </c>
      <c r="L534" s="710">
        <f t="shared" si="148"/>
        <v>299.39137000888525</v>
      </c>
      <c r="N534" s="580">
        <v>460</v>
      </c>
      <c r="O534" s="710">
        <f t="shared" si="149"/>
        <v>7.1564945354939402</v>
      </c>
      <c r="P534" s="710">
        <f t="shared" si="150"/>
        <v>1149.2077410292372</v>
      </c>
      <c r="Q534" s="710">
        <f t="shared" si="151"/>
        <v>1134.1183372031858</v>
      </c>
      <c r="R534" s="710">
        <f t="shared" si="152"/>
        <v>1123.1965429943896</v>
      </c>
      <c r="S534" s="710">
        <f t="shared" si="153"/>
        <v>1116.543101570111</v>
      </c>
      <c r="T534" s="710">
        <f t="shared" si="154"/>
        <v>1114.2185178840962</v>
      </c>
    </row>
    <row r="535" spans="2:20">
      <c r="B535" s="580">
        <v>461</v>
      </c>
      <c r="C535" s="710">
        <f t="shared" si="139"/>
        <v>7.172052132310232</v>
      </c>
      <c r="D535" s="710">
        <f t="shared" si="140"/>
        <v>1509.1046493739959</v>
      </c>
      <c r="E535" s="710">
        <f t="shared" si="141"/>
        <v>850.72761975851176</v>
      </c>
      <c r="F535" s="710">
        <f t="shared" si="142"/>
        <v>482.87648401205661</v>
      </c>
      <c r="G535" s="710">
        <f t="shared" si="143"/>
        <v>344.32138991775651</v>
      </c>
      <c r="H535" s="717">
        <f t="shared" si="144"/>
        <v>299.75462714514197</v>
      </c>
      <c r="I535" s="710">
        <f t="shared" si="145"/>
        <v>299.59827481039338</v>
      </c>
      <c r="J535" s="710">
        <f t="shared" si="146"/>
        <v>299.48854171880345</v>
      </c>
      <c r="K535" s="710">
        <f t="shared" si="147"/>
        <v>299.42340747239524</v>
      </c>
      <c r="L535" s="710">
        <f t="shared" si="148"/>
        <v>299.40166018519722</v>
      </c>
      <c r="N535" s="580">
        <v>461</v>
      </c>
      <c r="O535" s="710">
        <f t="shared" si="149"/>
        <v>7.172052132310232</v>
      </c>
      <c r="P535" s="710">
        <f t="shared" si="150"/>
        <v>1150.1763914923729</v>
      </c>
      <c r="Q535" s="710">
        <f t="shared" si="151"/>
        <v>1135.1206659062059</v>
      </c>
      <c r="R535" s="710">
        <f t="shared" si="152"/>
        <v>1124.223100878512</v>
      </c>
      <c r="S535" s="710">
        <f t="shared" si="153"/>
        <v>1117.5842111654981</v>
      </c>
      <c r="T535" s="710">
        <f t="shared" si="154"/>
        <v>1115.2643645403889</v>
      </c>
    </row>
    <row r="536" spans="2:20">
      <c r="B536" s="580">
        <v>462</v>
      </c>
      <c r="C536" s="710">
        <f t="shared" si="139"/>
        <v>7.1876097291265229</v>
      </c>
      <c r="D536" s="710">
        <f t="shared" si="140"/>
        <v>1509.1693668616692</v>
      </c>
      <c r="E536" s="710">
        <f t="shared" si="141"/>
        <v>851.35010154594067</v>
      </c>
      <c r="F536" s="710">
        <f t="shared" si="142"/>
        <v>483.36777450584771</v>
      </c>
      <c r="G536" s="710">
        <f t="shared" si="143"/>
        <v>344.5227696422948</v>
      </c>
      <c r="H536" s="717">
        <f t="shared" si="144"/>
        <v>299.76652167523883</v>
      </c>
      <c r="I536" s="710">
        <f t="shared" si="145"/>
        <v>299.60948694632316</v>
      </c>
      <c r="J536" s="710">
        <f t="shared" si="146"/>
        <v>299.4992679400076</v>
      </c>
      <c r="K536" s="710">
        <f t="shared" si="147"/>
        <v>299.43384222961743</v>
      </c>
      <c r="L536" s="710">
        <f t="shared" si="148"/>
        <v>299.41199666838611</v>
      </c>
      <c r="N536" s="580">
        <v>462</v>
      </c>
      <c r="O536" s="710">
        <f t="shared" si="149"/>
        <v>7.1876097291265229</v>
      </c>
      <c r="P536" s="710">
        <f t="shared" si="150"/>
        <v>1151.1428457720831</v>
      </c>
      <c r="Q536" s="710">
        <f t="shared" si="151"/>
        <v>1136.1207220684403</v>
      </c>
      <c r="R536" s="710">
        <f t="shared" si="152"/>
        <v>1125.2473312879711</v>
      </c>
      <c r="S536" s="710">
        <f t="shared" si="153"/>
        <v>1118.6229602936946</v>
      </c>
      <c r="T536" s="710">
        <f t="shared" si="154"/>
        <v>1116.3078399893373</v>
      </c>
    </row>
    <row r="537" spans="2:20">
      <c r="B537" s="580">
        <v>463</v>
      </c>
      <c r="C537" s="710">
        <f t="shared" si="139"/>
        <v>7.2031673259428137</v>
      </c>
      <c r="D537" s="710">
        <f t="shared" si="140"/>
        <v>1509.2339262382404</v>
      </c>
      <c r="E537" s="710">
        <f t="shared" si="141"/>
        <v>851.97110717472674</v>
      </c>
      <c r="F537" s="710">
        <f t="shared" si="142"/>
        <v>483.85872492674008</v>
      </c>
      <c r="G537" s="710">
        <f t="shared" si="143"/>
        <v>344.72436453901793</v>
      </c>
      <c r="H537" s="717">
        <f t="shared" si="144"/>
        <v>299.77846411454232</v>
      </c>
      <c r="I537" s="710">
        <f t="shared" si="145"/>
        <v>299.62074633643505</v>
      </c>
      <c r="J537" s="710">
        <f t="shared" si="146"/>
        <v>299.51004092748292</v>
      </c>
      <c r="K537" s="710">
        <f t="shared" si="147"/>
        <v>299.44432344988405</v>
      </c>
      <c r="L537" s="710">
        <f t="shared" si="148"/>
        <v>299.42237950667891</v>
      </c>
      <c r="N537" s="580">
        <v>463</v>
      </c>
      <c r="O537" s="710">
        <f t="shared" si="149"/>
        <v>7.2031673259428137</v>
      </c>
      <c r="P537" s="710">
        <f t="shared" si="150"/>
        <v>1152.1071088476886</v>
      </c>
      <c r="Q537" s="710">
        <f t="shared" si="151"/>
        <v>1137.1185108423319</v>
      </c>
      <c r="R537" s="710">
        <f t="shared" si="152"/>
        <v>1126.2692394997594</v>
      </c>
      <c r="S537" s="710">
        <f t="shared" si="153"/>
        <v>1119.6593543064955</v>
      </c>
      <c r="T537" s="710">
        <f t="shared" si="154"/>
        <v>1117.3489496070872</v>
      </c>
    </row>
    <row r="538" spans="2:20">
      <c r="B538" s="580">
        <v>464</v>
      </c>
      <c r="C538" s="710">
        <f t="shared" si="139"/>
        <v>7.2187249227591055</v>
      </c>
      <c r="D538" s="710">
        <f t="shared" si="140"/>
        <v>1509.2983280812168</v>
      </c>
      <c r="E538" s="710">
        <f t="shared" si="141"/>
        <v>852.59064190310437</v>
      </c>
      <c r="F538" s="710">
        <f t="shared" si="142"/>
        <v>484.34933403022256</v>
      </c>
      <c r="G538" s="710">
        <f t="shared" si="143"/>
        <v>344.9261730598775</v>
      </c>
      <c r="H538" s="717">
        <f t="shared" si="144"/>
        <v>299.79045449738834</v>
      </c>
      <c r="I538" s="710">
        <f t="shared" si="145"/>
        <v>299.63205302092058</v>
      </c>
      <c r="J538" s="710">
        <f t="shared" si="146"/>
        <v>299.52086072564686</v>
      </c>
      <c r="K538" s="710">
        <f t="shared" si="147"/>
        <v>299.45485118016228</v>
      </c>
      <c r="L538" s="710">
        <f t="shared" si="148"/>
        <v>299.43280874788991</v>
      </c>
      <c r="N538" s="580">
        <v>464</v>
      </c>
      <c r="O538" s="710">
        <f t="shared" si="149"/>
        <v>7.2187249227591055</v>
      </c>
      <c r="P538" s="710">
        <f t="shared" si="150"/>
        <v>1153.0691856872211</v>
      </c>
      <c r="Q538" s="710">
        <f t="shared" si="151"/>
        <v>1138.1140373686424</v>
      </c>
      <c r="R538" s="710">
        <f t="shared" si="152"/>
        <v>1127.2888307789053</v>
      </c>
      <c r="S538" s="710">
        <f t="shared" si="153"/>
        <v>1120.6933985435621</v>
      </c>
      <c r="T538" s="710">
        <f t="shared" si="154"/>
        <v>1118.3876987575957</v>
      </c>
    </row>
    <row r="539" spans="2:20">
      <c r="B539" s="580">
        <v>465</v>
      </c>
      <c r="C539" s="710">
        <f t="shared" si="139"/>
        <v>7.2342825195753964</v>
      </c>
      <c r="D539" s="710">
        <f t="shared" si="140"/>
        <v>1509.3625729654239</v>
      </c>
      <c r="E539" s="710">
        <f t="shared" si="141"/>
        <v>853.2087109653462</v>
      </c>
      <c r="F539" s="710">
        <f t="shared" si="142"/>
        <v>484.83960058506636</v>
      </c>
      <c r="G539" s="710">
        <f t="shared" si="143"/>
        <v>345.12819366086603</v>
      </c>
      <c r="H539" s="717">
        <f t="shared" si="144"/>
        <v>299.80249285773635</v>
      </c>
      <c r="I539" s="710">
        <f t="shared" si="145"/>
        <v>299.64340703957936</v>
      </c>
      <c r="J539" s="710">
        <f t="shared" si="146"/>
        <v>299.53172737851361</v>
      </c>
      <c r="K539" s="710">
        <f t="shared" si="147"/>
        <v>299.46542546700982</v>
      </c>
      <c r="L539" s="710">
        <f t="shared" si="148"/>
        <v>299.44328443942175</v>
      </c>
      <c r="N539" s="580">
        <v>465</v>
      </c>
      <c r="O539" s="710">
        <f t="shared" si="149"/>
        <v>7.2342825195753964</v>
      </c>
      <c r="P539" s="710">
        <f t="shared" si="150"/>
        <v>1154.0290812474486</v>
      </c>
      <c r="Q539" s="710">
        <f t="shared" si="151"/>
        <v>1139.1073067764773</v>
      </c>
      <c r="R539" s="710">
        <f t="shared" si="152"/>
        <v>1128.3061103784996</v>
      </c>
      <c r="S539" s="710">
        <f t="shared" si="153"/>
        <v>1121.7250983324493</v>
      </c>
      <c r="T539" s="710">
        <f t="shared" si="154"/>
        <v>1119.424092792658</v>
      </c>
    </row>
    <row r="540" spans="2:20">
      <c r="B540" s="580">
        <v>466</v>
      </c>
      <c r="C540" s="710">
        <f t="shared" si="139"/>
        <v>7.2498401163916872</v>
      </c>
      <c r="D540" s="710">
        <f t="shared" si="140"/>
        <v>1509.4266614630205</v>
      </c>
      <c r="E540" s="710">
        <f t="shared" si="141"/>
        <v>853.8253195718886</v>
      </c>
      <c r="F540" s="710">
        <f t="shared" si="142"/>
        <v>485.32952337322553</v>
      </c>
      <c r="G540" s="710">
        <f t="shared" si="143"/>
        <v>345.33042480202715</v>
      </c>
      <c r="H540" s="717">
        <f t="shared" si="144"/>
        <v>299.8145792291707</v>
      </c>
      <c r="I540" s="710">
        <f t="shared" si="145"/>
        <v>299.65480843182007</v>
      </c>
      <c r="J540" s="710">
        <f t="shared" si="146"/>
        <v>299.54264092969555</v>
      </c>
      <c r="K540" s="710">
        <f t="shared" si="147"/>
        <v>299.47604635657592</v>
      </c>
      <c r="L540" s="710">
        <f t="shared" si="148"/>
        <v>299.45380662826636</v>
      </c>
      <c r="N540" s="580">
        <v>466</v>
      </c>
      <c r="O540" s="710">
        <f t="shared" si="149"/>
        <v>7.2498401163916872</v>
      </c>
      <c r="P540" s="710">
        <f t="shared" si="150"/>
        <v>1154.9868004739005</v>
      </c>
      <c r="Q540" s="710">
        <f t="shared" si="151"/>
        <v>1140.0983241833133</v>
      </c>
      <c r="R540" s="710">
        <f t="shared" si="152"/>
        <v>1129.3210835397235</v>
      </c>
      <c r="S540" s="710">
        <f t="shared" si="153"/>
        <v>1122.7544589886331</v>
      </c>
      <c r="T540" s="710">
        <f t="shared" si="154"/>
        <v>1120.4581370519356</v>
      </c>
    </row>
    <row r="541" spans="2:20">
      <c r="B541" s="580">
        <v>467</v>
      </c>
      <c r="C541" s="710">
        <f t="shared" si="139"/>
        <v>7.265397713207979</v>
      </c>
      <c r="D541" s="710">
        <f t="shared" si="140"/>
        <v>1509.4905941435125</v>
      </c>
      <c r="E541" s="710">
        <f t="shared" si="141"/>
        <v>854.4404729094565</v>
      </c>
      <c r="F541" s="710">
        <f t="shared" si="142"/>
        <v>485.81910118973809</v>
      </c>
      <c r="G541" s="710">
        <f t="shared" si="143"/>
        <v>345.53286494746567</v>
      </c>
      <c r="H541" s="717">
        <f t="shared" si="144"/>
        <v>299.82671364490164</v>
      </c>
      <c r="I541" s="710">
        <f t="shared" si="145"/>
        <v>299.66625723666152</v>
      </c>
      <c r="J541" s="710">
        <f t="shared" si="146"/>
        <v>299.55360142240414</v>
      </c>
      <c r="K541" s="710">
        <f t="shared" si="147"/>
        <v>299.4867138946023</v>
      </c>
      <c r="L541" s="710">
        <f t="shared" si="148"/>
        <v>299.46437536100632</v>
      </c>
      <c r="N541" s="580">
        <v>467</v>
      </c>
      <c r="O541" s="710">
        <f t="shared" si="149"/>
        <v>7.265397713207979</v>
      </c>
      <c r="P541" s="710">
        <f t="shared" si="150"/>
        <v>1155.9423483008939</v>
      </c>
      <c r="Q541" s="710">
        <f t="shared" si="151"/>
        <v>1141.087094695024</v>
      </c>
      <c r="R541" s="710">
        <f t="shared" si="152"/>
        <v>1130.3337554918749</v>
      </c>
      <c r="S541" s="710">
        <f t="shared" si="153"/>
        <v>1123.781485815538</v>
      </c>
      <c r="T541" s="710">
        <f t="shared" si="154"/>
        <v>1121.4898368629836</v>
      </c>
    </row>
    <row r="542" spans="2:20">
      <c r="B542" s="580">
        <v>468</v>
      </c>
      <c r="C542" s="710">
        <f t="shared" si="139"/>
        <v>7.2809553100242699</v>
      </c>
      <c r="D542" s="710">
        <f t="shared" si="140"/>
        <v>1509.5543715737672</v>
      </c>
      <c r="E542" s="710">
        <f t="shared" si="141"/>
        <v>855.05417614118676</v>
      </c>
      <c r="F542" s="710">
        <f t="shared" si="142"/>
        <v>486.30833284262798</v>
      </c>
      <c r="G542" s="710">
        <f t="shared" si="143"/>
        <v>345.73551256535745</v>
      </c>
      <c r="H542" s="717">
        <f t="shared" si="144"/>
        <v>299.83889613776648</v>
      </c>
      <c r="I542" s="710">
        <f t="shared" si="145"/>
        <v>299.67775349273404</v>
      </c>
      <c r="J542" s="710">
        <f t="shared" si="146"/>
        <v>299.564608899451</v>
      </c>
      <c r="K542" s="710">
        <f t="shared" si="147"/>
        <v>299.49742812642438</v>
      </c>
      <c r="L542" s="710">
        <f t="shared" si="148"/>
        <v>299.47499068381546</v>
      </c>
      <c r="N542" s="580">
        <v>468</v>
      </c>
      <c r="O542" s="710">
        <f t="shared" si="149"/>
        <v>7.2809553100242699</v>
      </c>
      <c r="P542" s="710">
        <f t="shared" si="150"/>
        <v>1156.8957296515573</v>
      </c>
      <c r="Q542" s="710">
        <f t="shared" si="151"/>
        <v>1142.0736234059079</v>
      </c>
      <c r="R542" s="710">
        <f t="shared" si="152"/>
        <v>1131.3441314523948</v>
      </c>
      <c r="S542" s="710">
        <f t="shared" si="153"/>
        <v>1124.8061841045637</v>
      </c>
      <c r="T542" s="710">
        <f t="shared" si="154"/>
        <v>1122.5191975412777</v>
      </c>
    </row>
    <row r="543" spans="2:20">
      <c r="B543" s="580">
        <v>469</v>
      </c>
      <c r="C543" s="710">
        <f t="shared" si="139"/>
        <v>7.2965129068405608</v>
      </c>
      <c r="D543" s="710">
        <f t="shared" si="140"/>
        <v>1509.6179943180277</v>
      </c>
      <c r="E543" s="710">
        <f t="shared" si="141"/>
        <v>855.66643440675182</v>
      </c>
      <c r="F543" s="710">
        <f t="shared" si="142"/>
        <v>486.79721715280721</v>
      </c>
      <c r="G543" s="710">
        <f t="shared" si="143"/>
        <v>345.93836612795906</v>
      </c>
      <c r="H543" s="717">
        <f t="shared" si="144"/>
        <v>299.85112674023094</v>
      </c>
      <c r="I543" s="710">
        <f t="shared" si="145"/>
        <v>299.68929723828023</v>
      </c>
      <c r="J543" s="710">
        <f t="shared" si="146"/>
        <v>299.57566340324922</v>
      </c>
      <c r="K543" s="710">
        <f t="shared" si="147"/>
        <v>299.50818909697227</v>
      </c>
      <c r="L543" s="710">
        <f t="shared" si="148"/>
        <v>299.48565264246031</v>
      </c>
      <c r="N543" s="580">
        <v>469</v>
      </c>
      <c r="O543" s="710">
        <f t="shared" si="149"/>
        <v>7.2965129068405608</v>
      </c>
      <c r="P543" s="710">
        <f t="shared" si="150"/>
        <v>1157.8469494378587</v>
      </c>
      <c r="Q543" s="710">
        <f t="shared" si="151"/>
        <v>1143.0579153987121</v>
      </c>
      <c r="R543" s="710">
        <f t="shared" si="152"/>
        <v>1132.3522166268961</v>
      </c>
      <c r="S543" s="710">
        <f t="shared" si="153"/>
        <v>1125.8285591351137</v>
      </c>
      <c r="T543" s="710">
        <f t="shared" si="154"/>
        <v>1123.5462243902427</v>
      </c>
    </row>
    <row r="544" spans="2:20">
      <c r="B544" s="580">
        <v>470</v>
      </c>
      <c r="C544" s="710">
        <f t="shared" si="139"/>
        <v>7.3120705036568525</v>
      </c>
      <c r="D544" s="710">
        <f t="shared" si="140"/>
        <v>1509.6814629379269</v>
      </c>
      <c r="E544" s="710">
        <f t="shared" si="141"/>
        <v>856.2772528224823</v>
      </c>
      <c r="F544" s="710">
        <f t="shared" si="142"/>
        <v>487.28575295397957</v>
      </c>
      <c r="G544" s="710">
        <f t="shared" si="143"/>
        <v>346.14142411161674</v>
      </c>
      <c r="H544" s="717">
        <f t="shared" si="144"/>
        <v>299.86340548439011</v>
      </c>
      <c r="I544" s="710">
        <f t="shared" si="145"/>
        <v>299.70088851115634</v>
      </c>
      <c r="J544" s="710">
        <f t="shared" si="146"/>
        <v>299.58676497581411</v>
      </c>
      <c r="K544" s="710">
        <f t="shared" si="147"/>
        <v>299.51899685077183</v>
      </c>
      <c r="L544" s="710">
        <f t="shared" si="148"/>
        <v>299.49636128230111</v>
      </c>
      <c r="N544" s="580">
        <v>470</v>
      </c>
      <c r="O544" s="710">
        <f t="shared" si="149"/>
        <v>7.3120705036568525</v>
      </c>
      <c r="P544" s="710">
        <f t="shared" si="150"/>
        <v>1158.7960125606285</v>
      </c>
      <c r="Q544" s="710">
        <f t="shared" si="151"/>
        <v>1144.0399757446605</v>
      </c>
      <c r="R544" s="710">
        <f t="shared" si="152"/>
        <v>1133.3580162091882</v>
      </c>
      <c r="S544" s="710">
        <f t="shared" si="153"/>
        <v>1126.8486161746214</v>
      </c>
      <c r="T544" s="710">
        <f t="shared" si="154"/>
        <v>1124.5709227012787</v>
      </c>
    </row>
    <row r="545" spans="2:20">
      <c r="B545" s="580">
        <v>471</v>
      </c>
      <c r="C545" s="710">
        <f t="shared" si="139"/>
        <v>7.3276281004731434</v>
      </c>
      <c r="D545" s="710">
        <f t="shared" si="140"/>
        <v>1509.7447779925008</v>
      </c>
      <c r="E545" s="710">
        <f t="shared" si="141"/>
        <v>856.88663648148884</v>
      </c>
      <c r="F545" s="710">
        <f t="shared" si="142"/>
        <v>487.77393909254431</v>
      </c>
      <c r="G545" s="710">
        <f t="shared" si="143"/>
        <v>346.34468499677604</v>
      </c>
      <c r="H545" s="717">
        <f t="shared" si="144"/>
        <v>299.87573240196957</v>
      </c>
      <c r="I545" s="710">
        <f t="shared" si="145"/>
        <v>299.71252734883336</v>
      </c>
      <c r="J545" s="710">
        <f t="shared" si="146"/>
        <v>299.59791365876453</v>
      </c>
      <c r="K545" s="710">
        <f t="shared" si="147"/>
        <v>299.52985143194587</v>
      </c>
      <c r="L545" s="710">
        <f t="shared" si="148"/>
        <v>299.50711664829259</v>
      </c>
      <c r="N545" s="580">
        <v>471</v>
      </c>
      <c r="O545" s="710">
        <f t="shared" si="149"/>
        <v>7.3276281004731434</v>
      </c>
      <c r="P545" s="710">
        <f t="shared" si="150"/>
        <v>1159.7429239095859</v>
      </c>
      <c r="Q545" s="710">
        <f t="shared" si="151"/>
        <v>1145.0198095034789</v>
      </c>
      <c r="R545" s="710">
        <f t="shared" si="152"/>
        <v>1134.3615353813057</v>
      </c>
      <c r="S545" s="710">
        <f t="shared" si="153"/>
        <v>1127.8663604785772</v>
      </c>
      <c r="T545" s="710">
        <f t="shared" si="154"/>
        <v>1125.5932977537891</v>
      </c>
    </row>
    <row r="546" spans="2:20">
      <c r="B546" s="580">
        <v>472</v>
      </c>
      <c r="C546" s="710">
        <f t="shared" si="139"/>
        <v>7.3431856972894343</v>
      </c>
      <c r="D546" s="710">
        <f t="shared" si="140"/>
        <v>1509.807940038203</v>
      </c>
      <c r="E546" s="710">
        <f t="shared" si="141"/>
        <v>857.49459045378285</v>
      </c>
      <c r="F546" s="710">
        <f t="shared" si="142"/>
        <v>488.26177442750077</v>
      </c>
      <c r="G546" s="710">
        <f t="shared" si="143"/>
        <v>346.54814726799015</v>
      </c>
      <c r="H546" s="717">
        <f t="shared" si="144"/>
        <v>299.88810752432664</v>
      </c>
      <c r="I546" s="710">
        <f t="shared" si="145"/>
        <v>299.724213788398</v>
      </c>
      <c r="J546" s="710">
        <f t="shared" si="146"/>
        <v>299.60910949332396</v>
      </c>
      <c r="K546" s="710">
        <f t="shared" si="147"/>
        <v>299.54075288421501</v>
      </c>
      <c r="L546" s="710">
        <f t="shared" si="148"/>
        <v>299.51791878498545</v>
      </c>
      <c r="N546" s="580">
        <v>472</v>
      </c>
      <c r="O546" s="710">
        <f t="shared" si="149"/>
        <v>7.3431856972894343</v>
      </c>
      <c r="P546" s="710">
        <f t="shared" si="150"/>
        <v>1160.6876883633636</v>
      </c>
      <c r="Q546" s="710">
        <f t="shared" si="151"/>
        <v>1145.9974217234214</v>
      </c>
      <c r="R546" s="710">
        <f t="shared" si="152"/>
        <v>1135.3627793135331</v>
      </c>
      <c r="S546" s="710">
        <f t="shared" si="153"/>
        <v>1128.8817972905567</v>
      </c>
      <c r="T546" s="710">
        <f t="shared" si="154"/>
        <v>1126.6133548152072</v>
      </c>
    </row>
    <row r="547" spans="2:20">
      <c r="B547" s="580">
        <v>473</v>
      </c>
      <c r="C547" s="710">
        <f t="shared" si="139"/>
        <v>7.358743294105726</v>
      </c>
      <c r="D547" s="710">
        <f t="shared" si="140"/>
        <v>1509.8709496289187</v>
      </c>
      <c r="E547" s="710">
        <f t="shared" si="141"/>
        <v>858.10111978639736</v>
      </c>
      <c r="F547" s="710">
        <f t="shared" si="142"/>
        <v>488.74925783035383</v>
      </c>
      <c r="G547" s="710">
        <f t="shared" si="143"/>
        <v>346.75180941392892</v>
      </c>
      <c r="H547" s="717">
        <f t="shared" si="144"/>
        <v>299.90053088245173</v>
      </c>
      <c r="I547" s="710">
        <f t="shared" si="145"/>
        <v>299.73594786655406</v>
      </c>
      <c r="J547" s="710">
        <f t="shared" si="146"/>
        <v>299.6203525203216</v>
      </c>
      <c r="K547" s="710">
        <f t="shared" si="147"/>
        <v>299.55170125089904</v>
      </c>
      <c r="L547" s="710">
        <f t="shared" si="148"/>
        <v>299.52876773652707</v>
      </c>
      <c r="N547" s="580">
        <v>473</v>
      </c>
      <c r="O547" s="710">
        <f t="shared" si="149"/>
        <v>7.358743294105726</v>
      </c>
      <c r="P547" s="710">
        <f t="shared" si="150"/>
        <v>1161.6303107895333</v>
      </c>
      <c r="Q547" s="710">
        <f t="shared" si="151"/>
        <v>1146.9728174412967</v>
      </c>
      <c r="R547" s="710">
        <f t="shared" si="152"/>
        <v>1136.3617531644334</v>
      </c>
      <c r="S547" s="710">
        <f t="shared" si="153"/>
        <v>1129.894931842246</v>
      </c>
      <c r="T547" s="710">
        <f t="shared" si="154"/>
        <v>1127.6310991410239</v>
      </c>
    </row>
    <row r="548" spans="2:20">
      <c r="B548" s="580">
        <v>474</v>
      </c>
      <c r="C548" s="710">
        <f t="shared" si="139"/>
        <v>7.3743008909220169</v>
      </c>
      <c r="D548" s="710">
        <f t="shared" si="140"/>
        <v>1509.9338073159772</v>
      </c>
      <c r="E548" s="710">
        <f t="shared" si="141"/>
        <v>858.70622950350673</v>
      </c>
      <c r="F548" s="710">
        <f t="shared" si="142"/>
        <v>489.23638818501962</v>
      </c>
      <c r="G548" s="710">
        <f t="shared" si="143"/>
        <v>346.95566992738696</v>
      </c>
      <c r="H548" s="717">
        <f t="shared" si="144"/>
        <v>299.91300250696918</v>
      </c>
      <c r="I548" s="710">
        <f t="shared" si="145"/>
        <v>299.74772961962333</v>
      </c>
      <c r="J548" s="710">
        <f t="shared" si="146"/>
        <v>299.63164278019343</v>
      </c>
      <c r="K548" s="710">
        <f t="shared" si="147"/>
        <v>299.56269657491765</v>
      </c>
      <c r="L548" s="710">
        <f t="shared" si="148"/>
        <v>299.53966354666289</v>
      </c>
      <c r="N548" s="580">
        <v>474</v>
      </c>
      <c r="O548" s="710">
        <f t="shared" si="149"/>
        <v>7.3743008909220169</v>
      </c>
      <c r="P548" s="710">
        <f t="shared" si="150"/>
        <v>1162.5707960446307</v>
      </c>
      <c r="Q548" s="710">
        <f t="shared" si="151"/>
        <v>1147.9460016824933</v>
      </c>
      <c r="R548" s="710">
        <f t="shared" si="152"/>
        <v>1137.3584620808736</v>
      </c>
      <c r="S548" s="710">
        <f t="shared" si="153"/>
        <v>1130.9057693534701</v>
      </c>
      <c r="T548" s="710">
        <f t="shared" si="154"/>
        <v>1128.6465359748147</v>
      </c>
    </row>
    <row r="549" spans="2:20">
      <c r="B549" s="580">
        <v>475</v>
      </c>
      <c r="C549" s="710">
        <f t="shared" si="139"/>
        <v>7.3898584877383078</v>
      </c>
      <c r="D549" s="710">
        <f t="shared" si="140"/>
        <v>1509.9965136481674</v>
      </c>
      <c r="E549" s="710">
        <f t="shared" si="141"/>
        <v>859.30992460654556</v>
      </c>
      <c r="F549" s="710">
        <f t="shared" si="142"/>
        <v>489.72316438773254</v>
      </c>
      <c r="G549" s="710">
        <f t="shared" si="143"/>
        <v>347.15972730529188</v>
      </c>
      <c r="H549" s="717">
        <f t="shared" si="144"/>
        <v>299.92552242813855</v>
      </c>
      <c r="I549" s="710">
        <f t="shared" si="145"/>
        <v>299.75955908354672</v>
      </c>
      <c r="J549" s="710">
        <f t="shared" si="146"/>
        <v>299.64298031298335</v>
      </c>
      <c r="K549" s="710">
        <f t="shared" si="147"/>
        <v>299.57373889879182</v>
      </c>
      <c r="L549" s="710">
        <f t="shared" si="148"/>
        <v>299.55060625873733</v>
      </c>
      <c r="N549" s="580">
        <v>475</v>
      </c>
      <c r="O549" s="710">
        <f t="shared" si="149"/>
        <v>7.3898584877383078</v>
      </c>
      <c r="P549" s="710">
        <f t="shared" si="150"/>
        <v>1163.5091489741808</v>
      </c>
      <c r="Q549" s="710">
        <f t="shared" si="151"/>
        <v>1148.9169794610061</v>
      </c>
      <c r="R549" s="710">
        <f t="shared" si="152"/>
        <v>1138.3529111980508</v>
      </c>
      <c r="S549" s="710">
        <f t="shared" si="153"/>
        <v>1131.9143150322195</v>
      </c>
      <c r="T549" s="710">
        <f t="shared" si="154"/>
        <v>1129.6596705482659</v>
      </c>
    </row>
    <row r="550" spans="2:20">
      <c r="B550" s="580">
        <v>476</v>
      </c>
      <c r="C550" s="710">
        <f t="shared" si="139"/>
        <v>7.4054160845545995</v>
      </c>
      <c r="D550" s="710">
        <f t="shared" si="140"/>
        <v>1510.0590691717489</v>
      </c>
      <c r="E550" s="710">
        <f t="shared" si="141"/>
        <v>859.91221007432728</v>
      </c>
      <c r="F550" s="710">
        <f t="shared" si="142"/>
        <v>490.20958534695251</v>
      </c>
      <c r="G550" s="710">
        <f t="shared" si="143"/>
        <v>347.36398004871211</v>
      </c>
      <c r="H550" s="717">
        <f t="shared" si="144"/>
        <v>299.93809067585585</v>
      </c>
      <c r="I550" s="710">
        <f t="shared" si="145"/>
        <v>299.77143629388576</v>
      </c>
      <c r="J550" s="710">
        <f t="shared" si="146"/>
        <v>299.65436515834415</v>
      </c>
      <c r="K550" s="710">
        <f t="shared" si="147"/>
        <v>299.5848282646449</v>
      </c>
      <c r="L550" s="710">
        <f t="shared" si="148"/>
        <v>299.5615959156948</v>
      </c>
      <c r="N550" s="580">
        <v>476</v>
      </c>
      <c r="O550" s="710">
        <f t="shared" si="149"/>
        <v>7.4054160845545995</v>
      </c>
      <c r="P550" s="710">
        <f t="shared" si="150"/>
        <v>1164.4453744127218</v>
      </c>
      <c r="Q550" s="710">
        <f t="shared" si="151"/>
        <v>1149.8857557794618</v>
      </c>
      <c r="R550" s="710">
        <f t="shared" si="152"/>
        <v>1139.3451056395204</v>
      </c>
      <c r="S550" s="710">
        <f t="shared" si="153"/>
        <v>1132.9205740746768</v>
      </c>
      <c r="T550" s="710">
        <f t="shared" si="154"/>
        <v>1130.6705080812026</v>
      </c>
    </row>
    <row r="551" spans="2:20">
      <c r="B551" s="580">
        <v>477</v>
      </c>
      <c r="C551" s="710">
        <f t="shared" si="139"/>
        <v>7.4209736813708904</v>
      </c>
      <c r="D551" s="710">
        <f t="shared" si="140"/>
        <v>1510.1214744304677</v>
      </c>
      <c r="E551" s="710">
        <f t="shared" si="141"/>
        <v>860.51309086316155</v>
      </c>
      <c r="F551" s="710">
        <f t="shared" si="142"/>
        <v>490.69564998327274</v>
      </c>
      <c r="G551" s="710">
        <f t="shared" si="143"/>
        <v>347.56842666286479</v>
      </c>
      <c r="H551" s="717">
        <f t="shared" si="144"/>
        <v>299.95070727965458</v>
      </c>
      <c r="I551" s="710">
        <f t="shared" si="145"/>
        <v>299.78336128582316</v>
      </c>
      <c r="J551" s="710">
        <f t="shared" si="146"/>
        <v>299.66579735553887</v>
      </c>
      <c r="K551" s="710">
        <f t="shared" si="147"/>
        <v>299.59596471420343</v>
      </c>
      <c r="L551" s="710">
        <f t="shared" si="148"/>
        <v>299.57263256008105</v>
      </c>
      <c r="N551" s="580">
        <v>477</v>
      </c>
      <c r="O551" s="710">
        <f t="shared" si="149"/>
        <v>7.4209736813708904</v>
      </c>
      <c r="P551" s="710">
        <f t="shared" si="150"/>
        <v>1165.3794771838309</v>
      </c>
      <c r="Q551" s="710">
        <f t="shared" si="151"/>
        <v>1150.8523356291453</v>
      </c>
      <c r="R551" s="710">
        <f t="shared" si="152"/>
        <v>1140.3350505172202</v>
      </c>
      <c r="S551" s="710">
        <f t="shared" si="153"/>
        <v>1133.9245516652429</v>
      </c>
      <c r="T551" s="710">
        <f t="shared" si="154"/>
        <v>1131.6790537816153</v>
      </c>
    </row>
    <row r="552" spans="2:20">
      <c r="B552" s="580">
        <v>478</v>
      </c>
      <c r="C552" s="710">
        <f t="shared" si="139"/>
        <v>7.4365312781871822</v>
      </c>
      <c r="D552" s="710">
        <f t="shared" si="140"/>
        <v>1510.1837299655683</v>
      </c>
      <c r="E552" s="710">
        <f t="shared" si="141"/>
        <v>861.11257190697177</v>
      </c>
      <c r="F552" s="710">
        <f t="shared" si="142"/>
        <v>491.1813572293288</v>
      </c>
      <c r="G552" s="710">
        <f t="shared" si="143"/>
        <v>347.7730656571228</v>
      </c>
      <c r="H552" s="717">
        <f t="shared" si="144"/>
        <v>299.96337226870713</v>
      </c>
      <c r="I552" s="710">
        <f t="shared" si="145"/>
        <v>299.79533409416445</v>
      </c>
      <c r="J552" s="710">
        <f t="shared" si="146"/>
        <v>299.6772769434416</v>
      </c>
      <c r="K552" s="710">
        <f t="shared" si="147"/>
        <v>299.60714828879856</v>
      </c>
      <c r="L552" s="710">
        <f t="shared" si="148"/>
        <v>299.58371623404389</v>
      </c>
      <c r="N552" s="580">
        <v>478</v>
      </c>
      <c r="O552" s="710">
        <f t="shared" si="149"/>
        <v>7.4365312781871822</v>
      </c>
      <c r="P552" s="710">
        <f t="shared" si="150"/>
        <v>1166.3114621001496</v>
      </c>
      <c r="Q552" s="710">
        <f t="shared" si="151"/>
        <v>1151.8167239900242</v>
      </c>
      <c r="R552" s="710">
        <f t="shared" si="152"/>
        <v>1141.3227509314986</v>
      </c>
      <c r="S552" s="710">
        <f t="shared" si="153"/>
        <v>1134.9262529765649</v>
      </c>
      <c r="T552" s="710">
        <f t="shared" si="154"/>
        <v>1132.6853128456867</v>
      </c>
    </row>
    <row r="553" spans="2:20">
      <c r="B553" s="580">
        <v>479</v>
      </c>
      <c r="C553" s="710">
        <f t="shared" si="139"/>
        <v>7.4520888750034731</v>
      </c>
      <c r="D553" s="710">
        <f t="shared" si="140"/>
        <v>1510.2458363158073</v>
      </c>
      <c r="E553" s="710">
        <f t="shared" si="141"/>
        <v>861.71065811741107</v>
      </c>
      <c r="F553" s="710">
        <f t="shared" si="142"/>
        <v>491.6667060297076</v>
      </c>
      <c r="G553" s="710">
        <f t="shared" si="143"/>
        <v>347.97789554502248</v>
      </c>
      <c r="H553" s="717">
        <f t="shared" si="144"/>
        <v>299.97608567182562</v>
      </c>
      <c r="I553" s="710">
        <f t="shared" si="145"/>
        <v>299.80735475333881</v>
      </c>
      <c r="J553" s="710">
        <f t="shared" si="146"/>
        <v>299.68880396053896</v>
      </c>
      <c r="K553" s="710">
        <f t="shared" si="147"/>
        <v>299.61837902936691</v>
      </c>
      <c r="L553" s="710">
        <f t="shared" si="148"/>
        <v>299.59484697933476</v>
      </c>
      <c r="N553" s="580">
        <v>479</v>
      </c>
      <c r="O553" s="710">
        <f t="shared" si="149"/>
        <v>7.4520888750034731</v>
      </c>
      <c r="P553" s="710">
        <f t="shared" si="150"/>
        <v>1167.2413339634074</v>
      </c>
      <c r="Q553" s="710">
        <f t="shared" si="151"/>
        <v>1152.778925830776</v>
      </c>
      <c r="R553" s="710">
        <f t="shared" si="152"/>
        <v>1142.3082119711401</v>
      </c>
      <c r="S553" s="710">
        <f t="shared" si="153"/>
        <v>1135.925683169562</v>
      </c>
      <c r="T553" s="710">
        <f t="shared" si="154"/>
        <v>1133.6892904578178</v>
      </c>
    </row>
    <row r="554" spans="2:20">
      <c r="B554" s="580">
        <v>480</v>
      </c>
      <c r="C554" s="710">
        <f t="shared" si="139"/>
        <v>7.4676464718197639</v>
      </c>
      <c r="D554" s="710">
        <f t="shared" si="140"/>
        <v>1510.3077940174667</v>
      </c>
      <c r="E554" s="710">
        <f t="shared" si="141"/>
        <v>862.30735438397801</v>
      </c>
      <c r="F554" s="710">
        <f t="shared" si="142"/>
        <v>492.15169534085766</v>
      </c>
      <c r="G554" s="710">
        <f t="shared" si="143"/>
        <v>348.18291484427021</v>
      </c>
      <c r="H554" s="717">
        <f t="shared" si="144"/>
        <v>299.98884751746323</v>
      </c>
      <c r="I554" s="710">
        <f t="shared" si="145"/>
        <v>299.81942329740036</v>
      </c>
      <c r="J554" s="710">
        <f t="shared" si="146"/>
        <v>299.700378444931</v>
      </c>
      <c r="K554" s="710">
        <f t="shared" si="147"/>
        <v>299.62965697645177</v>
      </c>
      <c r="L554" s="710">
        <f t="shared" si="148"/>
        <v>299.60602483730929</v>
      </c>
      <c r="N554" s="580">
        <v>480</v>
      </c>
      <c r="O554" s="710">
        <f t="shared" si="149"/>
        <v>7.4676464718197639</v>
      </c>
      <c r="P554" s="710">
        <f t="shared" si="150"/>
        <v>1168.1690975644472</v>
      </c>
      <c r="Q554" s="710">
        <f t="shared" si="151"/>
        <v>1153.7389461088121</v>
      </c>
      <c r="R554" s="710">
        <f t="shared" si="152"/>
        <v>1143.2914387133915</v>
      </c>
      <c r="S554" s="710">
        <f t="shared" si="153"/>
        <v>1136.9228473934522</v>
      </c>
      <c r="T554" s="710">
        <f t="shared" si="154"/>
        <v>1134.6909917906562</v>
      </c>
    </row>
    <row r="555" spans="2:20">
      <c r="B555" s="580">
        <v>481</v>
      </c>
      <c r="C555" s="710">
        <f t="shared" si="139"/>
        <v>7.4832040686360557</v>
      </c>
      <c r="D555" s="710">
        <f t="shared" si="140"/>
        <v>1510.3696036043664</v>
      </c>
      <c r="E555" s="710">
        <f t="shared" si="141"/>
        <v>862.90266557413202</v>
      </c>
      <c r="F555" s="710">
        <f t="shared" si="142"/>
        <v>492.63632413099947</v>
      </c>
      <c r="G555" s="710">
        <f t="shared" si="143"/>
        <v>348.38812207674943</v>
      </c>
      <c r="H555" s="717">
        <f t="shared" si="144"/>
        <v>300.00165783371546</v>
      </c>
      <c r="I555" s="710">
        <f t="shared" si="145"/>
        <v>299.83153976002916</v>
      </c>
      <c r="J555" s="710">
        <f t="shared" si="146"/>
        <v>299.71200043433225</v>
      </c>
      <c r="K555" s="710">
        <f t="shared" si="147"/>
        <v>299.64098217020427</v>
      </c>
      <c r="L555" s="710">
        <f t="shared" si="148"/>
        <v>299.61724984892885</v>
      </c>
      <c r="N555" s="580">
        <v>481</v>
      </c>
      <c r="O555" s="710">
        <f t="shared" si="149"/>
        <v>7.4832040686360557</v>
      </c>
      <c r="P555" s="710">
        <f t="shared" si="150"/>
        <v>1169.0947576832496</v>
      </c>
      <c r="Q555" s="710">
        <f t="shared" si="151"/>
        <v>1154.696789770305</v>
      </c>
      <c r="R555" s="710">
        <f t="shared" si="152"/>
        <v>1144.2724362239878</v>
      </c>
      <c r="S555" s="710">
        <f t="shared" si="153"/>
        <v>1137.9177507857789</v>
      </c>
      <c r="T555" s="710">
        <f t="shared" si="154"/>
        <v>1135.6904220051208</v>
      </c>
    </row>
    <row r="556" spans="2:20">
      <c r="B556" s="580">
        <v>482</v>
      </c>
      <c r="C556" s="710">
        <f t="shared" si="139"/>
        <v>7.4987616654523466</v>
      </c>
      <c r="D556" s="710">
        <f t="shared" si="140"/>
        <v>1510.4312656078782</v>
      </c>
      <c r="E556" s="710">
        <f t="shared" si="141"/>
        <v>863.49659653340734</v>
      </c>
      <c r="F556" s="710">
        <f t="shared" si="142"/>
        <v>493.12059138003713</v>
      </c>
      <c r="G556" s="710">
        <f t="shared" si="143"/>
        <v>348.59351576852708</v>
      </c>
      <c r="H556" s="717">
        <f t="shared" si="144"/>
        <v>300.01451664832109</v>
      </c>
      <c r="I556" s="710">
        <f t="shared" si="145"/>
        <v>299.84370417453249</v>
      </c>
      <c r="J556" s="710">
        <f t="shared" si="146"/>
        <v>299.72366996607292</v>
      </c>
      <c r="K556" s="710">
        <f t="shared" si="147"/>
        <v>299.65235465038432</v>
      </c>
      <c r="L556" s="710">
        <f t="shared" si="148"/>
        <v>299.62852205476133</v>
      </c>
      <c r="N556" s="580">
        <v>482</v>
      </c>
      <c r="O556" s="710">
        <f t="shared" si="149"/>
        <v>7.4987616654523466</v>
      </c>
      <c r="P556" s="710">
        <f t="shared" si="150"/>
        <v>1170.0183190889577</v>
      </c>
      <c r="Q556" s="710">
        <f t="shared" si="151"/>
        <v>1155.6524617502123</v>
      </c>
      <c r="R556" s="710">
        <f t="shared" si="152"/>
        <v>1145.2512095571794</v>
      </c>
      <c r="S556" s="710">
        <f t="shared" si="153"/>
        <v>1138.9103984724375</v>
      </c>
      <c r="T556" s="710">
        <f t="shared" si="154"/>
        <v>1136.6875862504298</v>
      </c>
    </row>
    <row r="557" spans="2:20">
      <c r="B557" s="580">
        <v>483</v>
      </c>
      <c r="C557" s="710">
        <f t="shared" si="139"/>
        <v>7.5143192622686374</v>
      </c>
      <c r="D557" s="710">
        <f t="shared" si="140"/>
        <v>1510.4927805569382</v>
      </c>
      <c r="E557" s="710">
        <f t="shared" si="141"/>
        <v>864.08915208552696</v>
      </c>
      <c r="F557" s="710">
        <f t="shared" si="142"/>
        <v>493.60449607946993</v>
      </c>
      <c r="G557" s="710">
        <f t="shared" si="143"/>
        <v>348.79909444986004</v>
      </c>
      <c r="H557" s="717">
        <f t="shared" si="144"/>
        <v>300.0274239886636</v>
      </c>
      <c r="I557" s="710">
        <f t="shared" si="145"/>
        <v>299.855916573846</v>
      </c>
      <c r="J557" s="710">
        <f t="shared" si="146"/>
        <v>299.7353870771002</v>
      </c>
      <c r="K557" s="710">
        <f t="shared" si="147"/>
        <v>299.66377445636186</v>
      </c>
      <c r="L557" s="710">
        <f t="shared" si="148"/>
        <v>299.63984149498248</v>
      </c>
      <c r="N557" s="580">
        <v>483</v>
      </c>
      <c r="O557" s="710">
        <f t="shared" si="149"/>
        <v>7.5143192622686374</v>
      </c>
      <c r="P557" s="710">
        <f t="shared" si="150"/>
        <v>1170.9397865399021</v>
      </c>
      <c r="Q557" s="710">
        <f t="shared" si="151"/>
        <v>1156.6059669723031</v>
      </c>
      <c r="R557" s="710">
        <f t="shared" si="152"/>
        <v>1146.2277637557568</v>
      </c>
      <c r="S557" s="710">
        <f t="shared" si="153"/>
        <v>1139.9007955677012</v>
      </c>
      <c r="T557" s="710">
        <f t="shared" si="154"/>
        <v>1137.6824896641267</v>
      </c>
    </row>
    <row r="558" spans="2:20">
      <c r="B558" s="580">
        <v>484</v>
      </c>
      <c r="C558" s="710">
        <f t="shared" si="139"/>
        <v>7.5298768590849292</v>
      </c>
      <c r="D558" s="710">
        <f t="shared" si="140"/>
        <v>1510.5541489780594</v>
      </c>
      <c r="E558" s="710">
        <f t="shared" si="141"/>
        <v>864.68033703251569</v>
      </c>
      <c r="F558" s="710">
        <f t="shared" si="142"/>
        <v>494.08803723230506</v>
      </c>
      <c r="G558" s="710">
        <f t="shared" si="143"/>
        <v>349.00485665520114</v>
      </c>
      <c r="H558" s="717">
        <f t="shared" si="144"/>
        <v>300.04037988177214</v>
      </c>
      <c r="I558" s="710">
        <f t="shared" si="145"/>
        <v>299.86817699053472</v>
      </c>
      <c r="J558" s="710">
        <f t="shared" si="146"/>
        <v>299.74715180397891</v>
      </c>
      <c r="K558" s="710">
        <f t="shared" si="147"/>
        <v>299.67524162711788</v>
      </c>
      <c r="L558" s="710">
        <f t="shared" si="148"/>
        <v>299.65120820937682</v>
      </c>
      <c r="N558" s="580">
        <v>484</v>
      </c>
      <c r="O558" s="710">
        <f t="shared" si="149"/>
        <v>7.5298768590849292</v>
      </c>
      <c r="P558" s="710">
        <f t="shared" si="150"/>
        <v>1171.8591647836249</v>
      </c>
      <c r="Q558" s="710">
        <f t="shared" si="151"/>
        <v>1157.5573103491827</v>
      </c>
      <c r="R558" s="710">
        <f t="shared" si="152"/>
        <v>1147.2021038510775</v>
      </c>
      <c r="S558" s="710">
        <f t="shared" si="153"/>
        <v>1140.8889471742482</v>
      </c>
      <c r="T558" s="710">
        <f t="shared" si="154"/>
        <v>1138.675137372107</v>
      </c>
    </row>
    <row r="559" spans="2:20">
      <c r="B559" s="580">
        <v>485</v>
      </c>
      <c r="C559" s="710">
        <f t="shared" si="139"/>
        <v>7.5454344559012201</v>
      </c>
      <c r="D559" s="710">
        <f t="shared" si="140"/>
        <v>1510.6153713953452</v>
      </c>
      <c r="E559" s="710">
        <f t="shared" si="141"/>
        <v>865.27015615481264</v>
      </c>
      <c r="F559" s="710">
        <f t="shared" si="142"/>
        <v>494.57121385297086</v>
      </c>
      <c r="G559" s="710">
        <f t="shared" si="143"/>
        <v>349.21080092320511</v>
      </c>
      <c r="H559" s="717">
        <f t="shared" si="144"/>
        <v>300.05338435432265</v>
      </c>
      <c r="I559" s="710">
        <f t="shared" si="145"/>
        <v>299.8804854567943</v>
      </c>
      <c r="J559" s="710">
        <f t="shared" si="146"/>
        <v>299.75896418289324</v>
      </c>
      <c r="K559" s="710">
        <f t="shared" si="147"/>
        <v>299.68675620124566</v>
      </c>
      <c r="L559" s="710">
        <f t="shared" si="148"/>
        <v>299.66262223733884</v>
      </c>
      <c r="N559" s="580">
        <v>485</v>
      </c>
      <c r="O559" s="710">
        <f t="shared" si="149"/>
        <v>7.5454344559012201</v>
      </c>
      <c r="P559" s="710">
        <f t="shared" si="150"/>
        <v>1172.7764585569039</v>
      </c>
      <c r="Q559" s="710">
        <f t="shared" si="151"/>
        <v>1158.5064967823187</v>
      </c>
      <c r="R559" s="710">
        <f t="shared" si="152"/>
        <v>1148.1742348630914</v>
      </c>
      <c r="S559" s="710">
        <f t="shared" si="153"/>
        <v>1141.8748583831875</v>
      </c>
      <c r="T559" s="710">
        <f t="shared" si="154"/>
        <v>1139.6655344886442</v>
      </c>
    </row>
    <row r="560" spans="2:20">
      <c r="B560" s="580">
        <v>486</v>
      </c>
      <c r="C560" s="710">
        <f t="shared" si="139"/>
        <v>7.560992052717511</v>
      </c>
      <c r="D560" s="710">
        <f t="shared" si="140"/>
        <v>1510.6764483305017</v>
      </c>
      <c r="E560" s="710">
        <f t="shared" si="141"/>
        <v>865.85861421138316</v>
      </c>
      <c r="F560" s="710">
        <f t="shared" si="142"/>
        <v>495.05402496723036</v>
      </c>
      <c r="G560" s="710">
        <f t="shared" si="143"/>
        <v>349.41692579673446</v>
      </c>
      <c r="H560" s="717">
        <f t="shared" si="144"/>
        <v>300.0664374326393</v>
      </c>
      <c r="I560" s="710">
        <f t="shared" si="145"/>
        <v>299.89284200445206</v>
      </c>
      <c r="J560" s="710">
        <f t="shared" si="146"/>
        <v>299.77082424964738</v>
      </c>
      <c r="K560" s="710">
        <f t="shared" si="147"/>
        <v>299.69831821695163</v>
      </c>
      <c r="L560" s="710">
        <f t="shared" si="148"/>
        <v>299.67408361787415</v>
      </c>
      <c r="N560" s="580">
        <v>486</v>
      </c>
      <c r="O560" s="710">
        <f t="shared" si="149"/>
        <v>7.560992052717511</v>
      </c>
      <c r="P560" s="710">
        <f t="shared" si="150"/>
        <v>1173.6916725857777</v>
      </c>
      <c r="Q560" s="710">
        <f t="shared" si="151"/>
        <v>1159.4535311620652</v>
      </c>
      <c r="R560" s="710">
        <f t="shared" si="152"/>
        <v>1149.1441618003671</v>
      </c>
      <c r="S560" s="710">
        <f t="shared" si="153"/>
        <v>1142.8585342740853</v>
      </c>
      <c r="T560" s="710">
        <f t="shared" si="154"/>
        <v>1140.6536861164166</v>
      </c>
    </row>
    <row r="561" spans="2:20">
      <c r="B561" s="580">
        <v>487</v>
      </c>
      <c r="C561" s="710">
        <f t="shared" si="139"/>
        <v>7.5765496495338027</v>
      </c>
      <c r="D561" s="710">
        <f t="shared" si="140"/>
        <v>1510.7373803028502</v>
      </c>
      <c r="E561" s="710">
        <f t="shared" si="141"/>
        <v>866.44571593982971</v>
      </c>
      <c r="F561" s="710">
        <f t="shared" si="142"/>
        <v>495.53646961209614</v>
      </c>
      <c r="G561" s="710">
        <f t="shared" si="143"/>
        <v>349.62322982286463</v>
      </c>
      <c r="H561" s="717">
        <f t="shared" si="144"/>
        <v>300.07953914269535</v>
      </c>
      <c r="I561" s="710">
        <f t="shared" si="145"/>
        <v>299.90524666496833</v>
      </c>
      <c r="J561" s="710">
        <f t="shared" si="146"/>
        <v>299.78273203966694</v>
      </c>
      <c r="K561" s="710">
        <f t="shared" si="147"/>
        <v>299.7099277120567</v>
      </c>
      <c r="L561" s="710">
        <f t="shared" si="148"/>
        <v>299.68559238960052</v>
      </c>
      <c r="N561" s="580">
        <v>487</v>
      </c>
      <c r="O561" s="710">
        <f t="shared" si="149"/>
        <v>7.5765496495338027</v>
      </c>
      <c r="P561" s="710">
        <f t="shared" si="150"/>
        <v>1174.6048115855699</v>
      </c>
      <c r="Q561" s="710">
        <f t="shared" si="151"/>
        <v>1160.3984183676894</v>
      </c>
      <c r="R561" s="710">
        <f t="shared" si="152"/>
        <v>1150.1118896601172</v>
      </c>
      <c r="S561" s="710">
        <f t="shared" si="153"/>
        <v>1143.8399799149913</v>
      </c>
      <c r="T561" s="710">
        <f t="shared" si="154"/>
        <v>1141.639597346533</v>
      </c>
    </row>
    <row r="562" spans="2:20">
      <c r="B562" s="580">
        <v>488</v>
      </c>
      <c r="C562" s="710">
        <f t="shared" si="139"/>
        <v>7.5921072463500936</v>
      </c>
      <c r="D562" s="710">
        <f t="shared" si="140"/>
        <v>1510.7981678293399</v>
      </c>
      <c r="E562" s="710">
        <f t="shared" si="141"/>
        <v>867.03146605650261</v>
      </c>
      <c r="F562" s="710">
        <f t="shared" si="142"/>
        <v>496.01854683574493</v>
      </c>
      <c r="G562" s="710">
        <f t="shared" si="143"/>
        <v>349.82971155288959</v>
      </c>
      <c r="H562" s="717">
        <f t="shared" si="144"/>
        <v>300.0926895101145</v>
      </c>
      <c r="I562" s="710">
        <f t="shared" si="145"/>
        <v>299.91769946943737</v>
      </c>
      <c r="J562" s="710">
        <f t="shared" si="146"/>
        <v>299.79468758799976</v>
      </c>
      <c r="K562" s="710">
        <f t="shared" si="147"/>
        <v>299.72158472399747</v>
      </c>
      <c r="L562" s="710">
        <f t="shared" si="148"/>
        <v>299.69714859074907</v>
      </c>
      <c r="N562" s="580">
        <v>488</v>
      </c>
      <c r="O562" s="710">
        <f t="shared" si="149"/>
        <v>7.5921072463500936</v>
      </c>
      <c r="P562" s="710">
        <f t="shared" si="150"/>
        <v>1175.515880260913</v>
      </c>
      <c r="Q562" s="710">
        <f t="shared" si="151"/>
        <v>1161.3411632673951</v>
      </c>
      <c r="R562" s="710">
        <f t="shared" si="152"/>
        <v>1151.0774234282244</v>
      </c>
      <c r="S562" s="710">
        <f t="shared" si="153"/>
        <v>1144.819200362464</v>
      </c>
      <c r="T562" s="710">
        <f t="shared" si="154"/>
        <v>1142.6232732585599</v>
      </c>
    </row>
    <row r="563" spans="2:20">
      <c r="B563" s="580">
        <v>489</v>
      </c>
      <c r="C563" s="710">
        <f t="shared" si="139"/>
        <v>7.6076648431663845</v>
      </c>
      <c r="D563" s="710">
        <f t="shared" si="140"/>
        <v>1510.8588114245608</v>
      </c>
      <c r="E563" s="710">
        <f t="shared" si="141"/>
        <v>867.6158692566097</v>
      </c>
      <c r="F563" s="710">
        <f t="shared" si="142"/>
        <v>496.50025569743366</v>
      </c>
      <c r="G563" s="710">
        <f t="shared" si="143"/>
        <v>350.0363695423269</v>
      </c>
      <c r="H563" s="717">
        <f t="shared" si="144"/>
        <v>300.10588856017205</v>
      </c>
      <c r="I563" s="710">
        <f t="shared" si="145"/>
        <v>299.93020044858861</v>
      </c>
      <c r="J563" s="710">
        <f t="shared" si="146"/>
        <v>299.80669092931748</v>
      </c>
      <c r="K563" s="710">
        <f t="shared" si="147"/>
        <v>299.73328928982693</v>
      </c>
      <c r="L563" s="710">
        <f t="shared" si="148"/>
        <v>299.70875225916518</v>
      </c>
      <c r="N563" s="580">
        <v>489</v>
      </c>
      <c r="O563" s="710">
        <f t="shared" si="149"/>
        <v>7.6076648431663845</v>
      </c>
      <c r="P563" s="710">
        <f t="shared" si="150"/>
        <v>1176.4248833057727</v>
      </c>
      <c r="Q563" s="710">
        <f t="shared" si="151"/>
        <v>1162.281770718349</v>
      </c>
      <c r="R563" s="710">
        <f t="shared" si="152"/>
        <v>1152.0407680792671</v>
      </c>
      <c r="S563" s="710">
        <f t="shared" si="153"/>
        <v>1145.7962006615976</v>
      </c>
      <c r="T563" s="710">
        <f t="shared" si="154"/>
        <v>1143.6047189205472</v>
      </c>
    </row>
    <row r="564" spans="2:20">
      <c r="B564" s="580">
        <v>490</v>
      </c>
      <c r="C564" s="710">
        <f t="shared" si="139"/>
        <v>7.6232224399826762</v>
      </c>
      <c r="D564" s="710">
        <f t="shared" si="140"/>
        <v>1510.9193116007557</v>
      </c>
      <c r="E564" s="710">
        <f t="shared" si="141"/>
        <v>868.19893021432597</v>
      </c>
      <c r="F564" s="710">
        <f t="shared" si="142"/>
        <v>496.9815952674154</v>
      </c>
      <c r="G564" s="710">
        <f t="shared" si="143"/>
        <v>350.24320235092245</v>
      </c>
      <c r="H564" s="717">
        <f t="shared" si="144"/>
        <v>300.11913631779601</v>
      </c>
      <c r="I564" s="710">
        <f t="shared" si="145"/>
        <v>299.94274963278792</v>
      </c>
      <c r="J564" s="710">
        <f t="shared" si="146"/>
        <v>299.81874209791624</v>
      </c>
      <c r="K564" s="710">
        <f t="shared" si="147"/>
        <v>299.74504144621608</v>
      </c>
      <c r="L564" s="710">
        <f t="shared" si="148"/>
        <v>299.72040343230992</v>
      </c>
      <c r="N564" s="580">
        <v>490</v>
      </c>
      <c r="O564" s="710">
        <f t="shared" si="149"/>
        <v>7.6232224399826762</v>
      </c>
      <c r="P564" s="710">
        <f t="shared" si="150"/>
        <v>1177.3318254034723</v>
      </c>
      <c r="Q564" s="710">
        <f t="shared" si="151"/>
        <v>1163.2202455667054</v>
      </c>
      <c r="R564" s="710">
        <f t="shared" si="152"/>
        <v>1153.001928576545</v>
      </c>
      <c r="S564" s="710">
        <f t="shared" si="153"/>
        <v>1146.7709858460482</v>
      </c>
      <c r="T564" s="710">
        <f t="shared" si="154"/>
        <v>1144.5839393890531</v>
      </c>
    </row>
    <row r="565" spans="2:20">
      <c r="B565" s="580">
        <v>491</v>
      </c>
      <c r="C565" s="710">
        <f t="shared" si="139"/>
        <v>7.6387800367989671</v>
      </c>
      <c r="D565" s="710">
        <f t="shared" si="140"/>
        <v>1510.9796688678323</v>
      </c>
      <c r="E565" s="710">
        <f t="shared" si="141"/>
        <v>868.78065358290223</v>
      </c>
      <c r="F565" s="710">
        <f t="shared" si="142"/>
        <v>497.46256462685659</v>
      </c>
      <c r="G565" s="710">
        <f t="shared" si="143"/>
        <v>350.45020854265528</v>
      </c>
      <c r="H565" s="717">
        <f t="shared" si="144"/>
        <v>300.13243280756819</v>
      </c>
      <c r="I565" s="710">
        <f t="shared" si="145"/>
        <v>299.95534705203852</v>
      </c>
      <c r="J565" s="710">
        <f t="shared" si="146"/>
        <v>299.83084112771826</v>
      </c>
      <c r="K565" s="710">
        <f t="shared" si="147"/>
        <v>299.75684122945466</v>
      </c>
      <c r="L565" s="710">
        <f t="shared" si="148"/>
        <v>299.73210214726095</v>
      </c>
      <c r="N565" s="580">
        <v>491</v>
      </c>
      <c r="O565" s="710">
        <f t="shared" si="149"/>
        <v>7.6387800367989671</v>
      </c>
      <c r="P565" s="710">
        <f t="shared" si="150"/>
        <v>1178.2367112267173</v>
      </c>
      <c r="Q565" s="710">
        <f t="shared" si="151"/>
        <v>1164.1565926476312</v>
      </c>
      <c r="R565" s="710">
        <f t="shared" si="152"/>
        <v>1153.960909872105</v>
      </c>
      <c r="S565" s="710">
        <f t="shared" si="153"/>
        <v>1147.7435609380589</v>
      </c>
      <c r="T565" s="710">
        <f t="shared" si="154"/>
        <v>1145.5609397091723</v>
      </c>
    </row>
    <row r="566" spans="2:20">
      <c r="B566" s="580">
        <v>492</v>
      </c>
      <c r="C566" s="710">
        <f t="shared" si="139"/>
        <v>7.654337633615258</v>
      </c>
      <c r="D566" s="710">
        <f t="shared" si="140"/>
        <v>1511.0398837333762</v>
      </c>
      <c r="E566" s="710">
        <f t="shared" si="141"/>
        <v>869.36104399477256</v>
      </c>
      <c r="F566" s="710">
        <f t="shared" si="142"/>
        <v>497.9431628677541</v>
      </c>
      <c r="G566" s="710">
        <f t="shared" si="143"/>
        <v>350.6573866857421</v>
      </c>
      <c r="H566" s="717">
        <f t="shared" si="144"/>
        <v>300.14577805372562</v>
      </c>
      <c r="I566" s="710">
        <f t="shared" si="145"/>
        <v>299.96799273598236</v>
      </c>
      <c r="J566" s="710">
        <f t="shared" si="146"/>
        <v>299.8429880522724</v>
      </c>
      <c r="K566" s="710">
        <f t="shared" si="147"/>
        <v>299.76868867545261</v>
      </c>
      <c r="L566" s="710">
        <f t="shared" si="148"/>
        <v>299.74384844071358</v>
      </c>
      <c r="N566" s="580">
        <v>492</v>
      </c>
      <c r="O566" s="710">
        <f t="shared" si="149"/>
        <v>7.654337633615258</v>
      </c>
      <c r="P566" s="710">
        <f t="shared" si="150"/>
        <v>1179.1395454376184</v>
      </c>
      <c r="Q566" s="710">
        <f t="shared" si="151"/>
        <v>1165.0908167853304</v>
      </c>
      <c r="R566" s="710">
        <f t="shared" si="152"/>
        <v>1154.9177169067661</v>
      </c>
      <c r="S566" s="710">
        <f t="shared" si="153"/>
        <v>1148.7139309484858</v>
      </c>
      <c r="T566" s="710">
        <f t="shared" si="154"/>
        <v>1146.5357249145611</v>
      </c>
    </row>
    <row r="567" spans="2:20">
      <c r="B567" s="580">
        <v>493</v>
      </c>
      <c r="C567" s="710">
        <f t="shared" si="139"/>
        <v>7.6698952304315497</v>
      </c>
      <c r="D567" s="710">
        <f t="shared" si="140"/>
        <v>1511.0999567026624</v>
      </c>
      <c r="E567" s="710">
        <f t="shared" si="141"/>
        <v>869.94010606166239</v>
      </c>
      <c r="F567" s="710">
        <f t="shared" si="142"/>
        <v>498.42338909285365</v>
      </c>
      <c r="G567" s="710">
        <f t="shared" si="143"/>
        <v>350.86473535264139</v>
      </c>
      <c r="H567" s="717">
        <f t="shared" si="144"/>
        <v>300.15917208016157</v>
      </c>
      <c r="I567" s="710">
        <f t="shared" si="145"/>
        <v>299.98068671390104</v>
      </c>
      <c r="J567" s="710">
        <f t="shared" si="146"/>
        <v>299.85518290475591</v>
      </c>
      <c r="K567" s="710">
        <f t="shared" si="147"/>
        <v>299.78058381974085</v>
      </c>
      <c r="L567" s="710">
        <f t="shared" si="148"/>
        <v>299.75564234898218</v>
      </c>
      <c r="N567" s="580">
        <v>493</v>
      </c>
      <c r="O567" s="710">
        <f t="shared" si="149"/>
        <v>7.6698952304315497</v>
      </c>
      <c r="P567" s="710">
        <f t="shared" si="150"/>
        <v>1180.0403326877163</v>
      </c>
      <c r="Q567" s="710">
        <f t="shared" si="151"/>
        <v>1166.022922793069</v>
      </c>
      <c r="R567" s="710">
        <f t="shared" si="152"/>
        <v>1155.8723546101453</v>
      </c>
      <c r="S567" s="710">
        <f t="shared" si="153"/>
        <v>1149.6821008768247</v>
      </c>
      <c r="T567" s="710">
        <f t="shared" si="154"/>
        <v>1147.5083000274624</v>
      </c>
    </row>
    <row r="568" spans="2:20">
      <c r="B568" s="580">
        <v>494</v>
      </c>
      <c r="C568" s="710">
        <f t="shared" si="139"/>
        <v>7.6854528272478406</v>
      </c>
      <c r="D568" s="710">
        <f t="shared" si="140"/>
        <v>1511.1598882786679</v>
      </c>
      <c r="E568" s="710">
        <f t="shared" si="141"/>
        <v>870.51784437469507</v>
      </c>
      <c r="F568" s="710">
        <f t="shared" si="142"/>
        <v>498.90324241556817</v>
      </c>
      <c r="G568" s="710">
        <f t="shared" si="143"/>
        <v>351.07225312005784</v>
      </c>
      <c r="H568" s="717">
        <f t="shared" si="144"/>
        <v>300.17261491042655</v>
      </c>
      <c r="I568" s="710">
        <f t="shared" si="145"/>
        <v>299.99342901471721</v>
      </c>
      <c r="J568" s="710">
        <f t="shared" si="146"/>
        <v>299.86742571797515</v>
      </c>
      <c r="K568" s="710">
        <f t="shared" si="147"/>
        <v>299.79252669747262</v>
      </c>
      <c r="L568" s="710">
        <f t="shared" si="148"/>
        <v>299.767483908001</v>
      </c>
      <c r="N568" s="580">
        <v>494</v>
      </c>
      <c r="O568" s="710">
        <f t="shared" si="149"/>
        <v>7.6854528272478406</v>
      </c>
      <c r="P568" s="710">
        <f t="shared" si="150"/>
        <v>1180.9390776180055</v>
      </c>
      <c r="Q568" s="710">
        <f t="shared" si="151"/>
        <v>1166.9529154732011</v>
      </c>
      <c r="R568" s="710">
        <f t="shared" si="152"/>
        <v>1156.8248279006827</v>
      </c>
      <c r="S568" s="710">
        <f t="shared" si="153"/>
        <v>1150.6480757112358</v>
      </c>
      <c r="T568" s="710">
        <f t="shared" si="154"/>
        <v>1148.4786700587326</v>
      </c>
    </row>
    <row r="569" spans="2:20">
      <c r="B569" s="580">
        <v>495</v>
      </c>
      <c r="C569" s="710">
        <f t="shared" si="139"/>
        <v>7.7010104240641315</v>
      </c>
      <c r="D569" s="710">
        <f t="shared" si="140"/>
        <v>1511.2196789620834</v>
      </c>
      <c r="E569" s="710">
        <f t="shared" si="141"/>
        <v>871.09426350449826</v>
      </c>
      <c r="F569" s="710">
        <f t="shared" si="142"/>
        <v>499.38272195989742</v>
      </c>
      <c r="G569" s="710">
        <f t="shared" si="143"/>
        <v>351.27993856894608</v>
      </c>
      <c r="H569" s="717">
        <f t="shared" si="144"/>
        <v>300.18610656772978</v>
      </c>
      <c r="I569" s="710">
        <f t="shared" si="145"/>
        <v>300.00621966699555</v>
      </c>
      <c r="J569" s="710">
        <f t="shared" si="146"/>
        <v>299.87971652436687</v>
      </c>
      <c r="K569" s="710">
        <f t="shared" si="147"/>
        <v>299.80451734342461</v>
      </c>
      <c r="L569" s="710">
        <f t="shared" si="148"/>
        <v>299.77937315332548</v>
      </c>
      <c r="N569" s="580">
        <v>495</v>
      </c>
      <c r="O569" s="710">
        <f t="shared" si="149"/>
        <v>7.7010104240641315</v>
      </c>
      <c r="P569" s="710">
        <f t="shared" si="150"/>
        <v>1181.835784858958</v>
      </c>
      <c r="Q569" s="710">
        <f t="shared" si="151"/>
        <v>1167.8807996171918</v>
      </c>
      <c r="R569" s="710">
        <f t="shared" si="152"/>
        <v>1157.7751416856672</v>
      </c>
      <c r="S569" s="710">
        <f t="shared" si="153"/>
        <v>1151.6118604285703</v>
      </c>
      <c r="T569" s="710">
        <f t="shared" si="154"/>
        <v>1149.4468400078674</v>
      </c>
    </row>
    <row r="570" spans="2:20">
      <c r="B570" s="580">
        <v>496</v>
      </c>
      <c r="C570" s="710">
        <f t="shared" si="139"/>
        <v>7.7165680208804233</v>
      </c>
      <c r="D570" s="710">
        <f t="shared" si="140"/>
        <v>1511.2793292513256</v>
      </c>
      <c r="E570" s="710">
        <f t="shared" si="141"/>
        <v>871.66936800130918</v>
      </c>
      <c r="F570" s="710">
        <f t="shared" si="142"/>
        <v>499.86182686034738</v>
      </c>
      <c r="G570" s="710">
        <f t="shared" si="143"/>
        <v>351.4877902845144</v>
      </c>
      <c r="H570" s="717">
        <f t="shared" si="144"/>
        <v>300.19964707494017</v>
      </c>
      <c r="I570" s="710">
        <f t="shared" si="145"/>
        <v>300.01905869894387</v>
      </c>
      <c r="J570" s="710">
        <f t="shared" si="146"/>
        <v>299.89205535599922</v>
      </c>
      <c r="K570" s="710">
        <f t="shared" si="147"/>
        <v>299.81655579199804</v>
      </c>
      <c r="L570" s="710">
        <f t="shared" si="148"/>
        <v>299.79131012013329</v>
      </c>
      <c r="N570" s="580">
        <v>496</v>
      </c>
      <c r="O570" s="710">
        <f t="shared" si="149"/>
        <v>7.7165680208804233</v>
      </c>
      <c r="P570" s="710">
        <f t="shared" si="150"/>
        <v>1182.7304590305475</v>
      </c>
      <c r="Q570" s="710">
        <f t="shared" si="151"/>
        <v>1168.8065800056427</v>
      </c>
      <c r="R570" s="710">
        <f t="shared" si="152"/>
        <v>1158.7233008612616</v>
      </c>
      <c r="S570" s="710">
        <f t="shared" si="153"/>
        <v>1152.5734599943949</v>
      </c>
      <c r="T570" s="710">
        <f t="shared" si="154"/>
        <v>1150.4128148630277</v>
      </c>
    </row>
    <row r="571" spans="2:20">
      <c r="B571" s="580">
        <v>497</v>
      </c>
      <c r="C571" s="710">
        <f t="shared" si="139"/>
        <v>7.7321256176967141</v>
      </c>
      <c r="D571" s="710">
        <f t="shared" si="140"/>
        <v>1511.3388396425489</v>
      </c>
      <c r="E571" s="710">
        <f t="shared" si="141"/>
        <v>872.24316239507993</v>
      </c>
      <c r="F571" s="710">
        <f t="shared" si="142"/>
        <v>500.34055626185102</v>
      </c>
      <c r="G571" s="710">
        <f t="shared" si="143"/>
        <v>351.69580685622833</v>
      </c>
      <c r="H571" s="717">
        <f t="shared" si="144"/>
        <v>300.21323645458756</v>
      </c>
      <c r="I571" s="710">
        <f t="shared" si="145"/>
        <v>300.03194613841458</v>
      </c>
      <c r="J571" s="710">
        <f t="shared" si="146"/>
        <v>299.90444224457326</v>
      </c>
      <c r="K571" s="710">
        <f t="shared" si="147"/>
        <v>299.82864207721968</v>
      </c>
      <c r="L571" s="710">
        <f t="shared" si="148"/>
        <v>299.80329484322556</v>
      </c>
      <c r="N571" s="580">
        <v>497</v>
      </c>
      <c r="O571" s="710">
        <f t="shared" si="149"/>
        <v>7.7321256176967141</v>
      </c>
      <c r="P571" s="710">
        <f t="shared" si="150"/>
        <v>1183.6231047422727</v>
      </c>
      <c r="Q571" s="710">
        <f t="shared" si="151"/>
        <v>1169.7302614083167</v>
      </c>
      <c r="R571" s="710">
        <f t="shared" si="152"/>
        <v>1159.6693103125274</v>
      </c>
      <c r="S571" s="710">
        <f t="shared" si="153"/>
        <v>1153.5328793630183</v>
      </c>
      <c r="T571" s="710">
        <f t="shared" si="154"/>
        <v>1151.3765996010641</v>
      </c>
    </row>
    <row r="572" spans="2:20">
      <c r="B572" s="580">
        <v>498</v>
      </c>
      <c r="C572" s="710">
        <f t="shared" si="139"/>
        <v>7.747683214513005</v>
      </c>
      <c r="D572" s="710">
        <f t="shared" si="140"/>
        <v>1511.3982106296573</v>
      </c>
      <c r="E572" s="710">
        <f t="shared" si="141"/>
        <v>872.81565119558195</v>
      </c>
      <c r="F572" s="710">
        <f t="shared" si="142"/>
        <v>500.818909319689</v>
      </c>
      <c r="G572" s="710">
        <f t="shared" si="143"/>
        <v>351.90398687781419</v>
      </c>
      <c r="H572" s="717">
        <f t="shared" si="144"/>
        <v>300.22687472886378</v>
      </c>
      <c r="I572" s="710">
        <f t="shared" si="145"/>
        <v>300.04488201290542</v>
      </c>
      <c r="J572" s="710">
        <f t="shared" si="146"/>
        <v>299.91687722142353</v>
      </c>
      <c r="K572" s="710">
        <f t="shared" si="147"/>
        <v>299.84077623274334</v>
      </c>
      <c r="L572" s="710">
        <f t="shared" si="148"/>
        <v>299.81532735702774</v>
      </c>
      <c r="N572" s="580">
        <v>498</v>
      </c>
      <c r="O572" s="710">
        <f t="shared" si="149"/>
        <v>7.747683214513005</v>
      </c>
      <c r="P572" s="710">
        <f t="shared" si="150"/>
        <v>1184.5137265931817</v>
      </c>
      <c r="Q572" s="710">
        <f t="shared" si="151"/>
        <v>1170.6518485841625</v>
      </c>
      <c r="R572" s="710">
        <f t="shared" si="152"/>
        <v>1160.6131749134511</v>
      </c>
      <c r="S572" s="710">
        <f t="shared" si="153"/>
        <v>1154.490123477517</v>
      </c>
      <c r="T572" s="710">
        <f t="shared" si="154"/>
        <v>1152.3381991875433</v>
      </c>
    </row>
    <row r="573" spans="2:20">
      <c r="B573" s="580">
        <v>499</v>
      </c>
      <c r="C573" s="710">
        <f t="shared" si="139"/>
        <v>7.7632408113292968</v>
      </c>
      <c r="D573" s="710">
        <f t="shared" si="140"/>
        <v>1511.4574427043162</v>
      </c>
      <c r="E573" s="710">
        <f t="shared" si="141"/>
        <v>873.38683889250945</v>
      </c>
      <c r="F573" s="710">
        <f t="shared" si="142"/>
        <v>501.29688519941141</v>
      </c>
      <c r="G573" s="710">
        <f t="shared" si="143"/>
        <v>352.11232894726186</v>
      </c>
      <c r="H573" s="717">
        <f t="shared" si="144"/>
        <v>300.24056191962399</v>
      </c>
      <c r="I573" s="710">
        <f t="shared" si="145"/>
        <v>300.05786634956092</v>
      </c>
      <c r="J573" s="710">
        <f t="shared" si="146"/>
        <v>299.92936031751981</v>
      </c>
      <c r="K573" s="710">
        <f t="shared" si="147"/>
        <v>299.85295829185048</v>
      </c>
      <c r="L573" s="710">
        <f t="shared" si="148"/>
        <v>299.82740769559121</v>
      </c>
      <c r="N573" s="580">
        <v>499</v>
      </c>
      <c r="O573" s="710">
        <f t="shared" si="149"/>
        <v>7.7632408113292968</v>
      </c>
      <c r="P573" s="710">
        <f t="shared" si="150"/>
        <v>1185.402329171895</v>
      </c>
      <c r="Q573" s="710">
        <f t="shared" si="151"/>
        <v>1171.5713462813389</v>
      </c>
      <c r="R573" s="710">
        <f t="shared" si="152"/>
        <v>1161.5548995269683</v>
      </c>
      <c r="S573" s="710">
        <f t="shared" si="153"/>
        <v>1155.4451972697593</v>
      </c>
      <c r="T573" s="710">
        <f t="shared" si="154"/>
        <v>1153.297618576775</v>
      </c>
    </row>
    <row r="574" spans="2:20">
      <c r="B574" s="580">
        <v>500</v>
      </c>
      <c r="C574" s="710">
        <f t="shared" si="139"/>
        <v>7.7787984081455877</v>
      </c>
      <c r="D574" s="710">
        <f t="shared" si="140"/>
        <v>1511.5165363559643</v>
      </c>
      <c r="E574" s="710">
        <f t="shared" si="141"/>
        <v>873.956729955583</v>
      </c>
      <c r="F574" s="710">
        <f t="shared" si="142"/>
        <v>501.77448307675991</v>
      </c>
      <c r="G574" s="710">
        <f t="shared" si="143"/>
        <v>352.32083166682833</v>
      </c>
      <c r="H574" s="717">
        <f t="shared" si="144"/>
        <v>300.25429804838768</v>
      </c>
      <c r="I574" s="710">
        <f t="shared" si="145"/>
        <v>300.07089917517339</v>
      </c>
      <c r="J574" s="710">
        <f t="shared" si="146"/>
        <v>299.94189156346772</v>
      </c>
      <c r="K574" s="710">
        <f t="shared" si="147"/>
        <v>299.86518828745182</v>
      </c>
      <c r="L574" s="710">
        <f t="shared" si="148"/>
        <v>299.83953589259397</v>
      </c>
      <c r="N574" s="580">
        <v>500</v>
      </c>
      <c r="O574" s="710">
        <f t="shared" si="149"/>
        <v>7.7787984081455877</v>
      </c>
      <c r="P574" s="710">
        <f t="shared" si="150"/>
        <v>1186.28891705663</v>
      </c>
      <c r="Q574" s="710">
        <f t="shared" si="151"/>
        <v>1172.4887592372395</v>
      </c>
      <c r="R574" s="710">
        <f t="shared" si="152"/>
        <v>1162.4944890049887</v>
      </c>
      <c r="S574" s="710">
        <f t="shared" si="153"/>
        <v>1156.398105660433</v>
      </c>
      <c r="T574" s="710">
        <f t="shared" si="154"/>
        <v>1154.2548627118347</v>
      </c>
    </row>
    <row r="575" spans="2:20">
      <c r="B575" s="580">
        <v>501</v>
      </c>
      <c r="C575" s="710">
        <f t="shared" si="139"/>
        <v>7.7943560049618785</v>
      </c>
      <c r="D575" s="710">
        <f t="shared" si="140"/>
        <v>1511.5754920718243</v>
      </c>
      <c r="E575" s="710">
        <f t="shared" si="141"/>
        <v>874.52532883465221</v>
      </c>
      <c r="F575" s="710">
        <f t="shared" si="142"/>
        <v>502.25170213759014</v>
      </c>
      <c r="G575" s="710">
        <f t="shared" si="143"/>
        <v>352.5294936430401</v>
      </c>
      <c r="H575" s="717">
        <f t="shared" si="144"/>
        <v>300.26808313634007</v>
      </c>
      <c r="I575" s="710">
        <f t="shared" si="145"/>
        <v>300.08398051618428</v>
      </c>
      <c r="J575" s="710">
        <f t="shared" si="146"/>
        <v>299.95447098951018</v>
      </c>
      <c r="K575" s="710">
        <f t="shared" si="147"/>
        <v>299.87746625208825</v>
      </c>
      <c r="L575" s="710">
        <f t="shared" si="148"/>
        <v>299.85171198134185</v>
      </c>
      <c r="N575" s="580">
        <v>501</v>
      </c>
      <c r="O575" s="710">
        <f t="shared" si="149"/>
        <v>7.7943560049618785</v>
      </c>
      <c r="P575" s="710">
        <f t="shared" si="150"/>
        <v>1187.1734948152239</v>
      </c>
      <c r="Q575" s="710">
        <f t="shared" si="151"/>
        <v>1173.4040921785167</v>
      </c>
      <c r="R575" s="710">
        <f t="shared" si="152"/>
        <v>1163.4319481884222</v>
      </c>
      <c r="S575" s="710">
        <f t="shared" si="153"/>
        <v>1157.3488535590677</v>
      </c>
      <c r="T575" s="710">
        <f t="shared" si="154"/>
        <v>1155.209936524592</v>
      </c>
    </row>
    <row r="576" spans="2:20">
      <c r="B576" s="580">
        <v>502</v>
      </c>
      <c r="C576" s="710">
        <f t="shared" si="139"/>
        <v>7.8099136017781703</v>
      </c>
      <c r="D576" s="710">
        <f t="shared" si="140"/>
        <v>1511.6343103369163</v>
      </c>
      <c r="E576" s="710">
        <f t="shared" si="141"/>
        <v>875.09263995979768</v>
      </c>
      <c r="F576" s="710">
        <f t="shared" si="142"/>
        <v>502.72854157779506</v>
      </c>
      <c r="G576" s="710">
        <f t="shared" si="143"/>
        <v>352.73831348669609</v>
      </c>
      <c r="H576" s="717">
        <f t="shared" si="144"/>
        <v>300.2819172043329</v>
      </c>
      <c r="I576" s="710">
        <f t="shared" si="145"/>
        <v>300.09711039868495</v>
      </c>
      <c r="J576" s="710">
        <f t="shared" si="146"/>
        <v>299.96709862552859</v>
      </c>
      <c r="K576" s="710">
        <f t="shared" si="147"/>
        <v>299.88979221793193</v>
      </c>
      <c r="L576" s="710">
        <f t="shared" si="148"/>
        <v>299.86393599476992</v>
      </c>
      <c r="N576" s="580">
        <v>502</v>
      </c>
      <c r="O576" s="710">
        <f t="shared" si="149"/>
        <v>7.8099136017781703</v>
      </c>
      <c r="P576" s="710">
        <f t="shared" si="150"/>
        <v>1188.0560670051568</v>
      </c>
      <c r="Q576" s="710">
        <f t="shared" si="151"/>
        <v>1174.317349821107</v>
      </c>
      <c r="R576" s="710">
        <f t="shared" si="152"/>
        <v>1164.3672819072024</v>
      </c>
      <c r="S576" s="710">
        <f t="shared" si="153"/>
        <v>1158.2974458640638</v>
      </c>
      <c r="T576" s="710">
        <f t="shared" si="154"/>
        <v>1156.1628449357338</v>
      </c>
    </row>
    <row r="577" spans="2:20">
      <c r="B577" s="580">
        <v>503</v>
      </c>
      <c r="C577" s="710">
        <f t="shared" si="139"/>
        <v>7.8254711985944612</v>
      </c>
      <c r="D577" s="710">
        <f t="shared" si="140"/>
        <v>1511.6929916340675</v>
      </c>
      <c r="E577" s="710">
        <f t="shared" si="141"/>
        <v>875.65866774143251</v>
      </c>
      <c r="F577" s="710">
        <f t="shared" si="142"/>
        <v>503.20500060322905</v>
      </c>
      <c r="G577" s="710">
        <f t="shared" si="143"/>
        <v>352.94728981286988</v>
      </c>
      <c r="H577" s="717">
        <f t="shared" si="144"/>
        <v>300.29580027288591</v>
      </c>
      <c r="I577" s="710">
        <f t="shared" si="145"/>
        <v>300.11028884841829</v>
      </c>
      <c r="J577" s="710">
        <f t="shared" si="146"/>
        <v>299.97977450104366</v>
      </c>
      <c r="K577" s="710">
        <f t="shared" si="147"/>
        <v>299.90216621678752</v>
      </c>
      <c r="L577" s="710">
        <f t="shared" si="148"/>
        <v>299.87620796544331</v>
      </c>
      <c r="N577" s="580">
        <v>503</v>
      </c>
      <c r="O577" s="710">
        <f t="shared" si="149"/>
        <v>7.8254711985944612</v>
      </c>
      <c r="P577" s="710">
        <f t="shared" si="150"/>
        <v>1188.9366381735767</v>
      </c>
      <c r="Q577" s="710">
        <f t="shared" si="151"/>
        <v>1175.2285368702537</v>
      </c>
      <c r="R577" s="710">
        <f t="shared" si="152"/>
        <v>1165.3004949803124</v>
      </c>
      <c r="S577" s="710">
        <f t="shared" si="153"/>
        <v>1159.2438874627139</v>
      </c>
      <c r="T577" s="710">
        <f t="shared" si="154"/>
        <v>1157.1135928547906</v>
      </c>
    </row>
    <row r="578" spans="2:20">
      <c r="B578" s="580">
        <v>504</v>
      </c>
      <c r="C578" s="710">
        <f t="shared" si="139"/>
        <v>7.841028795410752</v>
      </c>
      <c r="D578" s="710">
        <f t="shared" si="140"/>
        <v>1511.7515364439246</v>
      </c>
      <c r="E578" s="710">
        <f t="shared" si="141"/>
        <v>876.22341657040329</v>
      </c>
      <c r="F578" s="710">
        <f t="shared" si="142"/>
        <v>503.68107842963184</v>
      </c>
      <c r="G578" s="710">
        <f t="shared" si="143"/>
        <v>353.15642124091232</v>
      </c>
      <c r="H578" s="717">
        <f t="shared" si="144"/>
        <v>300.30973236218796</v>
      </c>
      <c r="I578" s="710">
        <f t="shared" si="145"/>
        <v>300.12351589077952</v>
      </c>
      <c r="J578" s="710">
        <f t="shared" si="146"/>
        <v>299.99249864521687</v>
      </c>
      <c r="K578" s="710">
        <f t="shared" si="147"/>
        <v>299.91458828009331</v>
      </c>
      <c r="L578" s="710">
        <f t="shared" si="148"/>
        <v>299.88852792555849</v>
      </c>
      <c r="N578" s="580">
        <v>504</v>
      </c>
      <c r="O578" s="710">
        <f t="shared" si="149"/>
        <v>7.841028795410752</v>
      </c>
      <c r="P578" s="710">
        <f t="shared" si="150"/>
        <v>1189.8152128573215</v>
      </c>
      <c r="Q578" s="710">
        <f t="shared" si="151"/>
        <v>1176.1376580205329</v>
      </c>
      <c r="R578" s="710">
        <f t="shared" si="152"/>
        <v>1166.2315922158095</v>
      </c>
      <c r="S578" s="710">
        <f t="shared" si="153"/>
        <v>1160.1881832312311</v>
      </c>
      <c r="T578" s="710">
        <f t="shared" si="154"/>
        <v>1158.062185180162</v>
      </c>
    </row>
    <row r="579" spans="2:20">
      <c r="B579" s="580">
        <v>505</v>
      </c>
      <c r="C579" s="710">
        <f t="shared" si="139"/>
        <v>7.8565863922270438</v>
      </c>
      <c r="D579" s="710">
        <f t="shared" si="140"/>
        <v>1511.8099452449642</v>
      </c>
      <c r="E579" s="710">
        <f t="shared" si="141"/>
        <v>876.78689081809023</v>
      </c>
      <c r="F579" s="710">
        <f t="shared" si="142"/>
        <v>504.15677428255361</v>
      </c>
      <c r="G579" s="710">
        <f t="shared" si="143"/>
        <v>353.36570639445341</v>
      </c>
      <c r="H579" s="717">
        <f t="shared" si="144"/>
        <v>300.32371349209802</v>
      </c>
      <c r="I579" s="710">
        <f t="shared" si="145"/>
        <v>300.13679155081752</v>
      </c>
      <c r="J579" s="710">
        <f t="shared" si="146"/>
        <v>300.00527108685139</v>
      </c>
      <c r="K579" s="710">
        <f t="shared" si="147"/>
        <v>299.92705843892242</v>
      </c>
      <c r="L579" s="710">
        <f t="shared" si="148"/>
        <v>299.90089590694436</v>
      </c>
      <c r="N579" s="580">
        <v>505</v>
      </c>
      <c r="O579" s="710">
        <f t="shared" si="149"/>
        <v>7.8565863922270438</v>
      </c>
      <c r="P579" s="710">
        <f t="shared" si="150"/>
        <v>1190.6917955829431</v>
      </c>
      <c r="Q579" s="710">
        <f t="shared" si="151"/>
        <v>1177.0447179558764</v>
      </c>
      <c r="R579" s="710">
        <f t="shared" si="152"/>
        <v>1167.1605784108497</v>
      </c>
      <c r="S579" s="710">
        <f t="shared" si="153"/>
        <v>1161.1303380347722</v>
      </c>
      <c r="T579" s="710">
        <f t="shared" si="154"/>
        <v>1159.0086267991414</v>
      </c>
    </row>
    <row r="580" spans="2:20">
      <c r="B580" s="580">
        <v>506</v>
      </c>
      <c r="C580" s="710">
        <f t="shared" si="139"/>
        <v>7.8721439890433347</v>
      </c>
      <c r="D580" s="710">
        <f t="shared" si="140"/>
        <v>1511.8682185135056</v>
      </c>
      <c r="E580" s="710">
        <f t="shared" si="141"/>
        <v>877.34909483650711</v>
      </c>
      <c r="F580" s="710">
        <f t="shared" si="142"/>
        <v>504.6320873972802</v>
      </c>
      <c r="G580" s="710">
        <f t="shared" si="143"/>
        <v>353.57514390140443</v>
      </c>
      <c r="H580" s="717">
        <f t="shared" si="144"/>
        <v>300.33774368214648</v>
      </c>
      <c r="I580" s="710">
        <f t="shared" si="145"/>
        <v>300.15011585323583</v>
      </c>
      <c r="J580" s="710">
        <f t="shared" si="146"/>
        <v>300.01809185439356</v>
      </c>
      <c r="K580" s="710">
        <f t="shared" si="147"/>
        <v>299.93957672398375</v>
      </c>
      <c r="L580" s="710">
        <f t="shared" si="148"/>
        <v>299.91331194106351</v>
      </c>
      <c r="N580" s="580">
        <v>506</v>
      </c>
      <c r="O580" s="710">
        <f t="shared" si="149"/>
        <v>7.8721439890433347</v>
      </c>
      <c r="P580" s="710">
        <f t="shared" si="150"/>
        <v>1191.5663908667307</v>
      </c>
      <c r="Q580" s="710">
        <f t="shared" si="151"/>
        <v>1177.9497213495963</v>
      </c>
      <c r="R580" s="710">
        <f t="shared" si="152"/>
        <v>1168.0874583517129</v>
      </c>
      <c r="S580" s="710">
        <f t="shared" si="153"/>
        <v>1162.0703567274636</v>
      </c>
      <c r="T580" s="710">
        <f t="shared" si="154"/>
        <v>1159.9529225879417</v>
      </c>
    </row>
    <row r="581" spans="2:20">
      <c r="B581" s="580">
        <v>507</v>
      </c>
      <c r="C581" s="710">
        <f t="shared" si="139"/>
        <v>7.8877015858596256</v>
      </c>
      <c r="D581" s="710">
        <f t="shared" si="140"/>
        <v>1511.9263567237208</v>
      </c>
      <c r="E581" s="710">
        <f t="shared" si="141"/>
        <v>877.91003295840085</v>
      </c>
      <c r="F581" s="710">
        <f t="shared" si="142"/>
        <v>505.10701701875928</v>
      </c>
      <c r="G581" s="710">
        <f t="shared" si="143"/>
        <v>353.78473239395981</v>
      </c>
      <c r="H581" s="717">
        <f t="shared" si="144"/>
        <v>300.35182295153635</v>
      </c>
      <c r="I581" s="710">
        <f t="shared" si="145"/>
        <v>300.16348882239413</v>
      </c>
      <c r="J581" s="710">
        <f t="shared" si="146"/>
        <v>300.03096097593357</v>
      </c>
      <c r="K581" s="710">
        <f t="shared" si="147"/>
        <v>299.95214316562328</v>
      </c>
      <c r="L581" s="710">
        <f t="shared" si="148"/>
        <v>299.92577605901317</v>
      </c>
      <c r="N581" s="580">
        <v>507</v>
      </c>
      <c r="O581" s="710">
        <f t="shared" si="149"/>
        <v>7.8877015858596256</v>
      </c>
      <c r="P581" s="710">
        <f t="shared" si="150"/>
        <v>1192.4390032147335</v>
      </c>
      <c r="Q581" s="710">
        <f t="shared" si="151"/>
        <v>1178.8526728644094</v>
      </c>
      <c r="R581" s="710">
        <f t="shared" si="152"/>
        <v>1169.012236813827</v>
      </c>
      <c r="S581" s="710">
        <f t="shared" si="153"/>
        <v>1163.008244152426</v>
      </c>
      <c r="T581" s="710">
        <f t="shared" si="154"/>
        <v>1160.89507741172</v>
      </c>
    </row>
    <row r="582" spans="2:20">
      <c r="B582" s="580">
        <v>508</v>
      </c>
      <c r="C582" s="710">
        <f t="shared" si="139"/>
        <v>7.9032591826759173</v>
      </c>
      <c r="D582" s="710">
        <f t="shared" si="140"/>
        <v>1511.9843603476465</v>
      </c>
      <c r="E582" s="710">
        <f t="shared" si="141"/>
        <v>878.46970949734941</v>
      </c>
      <c r="F582" s="710">
        <f t="shared" si="142"/>
        <v>505.5815624015267</v>
      </c>
      <c r="G582" s="710">
        <f t="shared" si="143"/>
        <v>353.99447050859857</v>
      </c>
      <c r="H582" s="717">
        <f t="shared" si="144"/>
        <v>300.3659513191443</v>
      </c>
      <c r="I582" s="710">
        <f t="shared" si="145"/>
        <v>300.17691048230898</v>
      </c>
      <c r="J582" s="710">
        <f t="shared" si="146"/>
        <v>300.04387847920708</v>
      </c>
      <c r="K582" s="710">
        <f t="shared" si="147"/>
        <v>299.96475779382519</v>
      </c>
      <c r="L582" s="710">
        <f t="shared" si="148"/>
        <v>299.93828829152642</v>
      </c>
      <c r="N582" s="580">
        <v>508</v>
      </c>
      <c r="O582" s="710">
        <f t="shared" si="149"/>
        <v>7.9032591826759173</v>
      </c>
      <c r="P582" s="710">
        <f t="shared" si="150"/>
        <v>1193.3096371227844</v>
      </c>
      <c r="Q582" s="710">
        <f t="shared" si="151"/>
        <v>1179.7535771524608</v>
      </c>
      <c r="R582" s="710">
        <f t="shared" si="152"/>
        <v>1169.9349185617928</v>
      </c>
      <c r="S582" s="710">
        <f t="shared" si="153"/>
        <v>1163.9440051417998</v>
      </c>
      <c r="T582" s="710">
        <f t="shared" si="154"/>
        <v>1161.8350961246026</v>
      </c>
    </row>
    <row r="583" spans="2:20">
      <c r="B583" s="580">
        <v>509</v>
      </c>
      <c r="C583" s="710">
        <f t="shared" si="139"/>
        <v>7.9188167794922082</v>
      </c>
      <c r="D583" s="710">
        <f t="shared" si="140"/>
        <v>1512.0422298551946</v>
      </c>
      <c r="E583" s="710">
        <f t="shared" si="141"/>
        <v>879.02812874786071</v>
      </c>
      <c r="F583" s="710">
        <f t="shared" si="142"/>
        <v>506.05572280963383</v>
      </c>
      <c r="G583" s="710">
        <f t="shared" si="143"/>
        <v>354.20435688608598</v>
      </c>
      <c r="H583" s="717">
        <f t="shared" si="144"/>
        <v>300.38012880352187</v>
      </c>
      <c r="I583" s="710">
        <f t="shared" si="145"/>
        <v>300.19038085665528</v>
      </c>
      <c r="J583" s="710">
        <f t="shared" si="146"/>
        <v>300.05684439159597</v>
      </c>
      <c r="K583" s="710">
        <f t="shared" si="147"/>
        <v>299.97742063821295</v>
      </c>
      <c r="L583" s="710">
        <f t="shared" si="148"/>
        <v>299.95084866897344</v>
      </c>
      <c r="N583" s="580">
        <v>509</v>
      </c>
      <c r="O583" s="710">
        <f t="shared" si="149"/>
        <v>7.9188167794922082</v>
      </c>
      <c r="P583" s="710">
        <f t="shared" si="150"/>
        <v>1194.178297076523</v>
      </c>
      <c r="Q583" s="710">
        <f t="shared" si="151"/>
        <v>1180.652438855348</v>
      </c>
      <c r="R583" s="710">
        <f t="shared" si="152"/>
        <v>1170.8555083494084</v>
      </c>
      <c r="S583" s="710">
        <f t="shared" si="153"/>
        <v>1164.8776445167696</v>
      </c>
      <c r="T583" s="710">
        <f t="shared" si="154"/>
        <v>1162.7729835697107</v>
      </c>
    </row>
    <row r="584" spans="2:20">
      <c r="B584" s="580">
        <v>510</v>
      </c>
      <c r="C584" s="710">
        <f t="shared" si="139"/>
        <v>7.9343743763084991</v>
      </c>
      <c r="D584" s="710">
        <f t="shared" si="140"/>
        <v>1512.0999657141633</v>
      </c>
      <c r="E584" s="710">
        <f t="shared" si="141"/>
        <v>879.58529498546943</v>
      </c>
      <c r="F584" s="710">
        <f t="shared" si="142"/>
        <v>506.52949751657457</v>
      </c>
      <c r="G584" s="710">
        <f t="shared" si="143"/>
        <v>354.41439017147468</v>
      </c>
      <c r="H584" s="717">
        <f t="shared" si="144"/>
        <v>300.39435542289669</v>
      </c>
      <c r="I584" s="710">
        <f t="shared" si="145"/>
        <v>300.20389996876725</v>
      </c>
      <c r="J584" s="710">
        <f t="shared" si="146"/>
        <v>300.06985874012963</v>
      </c>
      <c r="K584" s="710">
        <f t="shared" si="147"/>
        <v>299.99013172805053</v>
      </c>
      <c r="L584" s="710">
        <f t="shared" si="148"/>
        <v>299.9634572213626</v>
      </c>
      <c r="N584" s="580">
        <v>510</v>
      </c>
      <c r="O584" s="710">
        <f t="shared" si="149"/>
        <v>7.9343743763084991</v>
      </c>
      <c r="P584" s="710">
        <f t="shared" si="150"/>
        <v>1195.0449875514194</v>
      </c>
      <c r="Q584" s="710">
        <f t="shared" si="151"/>
        <v>1181.5492626041446</v>
      </c>
      <c r="R584" s="710">
        <f t="shared" si="152"/>
        <v>1171.7740109196941</v>
      </c>
      <c r="S584" s="710">
        <f t="shared" si="153"/>
        <v>1165.8091670875888</v>
      </c>
      <c r="T584" s="710">
        <f t="shared" si="154"/>
        <v>1163.7087445791847</v>
      </c>
    </row>
    <row r="585" spans="2:20">
      <c r="B585" s="580">
        <v>511</v>
      </c>
      <c r="C585" s="710">
        <f t="shared" si="139"/>
        <v>7.9499319731247908</v>
      </c>
      <c r="D585" s="710">
        <f t="shared" si="140"/>
        <v>1512.1575683902481</v>
      </c>
      <c r="E585" s="710">
        <f t="shared" si="141"/>
        <v>880.14121246683476</v>
      </c>
      <c r="F585" s="710">
        <f t="shared" si="142"/>
        <v>507.00288580521385</v>
      </c>
      <c r="G585" s="710">
        <f t="shared" si="143"/>
        <v>354.6245690141061</v>
      </c>
      <c r="H585" s="717">
        <f t="shared" si="144"/>
        <v>300.40863119517348</v>
      </c>
      <c r="I585" s="710">
        <f t="shared" si="145"/>
        <v>300.21746784163969</v>
      </c>
      <c r="J585" s="710">
        <f t="shared" si="146"/>
        <v>300.08292155148632</v>
      </c>
      <c r="K585" s="710">
        <f t="shared" si="147"/>
        <v>300.00289109224349</v>
      </c>
      <c r="L585" s="710">
        <f t="shared" si="148"/>
        <v>299.97611397834146</v>
      </c>
      <c r="N585" s="580">
        <v>511</v>
      </c>
      <c r="O585" s="710">
        <f t="shared" si="149"/>
        <v>7.9499319731247908</v>
      </c>
      <c r="P585" s="710">
        <f t="shared" si="150"/>
        <v>1195.9097130127959</v>
      </c>
      <c r="Q585" s="710">
        <f t="shared" si="151"/>
        <v>1182.4440530194242</v>
      </c>
      <c r="R585" s="710">
        <f t="shared" si="152"/>
        <v>1172.6904310049163</v>
      </c>
      <c r="S585" s="710">
        <f t="shared" si="153"/>
        <v>1166.7385776536053</v>
      </c>
      <c r="T585" s="710">
        <f t="shared" si="154"/>
        <v>1164.6423839742085</v>
      </c>
    </row>
    <row r="586" spans="2:20">
      <c r="B586" s="580">
        <v>512</v>
      </c>
      <c r="C586" s="710">
        <f t="shared" si="139"/>
        <v>7.9654895699410817</v>
      </c>
      <c r="D586" s="710">
        <f t="shared" si="140"/>
        <v>1512.2150383470535</v>
      </c>
      <c r="E586" s="710">
        <f t="shared" si="141"/>
        <v>880.69588542983615</v>
      </c>
      <c r="F586" s="710">
        <f t="shared" si="142"/>
        <v>507.47588696771601</v>
      </c>
      <c r="G586" s="710">
        <f t="shared" si="143"/>
        <v>354.83489206761135</v>
      </c>
      <c r="H586" s="717">
        <f t="shared" si="144"/>
        <v>300.42295613793539</v>
      </c>
      <c r="I586" s="710">
        <f t="shared" si="145"/>
        <v>300.23108449792915</v>
      </c>
      <c r="J586" s="710">
        <f t="shared" si="146"/>
        <v>300.09603285199404</v>
      </c>
      <c r="K586" s="710">
        <f t="shared" si="147"/>
        <v>300.01569875934024</v>
      </c>
      <c r="L586" s="710">
        <f t="shared" si="148"/>
        <v>299.98881896919806</v>
      </c>
      <c r="N586" s="580">
        <v>512</v>
      </c>
      <c r="O586" s="710">
        <f t="shared" si="149"/>
        <v>7.9654895699410817</v>
      </c>
      <c r="P586" s="710">
        <f t="shared" si="150"/>
        <v>1196.7724779158511</v>
      </c>
      <c r="Q586" s="710">
        <f t="shared" si="151"/>
        <v>1183.3368147112849</v>
      </c>
      <c r="R586" s="710">
        <f t="shared" si="152"/>
        <v>1173.6047733266123</v>
      </c>
      <c r="S586" s="710">
        <f t="shared" si="153"/>
        <v>1167.6658810032845</v>
      </c>
      <c r="T586" s="710">
        <f t="shared" si="154"/>
        <v>1165.5739065650366</v>
      </c>
    </row>
    <row r="587" spans="2:20">
      <c r="B587" s="580">
        <v>513</v>
      </c>
      <c r="C587" s="710">
        <f t="shared" ref="C587:C650" si="155">$C$73*B587</f>
        <v>7.9810471667573726</v>
      </c>
      <c r="D587" s="710">
        <f t="shared" ref="D587:D650" si="156">(1-2*FoAb-2*FoAb*BiCombAb)*D586+2*FoAb*E586+2*FoAb*BiCombAb*Tcomb</f>
        <v>1512.2723760461022</v>
      </c>
      <c r="E587" s="710">
        <f t="shared" ref="E587:E650" si="157">FoAb*D586+(1-2*FoAb)*E586+FoAb*F586</f>
        <v>881.2493180936699</v>
      </c>
      <c r="F587" s="710">
        <f t="shared" ref="F587:F650" si="158">FoAb*E586+(1-2*FoAb)*F586+FoAb*G586</f>
        <v>507.94850030547406</v>
      </c>
      <c r="G587" s="710">
        <f t="shared" ref="G587:G650" si="159">FoAb*F586+(1-2*FoAb)*G586+FoAb*H586</f>
        <v>355.04535798991202</v>
      </c>
      <c r="H587" s="717">
        <f t="shared" ref="H587:H650" si="160">_FoN1*G586+(1-_FoN1-_FoN2)*H586+_FoN2*I586</f>
        <v>300.43733026844507</v>
      </c>
      <c r="I587" s="710">
        <f t="shared" ref="I587:I650" si="161">FoCase*H586+(1-2*FoCase)*I586+FoCase*J586</f>
        <v>300.2447499599549</v>
      </c>
      <c r="J587" s="710">
        <f t="shared" ref="J587:J650" si="162">FoCase*I586+(1-2*FoCase)*J586+FoCase*K586</f>
        <v>300.1091926676317</v>
      </c>
      <c r="K587" s="710">
        <f t="shared" ref="K587:K650" si="163">FoCase*J586+(1-2*FoCase)*K586+FoCase*L586</f>
        <v>300.0285547575329</v>
      </c>
      <c r="L587" s="710">
        <f t="shared" ref="L587:L650" si="164">(1-2*FoCase-2*FoCase*BiAtmCase)*L586+2*FoCase*K586+2*FoCase*BiAtmCase*Tatm</f>
        <v>300.00157222286214</v>
      </c>
      <c r="N587" s="580">
        <v>513</v>
      </c>
      <c r="O587" s="710">
        <f t="shared" ref="O587:O650" si="165">$O$73*N587</f>
        <v>7.9810471667573726</v>
      </c>
      <c r="P587" s="710">
        <f t="shared" ref="P587:P650" si="166">(1-2*FoCase-2*FoCase*BiCombCase)*P586+2*FoCase*Q586+2*FoCase*BiCombCase*Tcomb</f>
        <v>1197.6332867056826</v>
      </c>
      <c r="Q587" s="710">
        <f t="shared" ref="Q587:Q650" si="167">FoCase*P586+(1-2*FoCase)*Q586+FoCase*R586</f>
        <v>1184.227552279372</v>
      </c>
      <c r="R587" s="710">
        <f t="shared" ref="R587:R650" si="168">FoCase*Q586+(1-2*FoCase)*R586+FoCase*S586</f>
        <v>1174.5170425956144</v>
      </c>
      <c r="S587" s="710">
        <f t="shared" ref="S587:S650" si="169">FoCase*R586+(1-2*FoCase)*S586+FoCase*T586</f>
        <v>1168.5910819142364</v>
      </c>
      <c r="T587" s="710">
        <f t="shared" ref="T587:T650" si="170">(1-2*FoCase-2*FoCase*BiAtmCase)*T586+2*FoCase*S586+2*FoCase*BiAtmCase*Tatm</f>
        <v>1166.5033171510165</v>
      </c>
    </row>
    <row r="588" spans="2:20">
      <c r="B588" s="580">
        <v>514</v>
      </c>
      <c r="C588" s="710">
        <f t="shared" si="155"/>
        <v>7.9966047635736643</v>
      </c>
      <c r="D588" s="710">
        <f t="shared" si="156"/>
        <v>1512.3295819468476</v>
      </c>
      <c r="E588" s="710">
        <f t="shared" si="157"/>
        <v>881.80151465894392</v>
      </c>
      <c r="F588" s="710">
        <f t="shared" si="158"/>
        <v>508.42072512903911</v>
      </c>
      <c r="G588" s="710">
        <f t="shared" si="159"/>
        <v>355.25596544322099</v>
      </c>
      <c r="H588" s="717">
        <f t="shared" si="160"/>
        <v>300.4517536036459</v>
      </c>
      <c r="I588" s="710">
        <f t="shared" si="161"/>
        <v>300.2584642497003</v>
      </c>
      <c r="J588" s="710">
        <f t="shared" si="162"/>
        <v>300.12240102403041</v>
      </c>
      <c r="K588" s="710">
        <f t="shared" si="163"/>
        <v>300.04145911465889</v>
      </c>
      <c r="L588" s="710">
        <f t="shared" si="164"/>
        <v>300.01437376790602</v>
      </c>
      <c r="N588" s="580">
        <v>514</v>
      </c>
      <c r="O588" s="710">
        <f t="shared" si="165"/>
        <v>7.9966047635736643</v>
      </c>
      <c r="P588" s="710">
        <f t="shared" si="166"/>
        <v>1198.4921438173092</v>
      </c>
      <c r="Q588" s="710">
        <f t="shared" si="167"/>
        <v>1185.1162703129028</v>
      </c>
      <c r="R588" s="710">
        <f t="shared" si="168"/>
        <v>1175.4272435120738</v>
      </c>
      <c r="S588" s="710">
        <f t="shared" si="169"/>
        <v>1169.5141851532383</v>
      </c>
      <c r="T588" s="710">
        <f t="shared" si="170"/>
        <v>1167.4306205206142</v>
      </c>
    </row>
    <row r="589" spans="2:20">
      <c r="B589" s="580">
        <v>515</v>
      </c>
      <c r="C589" s="710">
        <f t="shared" si="155"/>
        <v>8.0121623603899561</v>
      </c>
      <c r="D589" s="710">
        <f t="shared" si="156"/>
        <v>1512.3866565066837</v>
      </c>
      <c r="E589" s="710">
        <f t="shared" si="157"/>
        <v>882.35247930777291</v>
      </c>
      <c r="F589" s="710">
        <f t="shared" si="158"/>
        <v>508.89256075805076</v>
      </c>
      <c r="G589" s="710">
        <f t="shared" si="159"/>
        <v>355.46671309404286</v>
      </c>
      <c r="H589" s="717">
        <f t="shared" si="160"/>
        <v>300.46622616016299</v>
      </c>
      <c r="I589" s="710">
        <f t="shared" si="161"/>
        <v>300.27222738881392</v>
      </c>
      <c r="J589" s="710">
        <f t="shared" si="162"/>
        <v>300.13565794647468</v>
      </c>
      <c r="K589" s="710">
        <f t="shared" si="163"/>
        <v>300.05441185820166</v>
      </c>
      <c r="L589" s="710">
        <f t="shared" si="164"/>
        <v>300.027223632546</v>
      </c>
      <c r="N589" s="580">
        <v>515</v>
      </c>
      <c r="O589" s="710">
        <f t="shared" si="165"/>
        <v>8.0121623603899561</v>
      </c>
      <c r="P589" s="710">
        <f t="shared" si="166"/>
        <v>1199.3490536756954</v>
      </c>
      <c r="Q589" s="710">
        <f t="shared" si="167"/>
        <v>1186.0029733906886</v>
      </c>
      <c r="R589" s="710">
        <f t="shared" si="168"/>
        <v>1176.3353807654858</v>
      </c>
      <c r="S589" s="710">
        <f t="shared" si="169"/>
        <v>1170.4351954762601</v>
      </c>
      <c r="T589" s="710">
        <f t="shared" si="170"/>
        <v>1168.3558214514392</v>
      </c>
    </row>
    <row r="590" spans="2:20">
      <c r="B590" s="580">
        <v>516</v>
      </c>
      <c r="C590" s="710">
        <f t="shared" si="155"/>
        <v>8.0277199572062461</v>
      </c>
      <c r="D590" s="710">
        <f t="shared" si="156"/>
        <v>1512.4436001809552</v>
      </c>
      <c r="E590" s="710">
        <f t="shared" si="157"/>
        <v>882.90221620387285</v>
      </c>
      <c r="F590" s="710">
        <f t="shared" si="158"/>
        <v>509.36400652116737</v>
      </c>
      <c r="G590" s="710">
        <f t="shared" si="159"/>
        <v>355.67759961317444</v>
      </c>
      <c r="H590" s="717">
        <f t="shared" si="160"/>
        <v>300.48074795430443</v>
      </c>
      <c r="I590" s="710">
        <f t="shared" si="161"/>
        <v>300.28603939861046</v>
      </c>
      <c r="J590" s="710">
        <f t="shared" si="162"/>
        <v>300.14896345990337</v>
      </c>
      <c r="K590" s="710">
        <f t="shared" si="163"/>
        <v>300.067413015292</v>
      </c>
      <c r="L590" s="710">
        <f t="shared" si="164"/>
        <v>300.04012184464341</v>
      </c>
      <c r="N590" s="580">
        <v>516</v>
      </c>
      <c r="O590" s="710">
        <f t="shared" si="165"/>
        <v>8.0277199572062461</v>
      </c>
      <c r="P590" s="710">
        <f t="shared" si="166"/>
        <v>1200.2040206957718</v>
      </c>
      <c r="Q590" s="710">
        <f t="shared" si="167"/>
        <v>1186.8876660811607</v>
      </c>
      <c r="R590" s="710">
        <f t="shared" si="168"/>
        <v>1177.241459034713</v>
      </c>
      <c r="S590" s="710">
        <f t="shared" si="169"/>
        <v>1171.3541176284882</v>
      </c>
      <c r="T590" s="710">
        <f t="shared" si="170"/>
        <v>1169.2789247102689</v>
      </c>
    </row>
    <row r="591" spans="2:20">
      <c r="B591" s="580">
        <v>517</v>
      </c>
      <c r="C591" s="710">
        <f t="shared" si="155"/>
        <v>8.0432775540225379</v>
      </c>
      <c r="D591" s="710">
        <f t="shared" si="156"/>
        <v>1512.5004134229698</v>
      </c>
      <c r="E591" s="710">
        <f t="shared" si="157"/>
        <v>883.4507294926542</v>
      </c>
      <c r="F591" s="710">
        <f t="shared" si="158"/>
        <v>509.8350617559974</v>
      </c>
      <c r="G591" s="710">
        <f t="shared" si="159"/>
        <v>355.88862367570499</v>
      </c>
      <c r="H591" s="717">
        <f t="shared" si="160"/>
        <v>300.49531900206256</v>
      </c>
      <c r="I591" s="710">
        <f t="shared" si="161"/>
        <v>300.2999003000723</v>
      </c>
      <c r="J591" s="710">
        <f t="shared" si="162"/>
        <v>300.16231758891081</v>
      </c>
      <c r="K591" s="710">
        <f t="shared" si="163"/>
        <v>300.08046261270931</v>
      </c>
      <c r="L591" s="710">
        <f t="shared" si="164"/>
        <v>300.05306843170564</v>
      </c>
      <c r="N591" s="580">
        <v>517</v>
      </c>
      <c r="O591" s="710">
        <f t="shared" si="165"/>
        <v>8.0432775540225379</v>
      </c>
      <c r="P591" s="710">
        <f t="shared" si="166"/>
        <v>1201.0570492824606</v>
      </c>
      <c r="Q591" s="710">
        <f t="shared" si="167"/>
        <v>1187.7703529423911</v>
      </c>
      <c r="R591" s="710">
        <f t="shared" si="168"/>
        <v>1178.1454829880104</v>
      </c>
      <c r="S591" s="710">
        <f t="shared" si="169"/>
        <v>1172.2709563443511</v>
      </c>
      <c r="T591" s="710">
        <f t="shared" si="170"/>
        <v>1170.1999350530737</v>
      </c>
    </row>
    <row r="592" spans="2:20">
      <c r="B592" s="580">
        <v>518</v>
      </c>
      <c r="C592" s="710">
        <f t="shared" si="155"/>
        <v>8.0588351508388296</v>
      </c>
      <c r="D592" s="710">
        <f t="shared" si="156"/>
        <v>1512.5570966840069</v>
      </c>
      <c r="E592" s="710">
        <f t="shared" si="157"/>
        <v>883.99802330131581</v>
      </c>
      <c r="F592" s="710">
        <f t="shared" si="158"/>
        <v>510.30572580903112</v>
      </c>
      <c r="G592" s="710">
        <f t="shared" si="159"/>
        <v>356.09978396101633</v>
      </c>
      <c r="H592" s="717">
        <f t="shared" si="160"/>
        <v>300.50993931911484</v>
      </c>
      <c r="I592" s="710">
        <f t="shared" si="161"/>
        <v>300.31381011385025</v>
      </c>
      <c r="J592" s="710">
        <f t="shared" si="162"/>
        <v>300.17572035774822</v>
      </c>
      <c r="K592" s="710">
        <f t="shared" si="163"/>
        <v>300.09356067688259</v>
      </c>
      <c r="L592" s="710">
        <f t="shared" si="164"/>
        <v>300.06606342088753</v>
      </c>
      <c r="N592" s="580">
        <v>518</v>
      </c>
      <c r="O592" s="710">
        <f t="shared" si="165"/>
        <v>8.0588351508388296</v>
      </c>
      <c r="P592" s="710">
        <f t="shared" si="166"/>
        <v>1201.908143830696</v>
      </c>
      <c r="Q592" s="710">
        <f t="shared" si="167"/>
        <v>1188.6510385221191</v>
      </c>
      <c r="R592" s="710">
        <f t="shared" si="168"/>
        <v>1179.0474572830478</v>
      </c>
      <c r="S592" s="710">
        <f t="shared" si="169"/>
        <v>1173.1857163475429</v>
      </c>
      <c r="T592" s="710">
        <f t="shared" si="170"/>
        <v>1171.1188572250401</v>
      </c>
    </row>
    <row r="593" spans="2:20">
      <c r="B593" s="580">
        <v>519</v>
      </c>
      <c r="C593" s="710">
        <f t="shared" si="155"/>
        <v>8.0743927476551196</v>
      </c>
      <c r="D593" s="710">
        <f t="shared" si="156"/>
        <v>1512.613650413329</v>
      </c>
      <c r="E593" s="710">
        <f t="shared" si="157"/>
        <v>884.544101738937</v>
      </c>
      <c r="F593" s="710">
        <f t="shared" si="158"/>
        <v>510.77599803557251</v>
      </c>
      <c r="G593" s="710">
        <f t="shared" si="159"/>
        <v>356.31107915278255</v>
      </c>
      <c r="H593" s="717">
        <f t="shared" si="160"/>
        <v>300.52460892082536</v>
      </c>
      <c r="I593" s="710">
        <f t="shared" si="161"/>
        <v>300.32776886026505</v>
      </c>
      <c r="J593" s="710">
        <f t="shared" si="162"/>
        <v>300.18917179032468</v>
      </c>
      <c r="K593" s="710">
        <f t="shared" si="163"/>
        <v>300.10670723389154</v>
      </c>
      <c r="L593" s="710">
        <f t="shared" si="164"/>
        <v>300.07910683899235</v>
      </c>
      <c r="N593" s="580">
        <v>519</v>
      </c>
      <c r="O593" s="710">
        <f t="shared" si="165"/>
        <v>8.0743927476551196</v>
      </c>
      <c r="P593" s="710">
        <f t="shared" si="166"/>
        <v>1202.757308725448</v>
      </c>
      <c r="Q593" s="710">
        <f t="shared" si="167"/>
        <v>1189.5297273577714</v>
      </c>
      <c r="R593" s="710">
        <f t="shared" si="168"/>
        <v>1179.9473865669358</v>
      </c>
      <c r="S593" s="710">
        <f t="shared" si="169"/>
        <v>1174.0984023510475</v>
      </c>
      <c r="T593" s="710">
        <f t="shared" si="170"/>
        <v>1172.0356959605965</v>
      </c>
    </row>
    <row r="594" spans="2:20">
      <c r="B594" s="580">
        <v>520</v>
      </c>
      <c r="C594" s="710">
        <f t="shared" si="155"/>
        <v>8.0899503444714114</v>
      </c>
      <c r="D594" s="710">
        <f t="shared" si="156"/>
        <v>1512.6700750581922</v>
      </c>
      <c r="E594" s="710">
        <f t="shared" si="157"/>
        <v>885.08896889657046</v>
      </c>
      <c r="F594" s="710">
        <f t="shared" si="158"/>
        <v>511.24587779967209</v>
      </c>
      <c r="G594" s="710">
        <f t="shared" si="159"/>
        <v>356.52250793897048</v>
      </c>
      <c r="H594" s="717">
        <f t="shared" si="160"/>
        <v>300.5393278222457</v>
      </c>
      <c r="I594" s="710">
        <f t="shared" si="161"/>
        <v>300.34177655930824</v>
      </c>
      <c r="J594" s="710">
        <f t="shared" si="162"/>
        <v>300.20267191020827</v>
      </c>
      <c r="K594" s="710">
        <f t="shared" si="163"/>
        <v>300.11990230946793</v>
      </c>
      <c r="L594" s="710">
        <f t="shared" si="164"/>
        <v>300.09219871247302</v>
      </c>
      <c r="N594" s="580">
        <v>520</v>
      </c>
      <c r="O594" s="710">
        <f t="shared" si="165"/>
        <v>8.0899503444714114</v>
      </c>
      <c r="P594" s="710">
        <f t="shared" si="166"/>
        <v>1203.6045483417447</v>
      </c>
      <c r="Q594" s="710">
        <f t="shared" si="167"/>
        <v>1190.4064239764887</v>
      </c>
      <c r="R594" s="710">
        <f t="shared" si="168"/>
        <v>1180.8452754762484</v>
      </c>
      <c r="S594" s="710">
        <f t="shared" si="169"/>
        <v>1175.0090190571641</v>
      </c>
      <c r="T594" s="710">
        <f t="shared" si="170"/>
        <v>1172.950455983437</v>
      </c>
    </row>
    <row r="595" spans="2:20">
      <c r="B595" s="580">
        <v>521</v>
      </c>
      <c r="C595" s="710">
        <f t="shared" si="155"/>
        <v>8.1055079412877031</v>
      </c>
      <c r="D595" s="710">
        <f t="shared" si="156"/>
        <v>1512.7263710638563</v>
      </c>
      <c r="E595" s="710">
        <f t="shared" si="157"/>
        <v>885.63262884733331</v>
      </c>
      <c r="F595" s="710">
        <f t="shared" si="158"/>
        <v>511.71536447405964</v>
      </c>
      <c r="G595" s="710">
        <f t="shared" si="159"/>
        <v>356.73406901183859</v>
      </c>
      <c r="H595" s="717">
        <f t="shared" si="160"/>
        <v>300.55409603811614</v>
      </c>
      <c r="I595" s="710">
        <f t="shared" si="161"/>
        <v>300.3558332306435</v>
      </c>
      <c r="J595" s="710">
        <f t="shared" si="162"/>
        <v>300.21622074062725</v>
      </c>
      <c r="K595" s="710">
        <f t="shared" si="163"/>
        <v>300.1331459289965</v>
      </c>
      <c r="L595" s="710">
        <f t="shared" si="164"/>
        <v>300.10533906743314</v>
      </c>
      <c r="N595" s="580">
        <v>521</v>
      </c>
      <c r="O595" s="710">
        <f t="shared" si="165"/>
        <v>8.1055079412877031</v>
      </c>
      <c r="P595" s="710">
        <f t="shared" si="166"/>
        <v>1204.4498670446947</v>
      </c>
      <c r="Q595" s="710">
        <f t="shared" si="167"/>
        <v>1191.2811328951461</v>
      </c>
      <c r="R595" s="710">
        <f t="shared" si="168"/>
        <v>1181.7411286370475</v>
      </c>
      <c r="S595" s="710">
        <f t="shared" si="169"/>
        <v>1175.9175711575292</v>
      </c>
      <c r="T595" s="710">
        <f t="shared" si="170"/>
        <v>1173.863142006546</v>
      </c>
    </row>
    <row r="596" spans="2:20">
      <c r="B596" s="580">
        <v>522</v>
      </c>
      <c r="C596" s="710">
        <f t="shared" si="155"/>
        <v>8.1210655381039931</v>
      </c>
      <c r="D596" s="710">
        <f t="shared" si="156"/>
        <v>1512.7825388735951</v>
      </c>
      <c r="E596" s="710">
        <f t="shared" si="157"/>
        <v>886.17508564649859</v>
      </c>
      <c r="F596" s="710">
        <f t="shared" si="158"/>
        <v>512.18445744007829</v>
      </c>
      <c r="G596" s="710">
        <f t="shared" si="159"/>
        <v>356.9457610679371</v>
      </c>
      <c r="H596" s="717">
        <f t="shared" si="160"/>
        <v>300.56891358286691</v>
      </c>
      <c r="I596" s="710">
        <f t="shared" si="161"/>
        <v>300.36993889360781</v>
      </c>
      <c r="J596" s="710">
        <f t="shared" si="162"/>
        <v>300.22981830447134</v>
      </c>
      <c r="K596" s="710">
        <f t="shared" si="163"/>
        <v>300.14643811751631</v>
      </c>
      <c r="L596" s="710">
        <f t="shared" si="164"/>
        <v>300.11852792962827</v>
      </c>
      <c r="N596" s="580">
        <v>522</v>
      </c>
      <c r="O596" s="710">
        <f t="shared" si="165"/>
        <v>8.1210655381039931</v>
      </c>
      <c r="P596" s="710">
        <f t="shared" si="166"/>
        <v>1205.2932691895101</v>
      </c>
      <c r="Q596" s="710">
        <f t="shared" si="167"/>
        <v>1192.1538586203792</v>
      </c>
      <c r="R596" s="710">
        <f t="shared" si="168"/>
        <v>1182.6349506649058</v>
      </c>
      <c r="S596" s="710">
        <f t="shared" si="169"/>
        <v>1176.8240633331434</v>
      </c>
      <c r="T596" s="710">
        <f t="shared" si="170"/>
        <v>1174.7737587322222</v>
      </c>
    </row>
    <row r="597" spans="2:20">
      <c r="B597" s="580">
        <v>523</v>
      </c>
      <c r="C597" s="710">
        <f t="shared" si="155"/>
        <v>8.1366231349202849</v>
      </c>
      <c r="D597" s="710">
        <f t="shared" si="156"/>
        <v>1512.8385789287065</v>
      </c>
      <c r="E597" s="710">
        <f t="shared" si="157"/>
        <v>886.71634333158602</v>
      </c>
      <c r="F597" s="710">
        <f t="shared" si="158"/>
        <v>512.65315608761819</v>
      </c>
      <c r="G597" s="710">
        <f t="shared" si="159"/>
        <v>357.15758280810707</v>
      </c>
      <c r="H597" s="717">
        <f t="shared" si="160"/>
        <v>300.58378047061933</v>
      </c>
      <c r="I597" s="710">
        <f t="shared" si="161"/>
        <v>300.38409356721235</v>
      </c>
      <c r="J597" s="710">
        <f t="shared" si="162"/>
        <v>300.24346462429264</v>
      </c>
      <c r="K597" s="710">
        <f t="shared" si="163"/>
        <v>300.1597788997218</v>
      </c>
      <c r="L597" s="710">
        <f t="shared" si="164"/>
        <v>300.1317653244671</v>
      </c>
      <c r="N597" s="580">
        <v>523</v>
      </c>
      <c r="O597" s="710">
        <f t="shared" si="165"/>
        <v>8.1366231349202849</v>
      </c>
      <c r="P597" s="710">
        <f t="shared" si="166"/>
        <v>1206.1347591215285</v>
      </c>
      <c r="Q597" s="710">
        <f t="shared" si="167"/>
        <v>1193.0246056486044</v>
      </c>
      <c r="R597" s="710">
        <f t="shared" si="168"/>
        <v>1183.5267461649323</v>
      </c>
      <c r="S597" s="710">
        <f t="shared" si="169"/>
        <v>1177.7285002543936</v>
      </c>
      <c r="T597" s="710">
        <f t="shared" si="170"/>
        <v>1175.6823108521028</v>
      </c>
    </row>
    <row r="598" spans="2:20">
      <c r="B598" s="580">
        <v>524</v>
      </c>
      <c r="C598" s="710">
        <f t="shared" si="155"/>
        <v>8.1521807317365766</v>
      </c>
      <c r="D598" s="710">
        <f t="shared" si="156"/>
        <v>1512.8944916685232</v>
      </c>
      <c r="E598" s="710">
        <f t="shared" si="157"/>
        <v>887.2564059224519</v>
      </c>
      <c r="F598" s="710">
        <f t="shared" si="158"/>
        <v>513.12145981505125</v>
      </c>
      <c r="G598" s="710">
        <f t="shared" si="159"/>
        <v>357.36953293747968</v>
      </c>
      <c r="H598" s="717">
        <f t="shared" si="160"/>
        <v>300.59869671518686</v>
      </c>
      <c r="I598" s="710">
        <f t="shared" si="161"/>
        <v>300.39829727014387</v>
      </c>
      <c r="J598" s="710">
        <f t="shared" si="162"/>
        <v>300.25715972230688</v>
      </c>
      <c r="K598" s="710">
        <f t="shared" si="163"/>
        <v>300.17316829996395</v>
      </c>
      <c r="L598" s="710">
        <f t="shared" si="164"/>
        <v>300.14505127701239</v>
      </c>
      <c r="N598" s="580">
        <v>524</v>
      </c>
      <c r="O598" s="710">
        <f t="shared" si="165"/>
        <v>8.1521807317365766</v>
      </c>
      <c r="P598" s="710">
        <f t="shared" si="166"/>
        <v>1206.9743411762352</v>
      </c>
      <c r="Q598" s="710">
        <f t="shared" si="167"/>
        <v>1193.8933784660446</v>
      </c>
      <c r="R598" s="710">
        <f t="shared" si="168"/>
        <v>1184.4165197317943</v>
      </c>
      <c r="S598" s="710">
        <f t="shared" si="169"/>
        <v>1178.6308865810781</v>
      </c>
      <c r="T598" s="710">
        <f t="shared" si="170"/>
        <v>1176.5888030471881</v>
      </c>
    </row>
    <row r="599" spans="2:20">
      <c r="B599" s="580">
        <v>525</v>
      </c>
      <c r="C599" s="710">
        <f t="shared" si="155"/>
        <v>8.1677383285528666</v>
      </c>
      <c r="D599" s="710">
        <f t="shared" si="156"/>
        <v>1512.9502775304225</v>
      </c>
      <c r="E599" s="710">
        <f t="shared" si="157"/>
        <v>887.79527742137873</v>
      </c>
      <c r="F599" s="710">
        <f t="shared" si="158"/>
        <v>513.58936802916594</v>
      </c>
      <c r="G599" s="710">
        <f t="shared" si="159"/>
        <v>357.58161016547558</v>
      </c>
      <c r="H599" s="717">
        <f t="shared" si="160"/>
        <v>300.61366233007629</v>
      </c>
      <c r="I599" s="710">
        <f t="shared" si="161"/>
        <v>300.41255002076593</v>
      </c>
      <c r="J599" s="710">
        <f t="shared" si="162"/>
        <v>300.27090362039462</v>
      </c>
      <c r="K599" s="710">
        <f t="shared" si="163"/>
        <v>300.18660634225131</v>
      </c>
      <c r="L599" s="710">
        <f t="shared" si="164"/>
        <v>300.15838581198238</v>
      </c>
      <c r="N599" s="580">
        <v>525</v>
      </c>
      <c r="O599" s="710">
        <f t="shared" si="165"/>
        <v>8.1677383285528666</v>
      </c>
      <c r="P599" s="710">
        <f t="shared" si="166"/>
        <v>1207.8120196792861</v>
      </c>
      <c r="Q599" s="710">
        <f t="shared" si="167"/>
        <v>1194.760181548751</v>
      </c>
      <c r="R599" s="710">
        <f t="shared" si="168"/>
        <v>1185.3042759497423</v>
      </c>
      <c r="S599" s="710">
        <f t="shared" si="169"/>
        <v>1179.5312269624299</v>
      </c>
      <c r="T599" s="710">
        <f t="shared" si="170"/>
        <v>1177.4932399878655</v>
      </c>
    </row>
    <row r="600" spans="2:20">
      <c r="B600" s="580">
        <v>526</v>
      </c>
      <c r="C600" s="710">
        <f t="shared" si="155"/>
        <v>8.1832959253691584</v>
      </c>
      <c r="D600" s="710">
        <f t="shared" si="156"/>
        <v>1513.005936949836</v>
      </c>
      <c r="E600" s="710">
        <f t="shared" si="157"/>
        <v>888.33296181316473</v>
      </c>
      <c r="F600" s="710">
        <f t="shared" si="158"/>
        <v>514.05688014510292</v>
      </c>
      <c r="G600" s="710">
        <f t="shared" si="159"/>
        <v>357.79381320580364</v>
      </c>
      <c r="H600" s="717">
        <f t="shared" si="160"/>
        <v>300.628677328489</v>
      </c>
      <c r="I600" s="710">
        <f t="shared" si="161"/>
        <v>300.42685183711984</v>
      </c>
      <c r="J600" s="710">
        <f t="shared" si="162"/>
        <v>300.28469634010241</v>
      </c>
      <c r="K600" s="710">
        <f t="shared" si="163"/>
        <v>300.20009305025144</v>
      </c>
      <c r="L600" s="710">
        <f t="shared" si="164"/>
        <v>300.17176895375178</v>
      </c>
      <c r="N600" s="580">
        <v>526</v>
      </c>
      <c r="O600" s="710">
        <f t="shared" si="165"/>
        <v>8.1832959253691584</v>
      </c>
      <c r="P600" s="710">
        <f t="shared" si="166"/>
        <v>1208.6477989465297</v>
      </c>
      <c r="Q600" s="710">
        <f t="shared" si="167"/>
        <v>1195.6250193626263</v>
      </c>
      <c r="R600" s="710">
        <f t="shared" si="168"/>
        <v>1186.1900193926326</v>
      </c>
      <c r="S600" s="710">
        <f t="shared" si="169"/>
        <v>1180.4295260371407</v>
      </c>
      <c r="T600" s="710">
        <f t="shared" si="170"/>
        <v>1178.395626333933</v>
      </c>
    </row>
    <row r="601" spans="2:20">
      <c r="B601" s="580">
        <v>527</v>
      </c>
      <c r="C601" s="710">
        <f t="shared" si="155"/>
        <v>8.1988535221854502</v>
      </c>
      <c r="D601" s="710">
        <f t="shared" si="156"/>
        <v>1513.0614703602605</v>
      </c>
      <c r="E601" s="710">
        <f t="shared" si="157"/>
        <v>888.86946306521247</v>
      </c>
      <c r="F601" s="710">
        <f t="shared" si="158"/>
        <v>514.52399558629077</v>
      </c>
      <c r="G601" s="710">
        <f t="shared" si="159"/>
        <v>358.00614077645997</v>
      </c>
      <c r="H601" s="717">
        <f t="shared" si="160"/>
        <v>300.6437417233218</v>
      </c>
      <c r="I601" s="710">
        <f t="shared" si="161"/>
        <v>300.44120273692579</v>
      </c>
      <c r="J601" s="710">
        <f t="shared" si="162"/>
        <v>300.29853790264372</v>
      </c>
      <c r="K601" s="710">
        <f t="shared" si="163"/>
        <v>300.2136284472918</v>
      </c>
      <c r="L601" s="710">
        <f t="shared" si="164"/>
        <v>300.18520072635295</v>
      </c>
      <c r="N601" s="580">
        <v>527</v>
      </c>
      <c r="O601" s="710">
        <f t="shared" si="165"/>
        <v>8.1988535221854502</v>
      </c>
      <c r="P601" s="710">
        <f t="shared" si="166"/>
        <v>1209.4816832840295</v>
      </c>
      <c r="Q601" s="710">
        <f t="shared" si="167"/>
        <v>1196.4878963634476</v>
      </c>
      <c r="R601" s="710">
        <f t="shared" si="168"/>
        <v>1187.0737546239513</v>
      </c>
      <c r="S601" s="710">
        <f t="shared" si="169"/>
        <v>1181.3257884333862</v>
      </c>
      <c r="T601" s="710">
        <f t="shared" si="170"/>
        <v>1179.2959667346238</v>
      </c>
    </row>
    <row r="602" spans="2:20">
      <c r="B602" s="580">
        <v>528</v>
      </c>
      <c r="C602" s="710">
        <f t="shared" si="155"/>
        <v>8.2144111190017401</v>
      </c>
      <c r="D602" s="710">
        <f t="shared" si="156"/>
        <v>1513.1168781932668</v>
      </c>
      <c r="E602" s="710">
        <f t="shared" si="157"/>
        <v>889.40478512761615</v>
      </c>
      <c r="F602" s="710">
        <f t="shared" si="158"/>
        <v>514.99071378438282</v>
      </c>
      <c r="G602" s="710">
        <f t="shared" si="159"/>
        <v>358.21859159972666</v>
      </c>
      <c r="H602" s="717">
        <f t="shared" si="160"/>
        <v>300.65885552716844</v>
      </c>
      <c r="I602" s="710">
        <f t="shared" si="161"/>
        <v>300.45560273758423</v>
      </c>
      <c r="J602" s="710">
        <f t="shared" si="162"/>
        <v>300.31242832890047</v>
      </c>
      <c r="K602" s="710">
        <f t="shared" si="163"/>
        <v>300.22721255636094</v>
      </c>
      <c r="L602" s="710">
        <f t="shared" si="164"/>
        <v>300.19868115347708</v>
      </c>
      <c r="N602" s="580">
        <v>528</v>
      </c>
      <c r="O602" s="710">
        <f t="shared" si="165"/>
        <v>8.2144111190017401</v>
      </c>
      <c r="P602" s="710">
        <f t="shared" si="166"/>
        <v>1210.3136769880855</v>
      </c>
      <c r="Q602" s="710">
        <f t="shared" si="167"/>
        <v>1197.3488169968903</v>
      </c>
      <c r="R602" s="710">
        <f t="shared" si="168"/>
        <v>1187.9554861968388</v>
      </c>
      <c r="S602" s="710">
        <f t="shared" si="169"/>
        <v>1182.2200187688475</v>
      </c>
      <c r="T602" s="710">
        <f t="shared" si="170"/>
        <v>1180.19426582863</v>
      </c>
    </row>
    <row r="603" spans="2:20">
      <c r="B603" s="580">
        <v>529</v>
      </c>
      <c r="C603" s="710">
        <f t="shared" si="155"/>
        <v>8.2299687158180319</v>
      </c>
      <c r="D603" s="710">
        <f t="shared" si="156"/>
        <v>1513.1721608785103</v>
      </c>
      <c r="E603" s="710">
        <f t="shared" si="157"/>
        <v>889.93893193325084</v>
      </c>
      <c r="F603" s="710">
        <f t="shared" si="158"/>
        <v>515.45703417919356</v>
      </c>
      <c r="G603" s="710">
        <f t="shared" si="159"/>
        <v>358.43116440217023</v>
      </c>
      <c r="H603" s="717">
        <f t="shared" si="160"/>
        <v>300.67401875232053</v>
      </c>
      <c r="I603" s="710">
        <f t="shared" si="161"/>
        <v>300.47005185617684</v>
      </c>
      <c r="J603" s="710">
        <f t="shared" si="162"/>
        <v>300.32636763942384</v>
      </c>
      <c r="K603" s="710">
        <f t="shared" si="163"/>
        <v>300.24084540010983</v>
      </c>
      <c r="L603" s="710">
        <f t="shared" si="164"/>
        <v>300.21221025847524</v>
      </c>
      <c r="N603" s="580">
        <v>529</v>
      </c>
      <c r="O603" s="710">
        <f t="shared" si="165"/>
        <v>8.2299687158180319</v>
      </c>
      <c r="P603" s="710">
        <f t="shared" si="166"/>
        <v>1211.1437843452572</v>
      </c>
      <c r="Q603" s="710">
        <f t="shared" si="167"/>
        <v>1198.2077856985497</v>
      </c>
      <c r="R603" s="710">
        <f t="shared" si="168"/>
        <v>1188.8352186541115</v>
      </c>
      <c r="S603" s="710">
        <f t="shared" si="169"/>
        <v>1183.112221650737</v>
      </c>
      <c r="T603" s="710">
        <f t="shared" si="170"/>
        <v>1181.090528244127</v>
      </c>
    </row>
    <row r="604" spans="2:20">
      <c r="B604" s="580">
        <v>530</v>
      </c>
      <c r="C604" s="710">
        <f t="shared" si="155"/>
        <v>8.2455263126343237</v>
      </c>
      <c r="D604" s="710">
        <f t="shared" si="156"/>
        <v>1513.2273188437416</v>
      </c>
      <c r="E604" s="710">
        <f t="shared" si="157"/>
        <v>890.47190739785799</v>
      </c>
      <c r="F604" s="710">
        <f t="shared" si="158"/>
        <v>515.92295621863627</v>
      </c>
      <c r="G604" s="710">
        <f t="shared" si="159"/>
        <v>358.64385791464014</v>
      </c>
      <c r="H604" s="717">
        <f t="shared" si="160"/>
        <v>300.68923141076868</v>
      </c>
      <c r="I604" s="710">
        <f t="shared" si="161"/>
        <v>300.48455010946765</v>
      </c>
      <c r="J604" s="710">
        <f t="shared" si="162"/>
        <v>300.34035585443564</v>
      </c>
      <c r="K604" s="710">
        <f t="shared" si="163"/>
        <v>300.2545270008527</v>
      </c>
      <c r="L604" s="710">
        <f t="shared" si="164"/>
        <v>300.22578806435968</v>
      </c>
      <c r="N604" s="580">
        <v>530</v>
      </c>
      <c r="O604" s="710">
        <f t="shared" si="165"/>
        <v>8.2455263126343237</v>
      </c>
      <c r="P604" s="710">
        <f t="shared" si="166"/>
        <v>1211.9720096323856</v>
      </c>
      <c r="Q604" s="710">
        <f t="shared" si="167"/>
        <v>1199.0648068939647</v>
      </c>
      <c r="R604" s="710">
        <f t="shared" si="168"/>
        <v>1189.7129565282862</v>
      </c>
      <c r="S604" s="710">
        <f t="shared" si="169"/>
        <v>1184.0024016758209</v>
      </c>
      <c r="T604" s="710">
        <f t="shared" si="170"/>
        <v>1181.9847585987961</v>
      </c>
    </row>
    <row r="605" spans="2:20">
      <c r="B605" s="580">
        <v>531</v>
      </c>
      <c r="C605" s="710">
        <f t="shared" si="155"/>
        <v>8.2610839094506137</v>
      </c>
      <c r="D605" s="710">
        <f t="shared" si="156"/>
        <v>1513.2823525148144</v>
      </c>
      <c r="E605" s="710">
        <f t="shared" si="157"/>
        <v>891.00371542013318</v>
      </c>
      <c r="F605" s="710">
        <f t="shared" si="158"/>
        <v>516.38847935866033</v>
      </c>
      <c r="G605" s="710">
        <f t="shared" si="159"/>
        <v>358.85667087226744</v>
      </c>
      <c r="H605" s="717">
        <f t="shared" si="160"/>
        <v>300.70449351420382</v>
      </c>
      <c r="I605" s="710">
        <f t="shared" si="161"/>
        <v>300.4990975139043</v>
      </c>
      <c r="J605" s="710">
        <f t="shared" si="162"/>
        <v>300.35439299382926</v>
      </c>
      <c r="K605" s="710">
        <f t="shared" si="163"/>
        <v>300.26825738056851</v>
      </c>
      <c r="L605" s="710">
        <f t="shared" si="164"/>
        <v>300.23941459380495</v>
      </c>
      <c r="N605" s="580">
        <v>531</v>
      </c>
      <c r="O605" s="710">
        <f t="shared" si="165"/>
        <v>8.2610839094506137</v>
      </c>
      <c r="P605" s="710">
        <f t="shared" si="166"/>
        <v>1212.7983571166146</v>
      </c>
      <c r="Q605" s="710">
        <f t="shared" si="167"/>
        <v>1199.9198849986403</v>
      </c>
      <c r="R605" s="710">
        <f t="shared" si="168"/>
        <v>1190.5887043416035</v>
      </c>
      <c r="S605" s="710">
        <f t="shared" si="169"/>
        <v>1184.8905634304438</v>
      </c>
      <c r="T605" s="710">
        <f t="shared" si="170"/>
        <v>1182.8769614998498</v>
      </c>
    </row>
    <row r="606" spans="2:20">
      <c r="B606" s="580">
        <v>532</v>
      </c>
      <c r="C606" s="710">
        <f t="shared" si="155"/>
        <v>8.2766415062669054</v>
      </c>
      <c r="D606" s="710">
        <f t="shared" si="156"/>
        <v>1513.3372623156968</v>
      </c>
      <c r="E606" s="710">
        <f t="shared" si="157"/>
        <v>891.53435988181207</v>
      </c>
      <c r="F606" s="710">
        <f t="shared" si="158"/>
        <v>516.85360306319001</v>
      </c>
      <c r="G606" s="710">
        <f t="shared" si="159"/>
        <v>359.06960201446259</v>
      </c>
      <c r="H606" s="717">
        <f t="shared" si="160"/>
        <v>300.71980507401804</v>
      </c>
      <c r="I606" s="710">
        <f t="shared" si="161"/>
        <v>300.51369408561914</v>
      </c>
      <c r="J606" s="710">
        <f t="shared" si="162"/>
        <v>300.36847907717095</v>
      </c>
      <c r="K606" s="710">
        <f t="shared" si="163"/>
        <v>300.28203656090187</v>
      </c>
      <c r="L606" s="710">
        <f t="shared" si="164"/>
        <v>300.25308986914888</v>
      </c>
      <c r="N606" s="580">
        <v>532</v>
      </c>
      <c r="O606" s="710">
        <f t="shared" si="165"/>
        <v>8.2766415062669054</v>
      </c>
      <c r="P606" s="710">
        <f t="shared" si="166"/>
        <v>1213.6228310554134</v>
      </c>
      <c r="Q606" s="710">
        <f t="shared" si="167"/>
        <v>1200.7730244180702</v>
      </c>
      <c r="R606" s="710">
        <f t="shared" si="168"/>
        <v>1191.4624666060508</v>
      </c>
      <c r="S606" s="710">
        <f t="shared" si="169"/>
        <v>1185.7767114905514</v>
      </c>
      <c r="T606" s="710">
        <f t="shared" si="170"/>
        <v>1183.7671415440548</v>
      </c>
    </row>
    <row r="607" spans="2:20">
      <c r="B607" s="580">
        <v>533</v>
      </c>
      <c r="C607" s="710">
        <f t="shared" si="155"/>
        <v>8.2921991030831972</v>
      </c>
      <c r="D607" s="710">
        <f t="shared" si="156"/>
        <v>1513.3920486684804</v>
      </c>
      <c r="E607" s="710">
        <f t="shared" si="157"/>
        <v>892.0638446477559</v>
      </c>
      <c r="F607" s="710">
        <f t="shared" si="158"/>
        <v>517.31832680406274</v>
      </c>
      <c r="G607" s="710">
        <f t="shared" si="159"/>
        <v>359.28265008491377</v>
      </c>
      <c r="H607" s="717">
        <f t="shared" si="160"/>
        <v>300.73516610130605</v>
      </c>
      <c r="I607" s="710">
        <f t="shared" si="161"/>
        <v>300.52833984043031</v>
      </c>
      <c r="J607" s="710">
        <f t="shared" si="162"/>
        <v>300.38261412370105</v>
      </c>
      <c r="K607" s="710">
        <f t="shared" si="163"/>
        <v>300.29586456316429</v>
      </c>
      <c r="L607" s="710">
        <f t="shared" si="164"/>
        <v>300.26681391239401</v>
      </c>
      <c r="N607" s="580">
        <v>533</v>
      </c>
      <c r="O607" s="710">
        <f t="shared" si="165"/>
        <v>8.2921991030831972</v>
      </c>
      <c r="P607" s="710">
        <f t="shared" si="166"/>
        <v>1214.4454356965985</v>
      </c>
      <c r="Q607" s="710">
        <f t="shared" si="167"/>
        <v>1201.6242295477598</v>
      </c>
      <c r="R607" s="710">
        <f t="shared" si="168"/>
        <v>1192.3342478233853</v>
      </c>
      <c r="S607" s="710">
        <f t="shared" si="169"/>
        <v>1186.6608504217152</v>
      </c>
      <c r="T607" s="710">
        <f t="shared" si="170"/>
        <v>1184.6553033177549</v>
      </c>
    </row>
    <row r="608" spans="2:20">
      <c r="B608" s="580">
        <v>534</v>
      </c>
      <c r="C608" s="710">
        <f t="shared" si="155"/>
        <v>8.3077566998994872</v>
      </c>
      <c r="D608" s="710">
        <f t="shared" si="156"/>
        <v>1513.44671199339</v>
      </c>
      <c r="E608" s="710">
        <f t="shared" si="157"/>
        <v>892.59217356603722</v>
      </c>
      <c r="F608" s="710">
        <f t="shared" si="158"/>
        <v>517.78265006096831</v>
      </c>
      <c r="G608" s="710">
        <f t="shared" si="159"/>
        <v>359.49581383158488</v>
      </c>
      <c r="H608" s="717">
        <f t="shared" si="160"/>
        <v>300.75057660686605</v>
      </c>
      <c r="I608" s="710">
        <f t="shared" si="161"/>
        <v>300.54303479384305</v>
      </c>
      <c r="J608" s="710">
        <f t="shared" si="162"/>
        <v>300.39679815233478</v>
      </c>
      <c r="K608" s="710">
        <f t="shared" si="163"/>
        <v>300.3097414083353</v>
      </c>
      <c r="L608" s="710">
        <f t="shared" si="164"/>
        <v>300.28058674520844</v>
      </c>
      <c r="N608" s="580">
        <v>534</v>
      </c>
      <c r="O608" s="710">
        <f t="shared" si="165"/>
        <v>8.3077566998994872</v>
      </c>
      <c r="P608" s="710">
        <f t="shared" si="166"/>
        <v>1215.2661752783554</v>
      </c>
      <c r="Q608" s="710">
        <f t="shared" si="167"/>
        <v>1202.473504773249</v>
      </c>
      <c r="R608" s="710">
        <f t="shared" si="168"/>
        <v>1193.2040524851582</v>
      </c>
      <c r="S608" s="710">
        <f t="shared" si="169"/>
        <v>1187.5429847791545</v>
      </c>
      <c r="T608" s="710">
        <f t="shared" si="170"/>
        <v>1185.5414513968969</v>
      </c>
    </row>
    <row r="609" spans="2:20">
      <c r="B609" s="580">
        <v>535</v>
      </c>
      <c r="C609" s="710">
        <f t="shared" si="155"/>
        <v>8.3233142967157789</v>
      </c>
      <c r="D609" s="710">
        <f t="shared" si="156"/>
        <v>1513.5012527087929</v>
      </c>
      <c r="E609" s="710">
        <f t="shared" si="157"/>
        <v>893.11935046802398</v>
      </c>
      <c r="F609" s="710">
        <f t="shared" si="158"/>
        <v>518.2465723213885</v>
      </c>
      <c r="G609" s="710">
        <f t="shared" si="159"/>
        <v>359.70909200671338</v>
      </c>
      <c r="H609" s="717">
        <f t="shared" si="160"/>
        <v>300.76603660120105</v>
      </c>
      <c r="I609" s="710">
        <f t="shared" si="161"/>
        <v>300.55777896105064</v>
      </c>
      <c r="J609" s="710">
        <f t="shared" si="162"/>
        <v>300.41103118166393</v>
      </c>
      <c r="K609" s="710">
        <f t="shared" si="163"/>
        <v>300.32366711706356</v>
      </c>
      <c r="L609" s="710">
        <f t="shared" si="164"/>
        <v>300.2944083889272</v>
      </c>
      <c r="N609" s="580">
        <v>535</v>
      </c>
      <c r="O609" s="710">
        <f t="shared" si="165"/>
        <v>8.3233142967157789</v>
      </c>
      <c r="P609" s="710">
        <f t="shared" si="166"/>
        <v>1216.0850540292608</v>
      </c>
      <c r="Q609" s="710">
        <f t="shared" si="167"/>
        <v>1203.3208544701342</v>
      </c>
      <c r="R609" s="710">
        <f t="shared" si="168"/>
        <v>1194.0718850727369</v>
      </c>
      <c r="S609" s="710">
        <f t="shared" si="169"/>
        <v>1188.4231191077611</v>
      </c>
      <c r="T609" s="710">
        <f t="shared" si="170"/>
        <v>1186.4255903470516</v>
      </c>
    </row>
    <row r="610" spans="2:20">
      <c r="B610" s="580">
        <v>536</v>
      </c>
      <c r="C610" s="710">
        <f t="shared" si="155"/>
        <v>8.3388718935320707</v>
      </c>
      <c r="D610" s="710">
        <f t="shared" si="156"/>
        <v>1513.5556712312086</v>
      </c>
      <c r="E610" s="710">
        <f t="shared" si="157"/>
        <v>893.6453791684645</v>
      </c>
      <c r="F610" s="710">
        <f t="shared" si="158"/>
        <v>518.71009308053681</v>
      </c>
      <c r="G610" s="710">
        <f t="shared" si="159"/>
        <v>359.92248336680797</v>
      </c>
      <c r="H610" s="717">
        <f t="shared" si="160"/>
        <v>300.78154609451985</v>
      </c>
      <c r="I610" s="710">
        <f t="shared" si="161"/>
        <v>300.57257235693567</v>
      </c>
      <c r="J610" s="710">
        <f t="shared" si="162"/>
        <v>300.42531322995745</v>
      </c>
      <c r="K610" s="710">
        <f t="shared" si="163"/>
        <v>300.33764170966822</v>
      </c>
      <c r="L610" s="710">
        <f t="shared" si="164"/>
        <v>300.30827886455324</v>
      </c>
      <c r="N610" s="580">
        <v>536</v>
      </c>
      <c r="O610" s="710">
        <f t="shared" si="165"/>
        <v>8.3388718935320707</v>
      </c>
      <c r="P610" s="710">
        <f t="shared" si="166"/>
        <v>1216.9020761683041</v>
      </c>
      <c r="Q610" s="710">
        <f t="shared" si="167"/>
        <v>1204.1662830040916</v>
      </c>
      <c r="R610" s="710">
        <f t="shared" si="168"/>
        <v>1194.9377500573282</v>
      </c>
      <c r="S610" s="710">
        <f t="shared" si="169"/>
        <v>1189.3012579421227</v>
      </c>
      <c r="T610" s="710">
        <f t="shared" si="170"/>
        <v>1187.3077247234389</v>
      </c>
    </row>
    <row r="611" spans="2:20">
      <c r="B611" s="580">
        <v>537</v>
      </c>
      <c r="C611" s="710">
        <f t="shared" si="155"/>
        <v>8.3544294903483607</v>
      </c>
      <c r="D611" s="710">
        <f t="shared" si="156"/>
        <v>1513.6099679753186</v>
      </c>
      <c r="E611" s="710">
        <f t="shared" si="157"/>
        <v>894.17026346557088</v>
      </c>
      <c r="F611" s="710">
        <f t="shared" si="158"/>
        <v>519.17321184129923</v>
      </c>
      <c r="G611" s="710">
        <f t="shared" si="159"/>
        <v>360.13598667264637</v>
      </c>
      <c r="H611" s="717">
        <f t="shared" si="160"/>
        <v>300.79710509673839</v>
      </c>
      <c r="I611" s="710">
        <f t="shared" si="161"/>
        <v>300.58741499607106</v>
      </c>
      <c r="J611" s="710">
        <f t="shared" si="162"/>
        <v>300.43964431516304</v>
      </c>
      <c r="K611" s="710">
        <f t="shared" si="163"/>
        <v>300.35166520613973</v>
      </c>
      <c r="L611" s="710">
        <f t="shared" si="164"/>
        <v>300.32219819275866</v>
      </c>
      <c r="N611" s="580">
        <v>537</v>
      </c>
      <c r="O611" s="710">
        <f t="shared" si="165"/>
        <v>8.3544294903483607</v>
      </c>
      <c r="P611" s="710">
        <f t="shared" si="166"/>
        <v>1217.7172459049086</v>
      </c>
      <c r="Q611" s="710">
        <f t="shared" si="167"/>
        <v>1205.0097947308986</v>
      </c>
      <c r="R611" s="710">
        <f t="shared" si="168"/>
        <v>1195.8016519000016</v>
      </c>
      <c r="S611" s="710">
        <f t="shared" si="169"/>
        <v>1190.1774058065453</v>
      </c>
      <c r="T611" s="710">
        <f t="shared" si="170"/>
        <v>1188.1878590709505</v>
      </c>
    </row>
    <row r="612" spans="2:20">
      <c r="B612" s="580">
        <v>538</v>
      </c>
      <c r="C612" s="710">
        <f t="shared" si="155"/>
        <v>8.3699870871646525</v>
      </c>
      <c r="D612" s="710">
        <f t="shared" si="156"/>
        <v>1513.6641433539751</v>
      </c>
      <c r="E612" s="710">
        <f t="shared" si="157"/>
        <v>894.69400714110236</v>
      </c>
      <c r="F612" s="710">
        <f t="shared" si="158"/>
        <v>519.63592811417482</v>
      </c>
      <c r="G612" s="710">
        <f t="shared" si="159"/>
        <v>360.34960068927273</v>
      </c>
      <c r="H612" s="717">
        <f t="shared" si="160"/>
        <v>300.8127136174806</v>
      </c>
      <c r="I612" s="710">
        <f t="shared" si="161"/>
        <v>300.6023068927214</v>
      </c>
      <c r="J612" s="710">
        <f t="shared" si="162"/>
        <v>300.45402445490799</v>
      </c>
      <c r="K612" s="710">
        <f t="shared" si="163"/>
        <v>300.36573762614114</v>
      </c>
      <c r="L612" s="710">
        <f t="shared" si="164"/>
        <v>300.33616639388606</v>
      </c>
      <c r="N612" s="580">
        <v>538</v>
      </c>
      <c r="O612" s="710">
        <f t="shared" si="165"/>
        <v>8.3699870871646525</v>
      </c>
      <c r="P612" s="710">
        <f t="shared" si="166"/>
        <v>1218.5305674389542</v>
      </c>
      <c r="Q612" s="710">
        <f t="shared" si="167"/>
        <v>1205.851393996458</v>
      </c>
      <c r="R612" s="710">
        <f t="shared" si="168"/>
        <v>1196.6635950517123</v>
      </c>
      <c r="S612" s="710">
        <f t="shared" si="169"/>
        <v>1191.0515672150775</v>
      </c>
      <c r="T612" s="710">
        <f t="shared" si="170"/>
        <v>1189.0659979241743</v>
      </c>
    </row>
    <row r="613" spans="2:20">
      <c r="B613" s="580">
        <v>539</v>
      </c>
      <c r="C613" s="710">
        <f t="shared" si="155"/>
        <v>8.3855446839809442</v>
      </c>
      <c r="D613" s="710">
        <f t="shared" si="156"/>
        <v>1513.7181977782111</v>
      </c>
      <c r="E613" s="710">
        <f t="shared" si="157"/>
        <v>895.21661396044851</v>
      </c>
      <c r="F613" s="710">
        <f t="shared" si="158"/>
        <v>520.09824141721708</v>
      </c>
      <c r="G613" s="710">
        <f t="shared" si="159"/>
        <v>360.56332418599499</v>
      </c>
      <c r="H613" s="717">
        <f t="shared" si="160"/>
        <v>300.82837166607976</v>
      </c>
      <c r="I613" s="710">
        <f t="shared" si="161"/>
        <v>300.61724806084391</v>
      </c>
      <c r="J613" s="710">
        <f t="shared" si="162"/>
        <v>300.46845366650052</v>
      </c>
      <c r="K613" s="710">
        <f t="shared" si="163"/>
        <v>300.37985898900945</v>
      </c>
      <c r="L613" s="710">
        <f t="shared" si="164"/>
        <v>300.35018348794915</v>
      </c>
      <c r="N613" s="580">
        <v>539</v>
      </c>
      <c r="O613" s="710">
        <f t="shared" si="165"/>
        <v>8.3855446839809442</v>
      </c>
      <c r="P613" s="710">
        <f t="shared" si="166"/>
        <v>1219.3420449607988</v>
      </c>
      <c r="Q613" s="710">
        <f t="shared" si="167"/>
        <v>1206.6910851368177</v>
      </c>
      <c r="R613" s="710">
        <f t="shared" si="168"/>
        <v>1197.5235839533239</v>
      </c>
      <c r="S613" s="710">
        <f t="shared" si="169"/>
        <v>1191.9237466715335</v>
      </c>
      <c r="T613" s="710">
        <f t="shared" si="170"/>
        <v>1189.9421458074164</v>
      </c>
    </row>
    <row r="614" spans="2:20">
      <c r="B614" s="580">
        <v>540</v>
      </c>
      <c r="C614" s="710">
        <f t="shared" si="155"/>
        <v>8.4011022807972342</v>
      </c>
      <c r="D614" s="710">
        <f t="shared" si="156"/>
        <v>1513.7721316572492</v>
      </c>
      <c r="E614" s="710">
        <f t="shared" si="157"/>
        <v>895.73808767271146</v>
      </c>
      <c r="F614" s="710">
        <f t="shared" si="158"/>
        <v>520.56015127597561</v>
      </c>
      <c r="G614" s="710">
        <f t="shared" si="159"/>
        <v>360.77715593638226</v>
      </c>
      <c r="H614" s="717">
        <f t="shared" si="160"/>
        <v>300.84407925157944</v>
      </c>
      <c r="I614" s="710">
        <f t="shared" si="161"/>
        <v>300.63223851408969</v>
      </c>
      <c r="J614" s="710">
        <f t="shared" si="162"/>
        <v>300.48293196693078</v>
      </c>
      <c r="K614" s="710">
        <f t="shared" si="163"/>
        <v>300.39402931375639</v>
      </c>
      <c r="L614" s="710">
        <f t="shared" si="164"/>
        <v>300.36424949463446</v>
      </c>
      <c r="N614" s="580">
        <v>540</v>
      </c>
      <c r="O614" s="710">
        <f t="shared" si="165"/>
        <v>8.4011022807972342</v>
      </c>
      <c r="P614" s="710">
        <f t="shared" si="166"/>
        <v>1220.1516826512993</v>
      </c>
      <c r="Q614" s="710">
        <f t="shared" si="167"/>
        <v>1207.5288724781963</v>
      </c>
      <c r="R614" s="710">
        <f t="shared" si="168"/>
        <v>1198.3816230356315</v>
      </c>
      <c r="S614" s="710">
        <f t="shared" si="169"/>
        <v>1192.7939486695159</v>
      </c>
      <c r="T614" s="710">
        <f t="shared" si="170"/>
        <v>1190.8163072347254</v>
      </c>
    </row>
    <row r="615" spans="2:20">
      <c r="B615" s="580">
        <v>541</v>
      </c>
      <c r="C615" s="710">
        <f t="shared" si="155"/>
        <v>8.416659877613526</v>
      </c>
      <c r="D615" s="710">
        <f t="shared" si="156"/>
        <v>1513.8259453985111</v>
      </c>
      <c r="E615" s="710">
        <f t="shared" si="157"/>
        <v>896.25843201078771</v>
      </c>
      <c r="F615" s="710">
        <f t="shared" si="158"/>
        <v>521.02165722343807</v>
      </c>
      <c r="G615" s="710">
        <f t="shared" si="159"/>
        <v>360.99109471826205</v>
      </c>
      <c r="H615" s="717">
        <f t="shared" si="160"/>
        <v>300.85983638273478</v>
      </c>
      <c r="I615" s="710">
        <f t="shared" si="161"/>
        <v>300.64727826580474</v>
      </c>
      <c r="J615" s="710">
        <f t="shared" si="162"/>
        <v>300.49745937287207</v>
      </c>
      <c r="K615" s="710">
        <f t="shared" si="163"/>
        <v>300.4082486190697</v>
      </c>
      <c r="L615" s="710">
        <f t="shared" si="164"/>
        <v>300.37836443330229</v>
      </c>
      <c r="N615" s="580">
        <v>541</v>
      </c>
      <c r="O615" s="710">
        <f t="shared" si="165"/>
        <v>8.416659877613526</v>
      </c>
      <c r="P615" s="710">
        <f t="shared" si="166"/>
        <v>1220.9594846818334</v>
      </c>
      <c r="Q615" s="710">
        <f t="shared" si="167"/>
        <v>1208.3647603370025</v>
      </c>
      <c r="R615" s="710">
        <f t="shared" si="168"/>
        <v>1199.2377167193843</v>
      </c>
      <c r="S615" s="710">
        <f t="shared" si="169"/>
        <v>1193.6621776924392</v>
      </c>
      <c r="T615" s="710">
        <f t="shared" si="170"/>
        <v>1191.6884867099157</v>
      </c>
    </row>
    <row r="616" spans="2:20">
      <c r="B616" s="580">
        <v>542</v>
      </c>
      <c r="C616" s="710">
        <f t="shared" si="155"/>
        <v>8.4322174744298177</v>
      </c>
      <c r="D616" s="710">
        <f t="shared" si="156"/>
        <v>1513.879639407626</v>
      </c>
      <c r="E616" s="710">
        <f t="shared" si="157"/>
        <v>896.77765069145016</v>
      </c>
      <c r="F616" s="710">
        <f t="shared" si="158"/>
        <v>521.482758799973</v>
      </c>
      <c r="G616" s="710">
        <f t="shared" si="159"/>
        <v>361.20513931371715</v>
      </c>
      <c r="H616" s="717">
        <f t="shared" si="160"/>
        <v>300.87564306801352</v>
      </c>
      <c r="I616" s="710">
        <f t="shared" si="161"/>
        <v>300.66236732903116</v>
      </c>
      <c r="J616" s="710">
        <f t="shared" si="162"/>
        <v>300.51203590068201</v>
      </c>
      <c r="K616" s="710">
        <f t="shared" si="163"/>
        <v>300.42251692331462</v>
      </c>
      <c r="L616" s="710">
        <f t="shared" si="164"/>
        <v>300.39252832298757</v>
      </c>
      <c r="N616" s="580">
        <v>542</v>
      </c>
      <c r="O616" s="710">
        <f t="shared" si="165"/>
        <v>8.4322174744298177</v>
      </c>
      <c r="P616" s="710">
        <f t="shared" si="166"/>
        <v>1221.7654552143213</v>
      </c>
      <c r="Q616" s="710">
        <f t="shared" si="167"/>
        <v>1209.1987530198594</v>
      </c>
      <c r="R616" s="710">
        <f t="shared" si="168"/>
        <v>1200.0918694153088</v>
      </c>
      <c r="S616" s="710">
        <f t="shared" si="169"/>
        <v>1194.5284382135524</v>
      </c>
      <c r="T616" s="710">
        <f t="shared" si="170"/>
        <v>1192.5586887265897</v>
      </c>
    </row>
    <row r="617" spans="2:20">
      <c r="B617" s="580">
        <v>543</v>
      </c>
      <c r="C617" s="710">
        <f t="shared" si="155"/>
        <v>8.4477750712461077</v>
      </c>
      <c r="D617" s="710">
        <f t="shared" si="156"/>
        <v>1513.9332140884412</v>
      </c>
      <c r="E617" s="710">
        <f t="shared" si="157"/>
        <v>897.29574741542854</v>
      </c>
      <c r="F617" s="710">
        <f t="shared" si="158"/>
        <v>521.94345555327254</v>
      </c>
      <c r="G617" s="710">
        <f t="shared" si="159"/>
        <v>361.41928850908289</v>
      </c>
      <c r="H617" s="717">
        <f t="shared" si="160"/>
        <v>300.89149931559723</v>
      </c>
      <c r="I617" s="710">
        <f t="shared" si="161"/>
        <v>300.67750571650828</v>
      </c>
      <c r="J617" s="710">
        <f t="shared" si="162"/>
        <v>300.52666156640356</v>
      </c>
      <c r="K617" s="710">
        <f t="shared" si="163"/>
        <v>300.43683424453445</v>
      </c>
      <c r="L617" s="710">
        <f t="shared" si="164"/>
        <v>300.40674118240145</v>
      </c>
      <c r="N617" s="580">
        <v>543</v>
      </c>
      <c r="O617" s="710">
        <f t="shared" si="165"/>
        <v>8.4477750712461077</v>
      </c>
      <c r="P617" s="710">
        <f t="shared" si="166"/>
        <v>1222.5695984012473</v>
      </c>
      <c r="Q617" s="710">
        <f t="shared" si="167"/>
        <v>1210.0308548236253</v>
      </c>
      <c r="R617" s="710">
        <f t="shared" si="168"/>
        <v>1200.9440855241305</v>
      </c>
      <c r="S617" s="710">
        <f t="shared" si="169"/>
        <v>1195.3927346959633</v>
      </c>
      <c r="T617" s="710">
        <f t="shared" si="170"/>
        <v>1193.426917768162</v>
      </c>
    </row>
    <row r="618" spans="2:20">
      <c r="B618" s="580">
        <v>544</v>
      </c>
      <c r="C618" s="710">
        <f t="shared" si="155"/>
        <v>8.4633326680623995</v>
      </c>
      <c r="D618" s="710">
        <f t="shared" si="156"/>
        <v>1513.9866698430299</v>
      </c>
      <c r="E618" s="710">
        <f t="shared" si="157"/>
        <v>897.8127258674906</v>
      </c>
      <c r="F618" s="710">
        <f t="shared" si="158"/>
        <v>522.40374703829593</v>
      </c>
      <c r="G618" s="710">
        <f t="shared" si="159"/>
        <v>361.63354109494355</v>
      </c>
      <c r="H618" s="717">
        <f t="shared" si="160"/>
        <v>300.90740513338227</v>
      </c>
      <c r="I618" s="710">
        <f t="shared" si="161"/>
        <v>300.69269344067385</v>
      </c>
      <c r="J618" s="710">
        <f t="shared" si="162"/>
        <v>300.54133638576633</v>
      </c>
      <c r="K618" s="710">
        <f t="shared" si="163"/>
        <v>300.45120060045201</v>
      </c>
      <c r="L618" s="710">
        <f t="shared" si="164"/>
        <v>300.42100302993219</v>
      </c>
      <c r="N618" s="580">
        <v>544</v>
      </c>
      <c r="O618" s="710">
        <f t="shared" si="165"/>
        <v>8.4633326680623995</v>
      </c>
      <c r="P618" s="710">
        <f t="shared" si="166"/>
        <v>1223.3719183856806</v>
      </c>
      <c r="Q618" s="710">
        <f t="shared" si="167"/>
        <v>1210.8610700354168</v>
      </c>
      <c r="R618" s="710">
        <f t="shared" si="168"/>
        <v>1201.7943694365986</v>
      </c>
      <c r="S618" s="710">
        <f t="shared" si="169"/>
        <v>1196.2550715926602</v>
      </c>
      <c r="T618" s="710">
        <f t="shared" si="170"/>
        <v>1194.2931783078823</v>
      </c>
    </row>
    <row r="619" spans="2:20">
      <c r="B619" s="580">
        <v>545</v>
      </c>
      <c r="C619" s="710">
        <f t="shared" si="155"/>
        <v>8.4788902648786912</v>
      </c>
      <c r="D619" s="710">
        <f t="shared" si="156"/>
        <v>1514.0400070717008</v>
      </c>
      <c r="E619" s="710">
        <f t="shared" si="157"/>
        <v>898.32858971652206</v>
      </c>
      <c r="F619" s="710">
        <f t="shared" si="158"/>
        <v>522.8636328172131</v>
      </c>
      <c r="G619" s="710">
        <f t="shared" si="159"/>
        <v>361.8478958661297</v>
      </c>
      <c r="H619" s="717">
        <f t="shared" si="160"/>
        <v>300.92336052898105</v>
      </c>
      <c r="I619" s="710">
        <f t="shared" si="161"/>
        <v>300.70793051366513</v>
      </c>
      <c r="J619" s="710">
        <f t="shared" si="162"/>
        <v>300.55606037418755</v>
      </c>
      <c r="K619" s="710">
        <f t="shared" si="163"/>
        <v>300.46561600847093</v>
      </c>
      <c r="L619" s="710">
        <f t="shared" si="164"/>
        <v>300.43531388364636</v>
      </c>
      <c r="N619" s="580">
        <v>545</v>
      </c>
      <c r="O619" s="710">
        <f t="shared" si="165"/>
        <v>8.4788902648786912</v>
      </c>
      <c r="P619" s="710">
        <f t="shared" si="166"/>
        <v>1224.1724193012969</v>
      </c>
      <c r="Q619" s="710">
        <f t="shared" si="167"/>
        <v>1211.6894029326304</v>
      </c>
      <c r="R619" s="710">
        <f t="shared" si="168"/>
        <v>1202.6427255335059</v>
      </c>
      <c r="S619" s="710">
        <f t="shared" si="169"/>
        <v>1197.1154533465353</v>
      </c>
      <c r="T619" s="710">
        <f t="shared" si="170"/>
        <v>1195.1574748088581</v>
      </c>
    </row>
    <row r="620" spans="2:20">
      <c r="B620" s="580">
        <v>546</v>
      </c>
      <c r="C620" s="710">
        <f t="shared" si="155"/>
        <v>8.4944478616949812</v>
      </c>
      <c r="D620" s="710">
        <f t="shared" si="156"/>
        <v>1514.0932261730072</v>
      </c>
      <c r="E620" s="710">
        <f t="shared" si="157"/>
        <v>898.84334261560605</v>
      </c>
      <c r="F620" s="710">
        <f t="shared" si="158"/>
        <v>523.32311245934898</v>
      </c>
      <c r="G620" s="710">
        <f t="shared" si="159"/>
        <v>362.06235162171424</v>
      </c>
      <c r="H620" s="717">
        <f t="shared" si="160"/>
        <v>300.93936550972307</v>
      </c>
      <c r="I620" s="710">
        <f t="shared" si="161"/>
        <v>300.72321694731988</v>
      </c>
      <c r="J620" s="710">
        <f t="shared" si="162"/>
        <v>300.57083354677331</v>
      </c>
      <c r="K620" s="710">
        <f t="shared" si="163"/>
        <v>300.48008048567641</v>
      </c>
      <c r="L620" s="710">
        <f t="shared" si="164"/>
        <v>300.44967376129</v>
      </c>
      <c r="N620" s="580">
        <v>546</v>
      </c>
      <c r="O620" s="710">
        <f t="shared" si="165"/>
        <v>8.4944478616949812</v>
      </c>
      <c r="P620" s="710">
        <f t="shared" si="166"/>
        <v>1224.9711052724006</v>
      </c>
      <c r="Q620" s="710">
        <f t="shared" si="167"/>
        <v>1212.5158577829641</v>
      </c>
      <c r="R620" s="710">
        <f t="shared" si="168"/>
        <v>1203.4891581857137</v>
      </c>
      <c r="S620" s="710">
        <f t="shared" si="169"/>
        <v>1197.9738843904079</v>
      </c>
      <c r="T620" s="710">
        <f t="shared" si="170"/>
        <v>1196.0198117240777</v>
      </c>
    </row>
    <row r="621" spans="2:20">
      <c r="B621" s="580">
        <v>547</v>
      </c>
      <c r="C621" s="710">
        <f t="shared" si="155"/>
        <v>8.510005458511273</v>
      </c>
      <c r="D621" s="710">
        <f t="shared" si="156"/>
        <v>1514.1463275437554</v>
      </c>
      <c r="E621" s="710">
        <f t="shared" si="157"/>
        <v>899.3569882021028</v>
      </c>
      <c r="F621" s="710">
        <f t="shared" si="158"/>
        <v>523.782185541128</v>
      </c>
      <c r="G621" s="710">
        <f t="shared" si="159"/>
        <v>362.27690716500939</v>
      </c>
      <c r="H621" s="717">
        <f t="shared" si="160"/>
        <v>300.95542008265608</v>
      </c>
      <c r="I621" s="710">
        <f t="shared" si="161"/>
        <v>300.73855275317771</v>
      </c>
      <c r="J621" s="710">
        <f t="shared" si="162"/>
        <v>300.58565591831973</v>
      </c>
      <c r="K621" s="710">
        <f t="shared" si="163"/>
        <v>300.49459404883657</v>
      </c>
      <c r="L621" s="710">
        <f t="shared" si="164"/>
        <v>300.46408268028983</v>
      </c>
      <c r="N621" s="580">
        <v>547</v>
      </c>
      <c r="O621" s="710">
        <f t="shared" si="165"/>
        <v>8.510005458511273</v>
      </c>
      <c r="P621" s="710">
        <f t="shared" si="166"/>
        <v>1225.7679804139441</v>
      </c>
      <c r="Q621" s="710">
        <f t="shared" si="167"/>
        <v>1213.3404388444408</v>
      </c>
      <c r="R621" s="710">
        <f t="shared" si="168"/>
        <v>1204.3336717541731</v>
      </c>
      <c r="S621" s="710">
        <f t="shared" si="169"/>
        <v>1198.8303691470464</v>
      </c>
      <c r="T621" s="710">
        <f t="shared" si="170"/>
        <v>1196.8801934964338</v>
      </c>
    </row>
    <row r="622" spans="2:20">
      <c r="B622" s="580">
        <v>548</v>
      </c>
      <c r="C622" s="710">
        <f t="shared" si="155"/>
        <v>8.5255630553275648</v>
      </c>
      <c r="D622" s="710">
        <f t="shared" si="156"/>
        <v>1514.1993115790144</v>
      </c>
      <c r="E622" s="710">
        <f t="shared" si="157"/>
        <v>899.86953009772844</v>
      </c>
      <c r="F622" s="710">
        <f t="shared" si="158"/>
        <v>524.24085164601911</v>
      </c>
      <c r="G622" s="710">
        <f t="shared" si="159"/>
        <v>362.49156130356295</v>
      </c>
      <c r="H622" s="717">
        <f t="shared" si="160"/>
        <v>300.97152425454703</v>
      </c>
      <c r="I622" s="710">
        <f t="shared" si="161"/>
        <v>300.75393794248117</v>
      </c>
      <c r="J622" s="710">
        <f t="shared" si="162"/>
        <v>300.60052750331386</v>
      </c>
      <c r="K622" s="710">
        <f t="shared" si="163"/>
        <v>300.50915671440379</v>
      </c>
      <c r="L622" s="710">
        <f t="shared" si="164"/>
        <v>300.47854065775408</v>
      </c>
      <c r="N622" s="580">
        <v>548</v>
      </c>
      <c r="O622" s="710">
        <f t="shared" si="165"/>
        <v>8.5255630553275648</v>
      </c>
      <c r="P622" s="710">
        <f t="shared" si="166"/>
        <v>1226.563048831551</v>
      </c>
      <c r="Q622" s="710">
        <f t="shared" si="167"/>
        <v>1214.1631503654287</v>
      </c>
      <c r="R622" s="710">
        <f t="shared" si="168"/>
        <v>1205.176270589948</v>
      </c>
      <c r="S622" s="710">
        <f t="shared" si="169"/>
        <v>1199.6849120291922</v>
      </c>
      <c r="T622" s="710">
        <f t="shared" si="170"/>
        <v>1197.7386245587452</v>
      </c>
    </row>
    <row r="623" spans="2:20">
      <c r="B623" s="580">
        <v>549</v>
      </c>
      <c r="C623" s="710">
        <f t="shared" si="155"/>
        <v>8.5411206521438547</v>
      </c>
      <c r="D623" s="710">
        <f t="shared" si="156"/>
        <v>1514.252178672124</v>
      </c>
      <c r="E623" s="710">
        <f t="shared" si="157"/>
        <v>900.38097190863334</v>
      </c>
      <c r="F623" s="710">
        <f t="shared" si="158"/>
        <v>524.69911036448116</v>
      </c>
      <c r="G623" s="710">
        <f t="shared" si="159"/>
        <v>362.70631284915464</v>
      </c>
      <c r="H623" s="717">
        <f t="shared" si="160"/>
        <v>300.98767803188355</v>
      </c>
      <c r="I623" s="710">
        <f t="shared" si="161"/>
        <v>300.76937252617665</v>
      </c>
      <c r="J623" s="710">
        <f t="shared" si="162"/>
        <v>300.61544831593523</v>
      </c>
      <c r="K623" s="710">
        <f t="shared" si="163"/>
        <v>300.52376849851538</v>
      </c>
      <c r="L623" s="710">
        <f t="shared" si="164"/>
        <v>300.49304771047406</v>
      </c>
      <c r="N623" s="580">
        <v>549</v>
      </c>
      <c r="O623" s="710">
        <f t="shared" si="165"/>
        <v>8.5411206521438547</v>
      </c>
      <c r="P623" s="710">
        <f t="shared" si="166"/>
        <v>1227.3563146215356</v>
      </c>
      <c r="Q623" s="710">
        <f t="shared" si="167"/>
        <v>1214.9839965846643</v>
      </c>
      <c r="R623" s="710">
        <f t="shared" si="168"/>
        <v>1206.0169590342371</v>
      </c>
      <c r="S623" s="710">
        <f t="shared" si="169"/>
        <v>1200.5375174395815</v>
      </c>
      <c r="T623" s="710">
        <f t="shared" si="170"/>
        <v>1198.5951093337808</v>
      </c>
    </row>
    <row r="624" spans="2:20">
      <c r="B624" s="580">
        <v>550</v>
      </c>
      <c r="C624" s="710">
        <f t="shared" si="155"/>
        <v>8.5566782489601465</v>
      </c>
      <c r="D624" s="710">
        <f t="shared" si="156"/>
        <v>1514.3049292147036</v>
      </c>
      <c r="E624" s="710">
        <f t="shared" si="157"/>
        <v>900.89131722547972</v>
      </c>
      <c r="F624" s="710">
        <f t="shared" si="158"/>
        <v>525.15696129390869</v>
      </c>
      <c r="G624" s="710">
        <f t="shared" si="159"/>
        <v>362.92116061779234</v>
      </c>
      <c r="H624" s="717">
        <f t="shared" si="160"/>
        <v>301.00388142087473</v>
      </c>
      <c r="I624" s="710">
        <f t="shared" si="161"/>
        <v>300.78485651491576</v>
      </c>
      <c r="J624" s="710">
        <f t="shared" si="162"/>
        <v>300.63041837005665</v>
      </c>
      <c r="K624" s="710">
        <f t="shared" si="163"/>
        <v>300.5384294169952</v>
      </c>
      <c r="L624" s="710">
        <f t="shared" si="164"/>
        <v>300.50760385492504</v>
      </c>
      <c r="N624" s="580">
        <v>550</v>
      </c>
      <c r="O624" s="710">
        <f t="shared" si="165"/>
        <v>8.5566782489601465</v>
      </c>
      <c r="P624" s="710">
        <f t="shared" si="166"/>
        <v>1228.1477818709257</v>
      </c>
      <c r="Q624" s="710">
        <f t="shared" si="167"/>
        <v>1215.8029817312731</v>
      </c>
      <c r="R624" s="710">
        <f t="shared" si="168"/>
        <v>1206.8557414183963</v>
      </c>
      <c r="S624" s="710">
        <f t="shared" si="169"/>
        <v>1201.3881897709687</v>
      </c>
      <c r="T624" s="710">
        <f t="shared" si="170"/>
        <v>1199.449652234282</v>
      </c>
    </row>
    <row r="625" spans="2:20">
      <c r="B625" s="580">
        <v>551</v>
      </c>
      <c r="C625" s="710">
        <f t="shared" si="155"/>
        <v>8.5722358457764383</v>
      </c>
      <c r="D625" s="710">
        <f t="shared" si="156"/>
        <v>1514.3575635966613</v>
      </c>
      <c r="E625" s="710">
        <f t="shared" si="157"/>
        <v>901.40056962351991</v>
      </c>
      <c r="F625" s="710">
        <f t="shared" si="158"/>
        <v>525.61440403857785</v>
      </c>
      <c r="G625" s="710">
        <f t="shared" si="159"/>
        <v>363.13610342970827</v>
      </c>
      <c r="H625" s="717">
        <f t="shared" si="160"/>
        <v>301.02013442745232</v>
      </c>
      <c r="I625" s="710">
        <f t="shared" si="161"/>
        <v>300.80038991905644</v>
      </c>
      <c r="J625" s="710">
        <f t="shared" si="162"/>
        <v>300.64543767924533</v>
      </c>
      <c r="K625" s="710">
        <f t="shared" si="163"/>
        <v>300.55313948535445</v>
      </c>
      <c r="L625" s="710">
        <f t="shared" si="164"/>
        <v>300.52220910726743</v>
      </c>
      <c r="N625" s="580">
        <v>551</v>
      </c>
      <c r="O625" s="710">
        <f t="shared" si="165"/>
        <v>8.5722358457764383</v>
      </c>
      <c r="P625" s="710">
        <f t="shared" si="166"/>
        <v>1228.9374546574818</v>
      </c>
      <c r="Q625" s="710">
        <f t="shared" si="167"/>
        <v>1216.6201100247929</v>
      </c>
      <c r="R625" s="710">
        <f t="shared" si="168"/>
        <v>1207.6926220639616</v>
      </c>
      <c r="S625" s="710">
        <f t="shared" si="169"/>
        <v>1202.2369334061482</v>
      </c>
      <c r="T625" s="710">
        <f t="shared" si="170"/>
        <v>1200.3022576629849</v>
      </c>
    </row>
    <row r="626" spans="2:20">
      <c r="B626" s="580">
        <v>552</v>
      </c>
      <c r="C626" s="710">
        <f t="shared" si="155"/>
        <v>8.5877934425927283</v>
      </c>
      <c r="D626" s="710">
        <f t="shared" si="156"/>
        <v>1514.4100822062023</v>
      </c>
      <c r="E626" s="710">
        <f t="shared" si="157"/>
        <v>901.90873266267272</v>
      </c>
      <c r="F626" s="710">
        <f t="shared" si="158"/>
        <v>526.07143820959334</v>
      </c>
      <c r="G626" s="710">
        <f t="shared" si="159"/>
        <v>363.35114010935513</v>
      </c>
      <c r="H626" s="717">
        <f t="shared" si="160"/>
        <v>301.03643705727183</v>
      </c>
      <c r="I626" s="710">
        <f t="shared" si="161"/>
        <v>300.81597274866391</v>
      </c>
      <c r="J626" s="710">
        <f t="shared" si="162"/>
        <v>300.66050625676422</v>
      </c>
      <c r="K626" s="710">
        <f t="shared" si="163"/>
        <v>300.567898718793</v>
      </c>
      <c r="L626" s="710">
        <f t="shared" si="164"/>
        <v>300.53686348334804</v>
      </c>
      <c r="N626" s="580">
        <v>552</v>
      </c>
      <c r="O626" s="710">
        <f t="shared" si="165"/>
        <v>8.5877934425927283</v>
      </c>
      <c r="P626" s="710">
        <f t="shared" si="166"/>
        <v>1229.7253370497201</v>
      </c>
      <c r="Q626" s="710">
        <f t="shared" si="167"/>
        <v>1217.4353856751943</v>
      </c>
      <c r="R626" s="710">
        <f t="shared" si="168"/>
        <v>1208.5276052826709</v>
      </c>
      <c r="S626" s="710">
        <f t="shared" si="169"/>
        <v>1203.0837527179776</v>
      </c>
      <c r="T626" s="710">
        <f t="shared" si="170"/>
        <v>1201.1529300126442</v>
      </c>
    </row>
    <row r="627" spans="2:20">
      <c r="B627" s="580">
        <v>553</v>
      </c>
      <c r="C627" s="710">
        <f t="shared" si="155"/>
        <v>8.60335103940902</v>
      </c>
      <c r="D627" s="710">
        <f t="shared" si="156"/>
        <v>1514.4624854298386</v>
      </c>
      <c r="E627" s="710">
        <f t="shared" si="157"/>
        <v>902.41580988760097</v>
      </c>
      <c r="F627" s="710">
        <f t="shared" si="158"/>
        <v>526.52806342483495</v>
      </c>
      <c r="G627" s="710">
        <f t="shared" si="159"/>
        <v>363.56626948540179</v>
      </c>
      <c r="H627" s="717">
        <f t="shared" si="160"/>
        <v>301.05278931571371</v>
      </c>
      <c r="I627" s="710">
        <f t="shared" si="161"/>
        <v>300.83160501351199</v>
      </c>
      <c r="J627" s="710">
        <f t="shared" si="162"/>
        <v>300.6756241155731</v>
      </c>
      <c r="K627" s="710">
        <f t="shared" si="163"/>
        <v>300.58270713220043</v>
      </c>
      <c r="L627" s="710">
        <f t="shared" si="164"/>
        <v>300.55156699870093</v>
      </c>
      <c r="N627" s="580">
        <v>553</v>
      </c>
      <c r="O627" s="710">
        <f t="shared" si="165"/>
        <v>8.60335103940902</v>
      </c>
      <c r="P627" s="710">
        <f t="shared" si="166"/>
        <v>1230.5114331069312</v>
      </c>
      <c r="Q627" s="710">
        <f t="shared" si="167"/>
        <v>1218.2488128829027</v>
      </c>
      <c r="R627" s="710">
        <f t="shared" si="168"/>
        <v>1209.3606953764861</v>
      </c>
      <c r="S627" s="710">
        <f t="shared" si="169"/>
        <v>1203.9286520694004</v>
      </c>
      <c r="T627" s="710">
        <f t="shared" si="170"/>
        <v>1202.0016736660546</v>
      </c>
    </row>
    <row r="628" spans="2:20">
      <c r="B628" s="580">
        <v>554</v>
      </c>
      <c r="C628" s="710">
        <f t="shared" si="155"/>
        <v>8.6189086362253118</v>
      </c>
      <c r="D628" s="710">
        <f t="shared" si="156"/>
        <v>1514.5147736523952</v>
      </c>
      <c r="E628" s="710">
        <f t="shared" si="157"/>
        <v>902.9218048277869</v>
      </c>
      <c r="F628" s="710">
        <f t="shared" si="158"/>
        <v>526.98427930890512</v>
      </c>
      <c r="G628" s="710">
        <f t="shared" si="159"/>
        <v>363.78149039072946</v>
      </c>
      <c r="H628" s="717">
        <f t="shared" si="160"/>
        <v>301.06919120788439</v>
      </c>
      <c r="I628" s="710">
        <f t="shared" si="161"/>
        <v>300.84728672308398</v>
      </c>
      <c r="J628" s="710">
        <f t="shared" si="162"/>
        <v>300.69079126832963</v>
      </c>
      <c r="K628" s="710">
        <f t="shared" si="163"/>
        <v>300.59756474015717</v>
      </c>
      <c r="L628" s="710">
        <f t="shared" si="164"/>
        <v>300.566319668549</v>
      </c>
      <c r="N628" s="580">
        <v>554</v>
      </c>
      <c r="O628" s="710">
        <f t="shared" si="165"/>
        <v>8.6189086362253118</v>
      </c>
      <c r="P628" s="710">
        <f t="shared" si="166"/>
        <v>1231.2957468792033</v>
      </c>
      <c r="Q628" s="710">
        <f t="shared" si="167"/>
        <v>1219.0603958388201</v>
      </c>
      <c r="R628" s="710">
        <f t="shared" si="168"/>
        <v>1210.1918966376152</v>
      </c>
      <c r="S628" s="710">
        <f t="shared" si="169"/>
        <v>1204.771635813468</v>
      </c>
      <c r="T628" s="710">
        <f t="shared" si="170"/>
        <v>1202.8484929960734</v>
      </c>
    </row>
    <row r="629" spans="2:20">
      <c r="B629" s="580">
        <v>555</v>
      </c>
      <c r="C629" s="710">
        <f t="shared" si="155"/>
        <v>8.6344662330416018</v>
      </c>
      <c r="D629" s="710">
        <f t="shared" si="156"/>
        <v>1514.5669472570214</v>
      </c>
      <c r="E629" s="710">
        <f t="shared" si="157"/>
        <v>903.42672099760841</v>
      </c>
      <c r="F629" s="710">
        <f t="shared" si="158"/>
        <v>527.44008549307659</v>
      </c>
      <c r="G629" s="710">
        <f t="shared" si="159"/>
        <v>363.99680166242717</v>
      </c>
      <c r="H629" s="717">
        <f t="shared" si="160"/>
        <v>301.08564273861742</v>
      </c>
      <c r="I629" s="710">
        <f t="shared" si="161"/>
        <v>300.86301788657403</v>
      </c>
      <c r="J629" s="710">
        <f t="shared" si="162"/>
        <v>300.70600772739039</v>
      </c>
      <c r="K629" s="710">
        <f t="shared" si="163"/>
        <v>300.61247155693582</v>
      </c>
      <c r="L629" s="710">
        <f t="shared" si="164"/>
        <v>300.58112150780448</v>
      </c>
      <c r="N629" s="580">
        <v>555</v>
      </c>
      <c r="O629" s="710">
        <f t="shared" si="165"/>
        <v>8.6344662330416018</v>
      </c>
      <c r="P629" s="710">
        <f t="shared" si="166"/>
        <v>1232.0782824074417</v>
      </c>
      <c r="Q629" s="710">
        <f t="shared" si="167"/>
        <v>1219.8701387243466</v>
      </c>
      <c r="R629" s="710">
        <f t="shared" si="168"/>
        <v>1211.0212133485352</v>
      </c>
      <c r="S629" s="710">
        <f t="shared" si="169"/>
        <v>1205.6127082933622</v>
      </c>
      <c r="T629" s="710">
        <f t="shared" si="170"/>
        <v>1203.6933923656445</v>
      </c>
    </row>
    <row r="630" spans="2:20">
      <c r="B630" s="580">
        <v>556</v>
      </c>
      <c r="C630" s="710">
        <f t="shared" si="155"/>
        <v>8.6500238298578935</v>
      </c>
      <c r="D630" s="710">
        <f t="shared" si="156"/>
        <v>1514.6190066251972</v>
      </c>
      <c r="E630" s="710">
        <f t="shared" si="157"/>
        <v>903.93056189641459</v>
      </c>
      <c r="F630" s="710">
        <f t="shared" si="158"/>
        <v>527.89548161524033</v>
      </c>
      <c r="G630" s="710">
        <f t="shared" si="159"/>
        <v>364.21220214178777</v>
      </c>
      <c r="H630" s="717">
        <f t="shared" si="160"/>
        <v>301.10214391247445</v>
      </c>
      <c r="I630" s="710">
        <f t="shared" si="161"/>
        <v>300.87879851288818</v>
      </c>
      <c r="J630" s="710">
        <f t="shared" si="162"/>
        <v>300.7212735048123</v>
      </c>
      <c r="K630" s="710">
        <f t="shared" si="163"/>
        <v>300.62742759650189</v>
      </c>
      <c r="L630" s="710">
        <f t="shared" si="164"/>
        <v>300.59597253107097</v>
      </c>
      <c r="N630" s="580">
        <v>556</v>
      </c>
      <c r="O630" s="710">
        <f t="shared" si="165"/>
        <v>8.6500238298578935</v>
      </c>
      <c r="P630" s="710">
        <f t="shared" si="166"/>
        <v>1232.8590437233893</v>
      </c>
      <c r="Q630" s="710">
        <f t="shared" si="167"/>
        <v>1220.6780457114023</v>
      </c>
      <c r="R630" s="710">
        <f t="shared" si="168"/>
        <v>1211.8486497820127</v>
      </c>
      <c r="S630" s="710">
        <f t="shared" si="169"/>
        <v>1206.4518738424179</v>
      </c>
      <c r="T630" s="710">
        <f t="shared" si="170"/>
        <v>1204.5363761278193</v>
      </c>
    </row>
    <row r="631" spans="2:20">
      <c r="B631" s="580">
        <v>557</v>
      </c>
      <c r="C631" s="710">
        <f t="shared" si="155"/>
        <v>8.6655814266741853</v>
      </c>
      <c r="D631" s="710">
        <f t="shared" si="156"/>
        <v>1514.6709521367432</v>
      </c>
      <c r="E631" s="710">
        <f t="shared" si="157"/>
        <v>904.43333100860059</v>
      </c>
      <c r="F631" s="710">
        <f t="shared" si="158"/>
        <v>528.35046731985415</v>
      </c>
      <c r="G631" s="710">
        <f t="shared" si="159"/>
        <v>364.42769067430311</v>
      </c>
      <c r="H631" s="717">
        <f t="shared" si="160"/>
        <v>301.11869473374651</v>
      </c>
      <c r="I631" s="710">
        <f t="shared" si="161"/>
        <v>300.89462861064533</v>
      </c>
      <c r="J631" s="710">
        <f t="shared" si="162"/>
        <v>300.73658861235333</v>
      </c>
      <c r="K631" s="710">
        <f t="shared" si="163"/>
        <v>300.64243287251543</v>
      </c>
      <c r="L631" s="710">
        <f t="shared" si="164"/>
        <v>300.61087275264356</v>
      </c>
      <c r="N631" s="580">
        <v>557</v>
      </c>
      <c r="O631" s="710">
        <f t="shared" si="165"/>
        <v>8.6655814266741853</v>
      </c>
      <c r="P631" s="710">
        <f t="shared" si="166"/>
        <v>1233.6380348496486</v>
      </c>
      <c r="Q631" s="710">
        <f t="shared" si="167"/>
        <v>1221.4841209624478</v>
      </c>
      <c r="R631" s="710">
        <f t="shared" si="168"/>
        <v>1212.6742102011283</v>
      </c>
      <c r="S631" s="710">
        <f t="shared" si="169"/>
        <v>1207.2891367841448</v>
      </c>
      <c r="T631" s="710">
        <f t="shared" si="170"/>
        <v>1205.3774486257796</v>
      </c>
    </row>
    <row r="632" spans="2:20">
      <c r="B632" s="580">
        <v>558</v>
      </c>
      <c r="C632" s="710">
        <f t="shared" si="155"/>
        <v>8.6811390234904753</v>
      </c>
      <c r="D632" s="710">
        <f t="shared" si="156"/>
        <v>1514.7227841698275</v>
      </c>
      <c r="E632" s="710">
        <f t="shared" si="157"/>
        <v>904.93503180368214</v>
      </c>
      <c r="F632" s="710">
        <f t="shared" si="158"/>
        <v>528.80504225789139</v>
      </c>
      <c r="G632" s="710">
        <f t="shared" si="159"/>
        <v>364.64326610965992</v>
      </c>
      <c r="H632" s="717">
        <f t="shared" si="160"/>
        <v>301.135295206455</v>
      </c>
      <c r="I632" s="710">
        <f t="shared" si="161"/>
        <v>300.91050818817854</v>
      </c>
      <c r="J632" s="710">
        <f t="shared" si="162"/>
        <v>300.75195306147413</v>
      </c>
      <c r="K632" s="710">
        <f t="shared" si="163"/>
        <v>300.65748739833174</v>
      </c>
      <c r="L632" s="710">
        <f t="shared" si="164"/>
        <v>300.62582218651067</v>
      </c>
      <c r="N632" s="580">
        <v>558</v>
      </c>
      <c r="O632" s="710">
        <f t="shared" si="165"/>
        <v>8.6811390234904753</v>
      </c>
      <c r="P632" s="710">
        <f t="shared" si="166"/>
        <v>1234.4152597997015</v>
      </c>
      <c r="Q632" s="710">
        <f t="shared" si="167"/>
        <v>1222.2883686305072</v>
      </c>
      <c r="R632" s="710">
        <f t="shared" si="168"/>
        <v>1213.4978988592957</v>
      </c>
      <c r="S632" s="710">
        <f t="shared" si="169"/>
        <v>1208.1245014322503</v>
      </c>
      <c r="T632" s="710">
        <f t="shared" si="170"/>
        <v>1206.2166141928603</v>
      </c>
    </row>
    <row r="633" spans="2:20">
      <c r="B633" s="580">
        <v>559</v>
      </c>
      <c r="C633" s="710">
        <f t="shared" si="155"/>
        <v>8.696696620306767</v>
      </c>
      <c r="D633" s="710">
        <f t="shared" si="156"/>
        <v>1514.7745031009758</v>
      </c>
      <c r="E633" s="710">
        <f t="shared" si="157"/>
        <v>905.43566773636996</v>
      </c>
      <c r="F633" s="710">
        <f t="shared" si="158"/>
        <v>529.25920608679041</v>
      </c>
      <c r="G633" s="710">
        <f t="shared" si="159"/>
        <v>364.85892730173492</v>
      </c>
      <c r="H633" s="717">
        <f t="shared" si="160"/>
        <v>301.15194533435277</v>
      </c>
      <c r="I633" s="710">
        <f t="shared" si="161"/>
        <v>300.92643725353605</v>
      </c>
      <c r="J633" s="710">
        <f t="shared" si="162"/>
        <v>300.76736686333868</v>
      </c>
      <c r="K633" s="710">
        <f t="shared" si="163"/>
        <v>300.67259118700264</v>
      </c>
      <c r="L633" s="710">
        <f t="shared" si="164"/>
        <v>300.64082084635504</v>
      </c>
      <c r="N633" s="580">
        <v>559</v>
      </c>
      <c r="O633" s="710">
        <f t="shared" si="165"/>
        <v>8.696696620306767</v>
      </c>
      <c r="P633" s="710">
        <f t="shared" si="166"/>
        <v>1235.1907225779305</v>
      </c>
      <c r="Q633" s="710">
        <f t="shared" si="167"/>
        <v>1223.0907928591878</v>
      </c>
      <c r="R633" s="710">
        <f t="shared" si="168"/>
        <v>1214.3197200002858</v>
      </c>
      <c r="S633" s="710">
        <f t="shared" si="169"/>
        <v>1208.9579720906615</v>
      </c>
      <c r="T633" s="710">
        <f t="shared" si="170"/>
        <v>1207.0538771525714</v>
      </c>
    </row>
    <row r="634" spans="2:20">
      <c r="B634" s="580">
        <v>560</v>
      </c>
      <c r="C634" s="710">
        <f t="shared" si="155"/>
        <v>8.7122542171230588</v>
      </c>
      <c r="D634" s="710">
        <f t="shared" si="156"/>
        <v>1514.8261093050785</v>
      </c>
      <c r="E634" s="710">
        <f t="shared" si="157"/>
        <v>905.93524224664327</v>
      </c>
      <c r="F634" s="710">
        <f t="shared" si="158"/>
        <v>529.71295847040358</v>
      </c>
      <c r="G634" s="710">
        <f t="shared" si="159"/>
        <v>365.07467310859039</v>
      </c>
      <c r="H634" s="717">
        <f t="shared" si="160"/>
        <v>301.16864512092531</v>
      </c>
      <c r="I634" s="710">
        <f t="shared" si="161"/>
        <v>300.94241581448244</v>
      </c>
      <c r="J634" s="710">
        <f t="shared" si="162"/>
        <v>300.78283002881579</v>
      </c>
      <c r="K634" s="710">
        <f t="shared" si="163"/>
        <v>300.68774425127776</v>
      </c>
      <c r="L634" s="710">
        <f t="shared" si="164"/>
        <v>300.6558687455547</v>
      </c>
      <c r="N634" s="580">
        <v>560</v>
      </c>
      <c r="O634" s="710">
        <f t="shared" si="165"/>
        <v>8.7122542171230588</v>
      </c>
      <c r="P634" s="710">
        <f t="shared" si="166"/>
        <v>1235.9644271796394</v>
      </c>
      <c r="Q634" s="710">
        <f t="shared" si="167"/>
        <v>1223.8913977827028</v>
      </c>
      <c r="R634" s="710">
        <f t="shared" si="168"/>
        <v>1215.1396778582471</v>
      </c>
      <c r="S634" s="710">
        <f t="shared" si="169"/>
        <v>1209.7895530535479</v>
      </c>
      <c r="T634" s="710">
        <f t="shared" si="170"/>
        <v>1207.8892418186203</v>
      </c>
    </row>
    <row r="635" spans="2:20">
      <c r="B635" s="580">
        <v>561</v>
      </c>
      <c r="C635" s="710">
        <f t="shared" si="155"/>
        <v>8.7278118139393488</v>
      </c>
      <c r="D635" s="710">
        <f t="shared" si="156"/>
        <v>1514.8776031553987</v>
      </c>
      <c r="E635" s="710">
        <f t="shared" si="157"/>
        <v>906.43375875982326</v>
      </c>
      <c r="F635" s="710">
        <f t="shared" si="158"/>
        <v>530.16629907894753</v>
      </c>
      <c r="G635" s="710">
        <f t="shared" si="159"/>
        <v>365.29050239246919</v>
      </c>
      <c r="H635" s="717">
        <f t="shared" si="160"/>
        <v>301.18539456939169</v>
      </c>
      <c r="I635" s="710">
        <f t="shared" si="161"/>
        <v>300.95844387849968</v>
      </c>
      <c r="J635" s="710">
        <f t="shared" si="162"/>
        <v>300.79834256847994</v>
      </c>
      <c r="K635" s="710">
        <f t="shared" si="163"/>
        <v>300.70294660360548</v>
      </c>
      <c r="L635" s="710">
        <f t="shared" si="164"/>
        <v>300.67096589718415</v>
      </c>
      <c r="N635" s="580">
        <v>561</v>
      </c>
      <c r="O635" s="710">
        <f t="shared" si="165"/>
        <v>8.7278118139393488</v>
      </c>
      <c r="P635" s="710">
        <f t="shared" si="166"/>
        <v>1236.7363775910731</v>
      </c>
      <c r="Q635" s="710">
        <f t="shared" si="167"/>
        <v>1224.690187525892</v>
      </c>
      <c r="R635" s="710">
        <f t="shared" si="168"/>
        <v>1215.9577766577288</v>
      </c>
      <c r="S635" s="710">
        <f t="shared" si="169"/>
        <v>1210.6192486053419</v>
      </c>
      <c r="T635" s="710">
        <f t="shared" si="170"/>
        <v>1208.7227124949343</v>
      </c>
    </row>
    <row r="636" spans="2:20">
      <c r="B636" s="580">
        <v>562</v>
      </c>
      <c r="C636" s="710">
        <f t="shared" si="155"/>
        <v>8.7433694107556406</v>
      </c>
      <c r="D636" s="710">
        <f t="shared" si="156"/>
        <v>1514.9289850235816</v>
      </c>
      <c r="E636" s="710">
        <f t="shared" si="157"/>
        <v>906.93122068664604</v>
      </c>
      <c r="F636" s="710">
        <f t="shared" si="158"/>
        <v>530.61922758895378</v>
      </c>
      <c r="G636" s="710">
        <f t="shared" si="159"/>
        <v>365.50641401979016</v>
      </c>
      <c r="H636" s="717">
        <f t="shared" si="160"/>
        <v>301.2021936827058</v>
      </c>
      <c r="I636" s="710">
        <f t="shared" si="161"/>
        <v>300.97452145278828</v>
      </c>
      <c r="J636" s="710">
        <f t="shared" si="162"/>
        <v>300.81390449261255</v>
      </c>
      <c r="K636" s="710">
        <f t="shared" si="163"/>
        <v>300.71819825613403</v>
      </c>
      <c r="L636" s="710">
        <f t="shared" si="164"/>
        <v>300.68611231401559</v>
      </c>
      <c r="N636" s="580">
        <v>562</v>
      </c>
      <c r="O636" s="710">
        <f t="shared" si="165"/>
        <v>8.7433694107556406</v>
      </c>
      <c r="P636" s="710">
        <f t="shared" si="166"/>
        <v>1237.5065777894388</v>
      </c>
      <c r="Q636" s="710">
        <f t="shared" si="167"/>
        <v>1225.4871662042426</v>
      </c>
      <c r="R636" s="710">
        <f t="shared" si="168"/>
        <v>1216.7740206137016</v>
      </c>
      <c r="S636" s="710">
        <f t="shared" si="169"/>
        <v>1211.4470630207625</v>
      </c>
      <c r="T636" s="710">
        <f t="shared" si="170"/>
        <v>1209.5542934756825</v>
      </c>
    </row>
    <row r="637" spans="2:20">
      <c r="B637" s="580">
        <v>563</v>
      </c>
      <c r="C637" s="710">
        <f t="shared" si="155"/>
        <v>8.7589270075719323</v>
      </c>
      <c r="D637" s="710">
        <f t="shared" si="156"/>
        <v>1514.9802552796623</v>
      </c>
      <c r="E637" s="710">
        <f t="shared" si="157"/>
        <v>907.42763142333536</v>
      </c>
      <c r="F637" s="710">
        <f t="shared" si="158"/>
        <v>531.07174368321887</v>
      </c>
      <c r="G637" s="710">
        <f t="shared" si="159"/>
        <v>365.72240686114282</v>
      </c>
      <c r="H637" s="717">
        <f t="shared" si="160"/>
        <v>301.2190424635574</v>
      </c>
      <c r="I637" s="710">
        <f t="shared" si="161"/>
        <v>300.99064854426842</v>
      </c>
      <c r="J637" s="710">
        <f t="shared" si="162"/>
        <v>300.82951581120295</v>
      </c>
      <c r="K637" s="710">
        <f t="shared" si="163"/>
        <v>300.73349922071276</v>
      </c>
      <c r="L637" s="710">
        <f t="shared" si="164"/>
        <v>300.70130800852002</v>
      </c>
      <c r="N637" s="580">
        <v>563</v>
      </c>
      <c r="O637" s="710">
        <f t="shared" si="165"/>
        <v>8.7589270075719323</v>
      </c>
      <c r="P637" s="710">
        <f t="shared" si="166"/>
        <v>1238.2750317429261</v>
      </c>
      <c r="Q637" s="710">
        <f t="shared" si="167"/>
        <v>1226.2823379239117</v>
      </c>
      <c r="R637" s="710">
        <f t="shared" si="168"/>
        <v>1217.5884139315799</v>
      </c>
      <c r="S637" s="710">
        <f t="shared" si="169"/>
        <v>1212.273000564837</v>
      </c>
      <c r="T637" s="710">
        <f t="shared" si="170"/>
        <v>1210.383989045298</v>
      </c>
    </row>
    <row r="638" spans="2:20">
      <c r="B638" s="580">
        <v>564</v>
      </c>
      <c r="C638" s="710">
        <f t="shared" si="155"/>
        <v>8.7744846043882223</v>
      </c>
      <c r="D638" s="710">
        <f t="shared" si="156"/>
        <v>1515.0314142920727</v>
      </c>
      <c r="E638" s="710">
        <f t="shared" si="157"/>
        <v>907.92299435167467</v>
      </c>
      <c r="F638" s="710">
        <f t="shared" si="158"/>
        <v>531.52384705075519</v>
      </c>
      <c r="G638" s="710">
        <f t="shared" si="159"/>
        <v>365.93847979128282</v>
      </c>
      <c r="H638" s="717">
        <f t="shared" si="160"/>
        <v>301.23594091437315</v>
      </c>
      <c r="I638" s="710">
        <f t="shared" si="161"/>
        <v>301.0068251595809</v>
      </c>
      <c r="J638" s="710">
        <f t="shared" si="162"/>
        <v>300.84517653394983</v>
      </c>
      <c r="K638" s="710">
        <f t="shared" si="163"/>
        <v>300.74884950889322</v>
      </c>
      <c r="L638" s="710">
        <f t="shared" si="164"/>
        <v>300.71655299286823</v>
      </c>
      <c r="N638" s="580">
        <v>564</v>
      </c>
      <c r="O638" s="710">
        <f t="shared" si="165"/>
        <v>8.7744846043882223</v>
      </c>
      <c r="P638" s="710">
        <f t="shared" si="166"/>
        <v>1239.0417434107283</v>
      </c>
      <c r="Q638" s="710">
        <f t="shared" si="167"/>
        <v>1227.0757067817458</v>
      </c>
      <c r="R638" s="710">
        <f t="shared" si="168"/>
        <v>1218.4009608072433</v>
      </c>
      <c r="S638" s="710">
        <f t="shared" si="169"/>
        <v>1213.0970654929229</v>
      </c>
      <c r="T638" s="710">
        <f t="shared" si="170"/>
        <v>1211.2118034784999</v>
      </c>
    </row>
    <row r="639" spans="2:20">
      <c r="B639" s="580">
        <v>565</v>
      </c>
      <c r="C639" s="710">
        <f t="shared" si="155"/>
        <v>8.7900422012045141</v>
      </c>
      <c r="D639" s="710">
        <f t="shared" si="156"/>
        <v>1515.0824624276513</v>
      </c>
      <c r="E639" s="710">
        <f t="shared" si="157"/>
        <v>908.41731283907882</v>
      </c>
      <c r="F639" s="710">
        <f t="shared" si="158"/>
        <v>531.9755373867431</v>
      </c>
      <c r="G639" s="710">
        <f t="shared" si="159"/>
        <v>366.15463168912629</v>
      </c>
      <c r="H639" s="717">
        <f t="shared" si="160"/>
        <v>301.25288903731769</v>
      </c>
      <c r="I639" s="710">
        <f t="shared" si="161"/>
        <v>301.02305130508853</v>
      </c>
      <c r="J639" s="710">
        <f t="shared" si="162"/>
        <v>300.86088667026195</v>
      </c>
      <c r="K639" s="710">
        <f t="shared" si="163"/>
        <v>300.76424913193028</v>
      </c>
      <c r="L639" s="710">
        <f t="shared" si="164"/>
        <v>300.73184727893215</v>
      </c>
      <c r="N639" s="580">
        <v>565</v>
      </c>
      <c r="O639" s="710">
        <f t="shared" si="165"/>
        <v>8.7900422012045141</v>
      </c>
      <c r="P639" s="710">
        <f t="shared" si="166"/>
        <v>1239.8067167430613</v>
      </c>
      <c r="Q639" s="710">
        <f t="shared" si="167"/>
        <v>1227.8672768653034</v>
      </c>
      <c r="R639" s="710">
        <f t="shared" si="168"/>
        <v>1219.2116654270583</v>
      </c>
      <c r="S639" s="710">
        <f t="shared" si="169"/>
        <v>1213.919262050729</v>
      </c>
      <c r="T639" s="710">
        <f t="shared" si="170"/>
        <v>1212.0377410403155</v>
      </c>
    </row>
    <row r="640" spans="2:20">
      <c r="B640" s="580">
        <v>566</v>
      </c>
      <c r="C640" s="710">
        <f t="shared" si="155"/>
        <v>8.8055997980208058</v>
      </c>
      <c r="D640" s="710">
        <f t="shared" si="156"/>
        <v>1515.1334000516501</v>
      </c>
      <c r="E640" s="710">
        <f t="shared" si="157"/>
        <v>908.91059023866524</v>
      </c>
      <c r="F640" s="710">
        <f t="shared" si="158"/>
        <v>532.42681439248179</v>
      </c>
      <c r="G640" s="710">
        <f t="shared" si="159"/>
        <v>366.37086143774525</v>
      </c>
      <c r="H640" s="717">
        <f t="shared" si="160"/>
        <v>301.26988683429482</v>
      </c>
      <c r="I640" s="710">
        <f t="shared" si="161"/>
        <v>301.03932698687697</v>
      </c>
      <c r="J640" s="710">
        <f t="shared" si="162"/>
        <v>300.87664622925962</v>
      </c>
      <c r="K640" s="710">
        <f t="shared" si="163"/>
        <v>300.77969810078315</v>
      </c>
      <c r="L640" s="710">
        <f t="shared" si="164"/>
        <v>300.74719087828578</v>
      </c>
      <c r="N640" s="580">
        <v>566</v>
      </c>
      <c r="O640" s="710">
        <f t="shared" si="165"/>
        <v>8.8055997980208058</v>
      </c>
      <c r="P640" s="710">
        <f t="shared" si="166"/>
        <v>1240.569955681186</v>
      </c>
      <c r="Q640" s="710">
        <f t="shared" si="167"/>
        <v>1228.6570522528755</v>
      </c>
      <c r="R640" s="710">
        <f t="shared" si="168"/>
        <v>1220.0205319678996</v>
      </c>
      <c r="S640" s="710">
        <f t="shared" si="169"/>
        <v>1214.7395944743387</v>
      </c>
      <c r="T640" s="710">
        <f t="shared" si="170"/>
        <v>1212.8618059861019</v>
      </c>
    </row>
    <row r="641" spans="2:20">
      <c r="B641" s="580">
        <v>567</v>
      </c>
      <c r="C641" s="710">
        <f t="shared" si="155"/>
        <v>8.8211573948370958</v>
      </c>
      <c r="D641" s="710">
        <f t="shared" si="156"/>
        <v>1515.1842275277434</v>
      </c>
      <c r="E641" s="710">
        <f t="shared" si="157"/>
        <v>909.40282988932563</v>
      </c>
      <c r="F641" s="710">
        <f t="shared" si="158"/>
        <v>532.87767777534202</v>
      </c>
      <c r="G641" s="710">
        <f t="shared" si="159"/>
        <v>366.58716792436184</v>
      </c>
      <c r="H641" s="717">
        <f t="shared" si="160"/>
        <v>301.28693430694852</v>
      </c>
      <c r="I641" s="710">
        <f t="shared" si="161"/>
        <v>301.05565221075591</v>
      </c>
      <c r="J641" s="710">
        <f t="shared" si="162"/>
        <v>300.89245521977546</v>
      </c>
      <c r="K641" s="710">
        <f t="shared" si="163"/>
        <v>300.79519642611666</v>
      </c>
      <c r="L641" s="710">
        <f t="shared" si="164"/>
        <v>300.76258380220639</v>
      </c>
      <c r="N641" s="580">
        <v>567</v>
      </c>
      <c r="O641" s="710">
        <f t="shared" si="165"/>
        <v>8.8211573948370958</v>
      </c>
      <c r="P641" s="710">
        <f t="shared" si="166"/>
        <v>1241.3314641574261</v>
      </c>
      <c r="Q641" s="710">
        <f t="shared" si="167"/>
        <v>1229.445037013506</v>
      </c>
      <c r="R641" s="710">
        <f t="shared" si="168"/>
        <v>1220.8275645971721</v>
      </c>
      <c r="S641" s="710">
        <f t="shared" si="169"/>
        <v>1215.5580669902306</v>
      </c>
      <c r="T641" s="710">
        <f t="shared" si="170"/>
        <v>1213.6840025615686</v>
      </c>
    </row>
    <row r="642" spans="2:20">
      <c r="B642" s="580">
        <v>568</v>
      </c>
      <c r="C642" s="710">
        <f t="shared" si="155"/>
        <v>8.8367149916533876</v>
      </c>
      <c r="D642" s="710">
        <f t="shared" si="156"/>
        <v>1515.2349452180347</v>
      </c>
      <c r="E642" s="710">
        <f t="shared" si="157"/>
        <v>909.89403511579553</v>
      </c>
      <c r="F642" s="710">
        <f t="shared" si="158"/>
        <v>533.32812724871792</v>
      </c>
      <c r="G642" s="710">
        <f t="shared" si="159"/>
        <v>366.8035500403434</v>
      </c>
      <c r="H642" s="717">
        <f t="shared" si="160"/>
        <v>301.30403145666389</v>
      </c>
      <c r="I642" s="710">
        <f t="shared" si="161"/>
        <v>301.07202698226035</v>
      </c>
      <c r="J642" s="710">
        <f t="shared" si="162"/>
        <v>300.90831365035569</v>
      </c>
      <c r="K642" s="710">
        <f t="shared" si="163"/>
        <v>300.81074411830235</v>
      </c>
      <c r="L642" s="710">
        <f t="shared" si="164"/>
        <v>300.77802606167569</v>
      </c>
      <c r="N642" s="580">
        <v>568</v>
      </c>
      <c r="O642" s="710">
        <f t="shared" si="165"/>
        <v>8.8367149916533876</v>
      </c>
      <c r="P642" s="710">
        <f t="shared" si="166"/>
        <v>1242.0912460951909</v>
      </c>
      <c r="Q642" s="710">
        <f t="shared" si="167"/>
        <v>1230.2312352070139</v>
      </c>
      <c r="R642" s="710">
        <f t="shared" si="168"/>
        <v>1221.6327674728323</v>
      </c>
      <c r="S642" s="710">
        <f t="shared" si="169"/>
        <v>1216.3746838153011</v>
      </c>
      <c r="T642" s="710">
        <f t="shared" si="170"/>
        <v>1214.5043350027988</v>
      </c>
    </row>
    <row r="643" spans="2:20">
      <c r="B643" s="580">
        <v>569</v>
      </c>
      <c r="C643" s="710">
        <f t="shared" si="155"/>
        <v>8.8522725884696793</v>
      </c>
      <c r="D643" s="710">
        <f t="shared" si="156"/>
        <v>1515.2855534830653</v>
      </c>
      <c r="E643" s="710">
        <f t="shared" si="157"/>
        <v>910.38420922872535</v>
      </c>
      <c r="F643" s="710">
        <f t="shared" si="158"/>
        <v>533.77816253198023</v>
      </c>
      <c r="G643" s="710">
        <f t="shared" si="159"/>
        <v>367.02000668119678</v>
      </c>
      <c r="H643" s="717">
        <f t="shared" si="160"/>
        <v>301.32117828456853</v>
      </c>
      <c r="I643" s="710">
        <f t="shared" si="161"/>
        <v>301.08845130665128</v>
      </c>
      <c r="J643" s="710">
        <f t="shared" si="162"/>
        <v>300.92422152926144</v>
      </c>
      <c r="K643" s="710">
        <f t="shared" si="163"/>
        <v>300.82634118741942</v>
      </c>
      <c r="L643" s="710">
        <f t="shared" si="164"/>
        <v>300.79351766738091</v>
      </c>
      <c r="N643" s="580">
        <v>569</v>
      </c>
      <c r="O643" s="710">
        <f t="shared" si="165"/>
        <v>8.8522725884696793</v>
      </c>
      <c r="P643" s="710">
        <f t="shared" si="166"/>
        <v>1242.8493054089936</v>
      </c>
      <c r="Q643" s="710">
        <f t="shared" si="167"/>
        <v>1231.0156508840132</v>
      </c>
      <c r="R643" s="710">
        <f t="shared" si="168"/>
        <v>1222.4361447434085</v>
      </c>
      <c r="S643" s="710">
        <f t="shared" si="169"/>
        <v>1217.1894491568855</v>
      </c>
      <c r="T643" s="710">
        <f t="shared" si="170"/>
        <v>1215.3228075362715</v>
      </c>
    </row>
    <row r="644" spans="2:20">
      <c r="B644" s="580">
        <v>570</v>
      </c>
      <c r="C644" s="710">
        <f t="shared" si="155"/>
        <v>8.8678301852859693</v>
      </c>
      <c r="D644" s="710">
        <f t="shared" si="156"/>
        <v>1515.3360526818221</v>
      </c>
      <c r="E644" s="710">
        <f t="shared" si="157"/>
        <v>910.87335552475008</v>
      </c>
      <c r="F644" s="710">
        <f t="shared" si="158"/>
        <v>534.22778335042915</v>
      </c>
      <c r="G644" s="710">
        <f t="shared" si="159"/>
        <v>367.23653674656293</v>
      </c>
      <c r="H644" s="717">
        <f t="shared" si="160"/>
        <v>301.33837479153334</v>
      </c>
      <c r="I644" s="710">
        <f t="shared" si="161"/>
        <v>301.10492518891726</v>
      </c>
      <c r="J644" s="710">
        <f t="shared" si="162"/>
        <v>300.94017886446943</v>
      </c>
      <c r="K644" s="710">
        <f t="shared" si="163"/>
        <v>300.84198764325606</v>
      </c>
      <c r="L644" s="710">
        <f t="shared" si="164"/>
        <v>300.80905862971588</v>
      </c>
      <c r="N644" s="580">
        <v>570</v>
      </c>
      <c r="O644" s="710">
        <f t="shared" si="165"/>
        <v>8.8678301852859693</v>
      </c>
      <c r="P644" s="710">
        <f t="shared" si="166"/>
        <v>1243.6056460044722</v>
      </c>
      <c r="Q644" s="710">
        <f t="shared" si="167"/>
        <v>1231.7982880859338</v>
      </c>
      <c r="R644" s="710">
        <f t="shared" si="168"/>
        <v>1223.2377005480246</v>
      </c>
      <c r="S644" s="710">
        <f t="shared" si="169"/>
        <v>1218.0023672127804</v>
      </c>
      <c r="T644" s="710">
        <f t="shared" si="170"/>
        <v>1216.1394243788827</v>
      </c>
    </row>
    <row r="645" spans="2:20">
      <c r="B645" s="580">
        <v>571</v>
      </c>
      <c r="C645" s="710">
        <f t="shared" si="155"/>
        <v>8.8833877821022611</v>
      </c>
      <c r="D645" s="710">
        <f t="shared" si="156"/>
        <v>1515.3864431717459</v>
      </c>
      <c r="E645" s="710">
        <f t="shared" si="157"/>
        <v>911.36147728655806</v>
      </c>
      <c r="F645" s="710">
        <f t="shared" si="158"/>
        <v>534.67698943524772</v>
      </c>
      <c r="G645" s="710">
        <f t="shared" si="159"/>
        <v>367.45313914021153</v>
      </c>
      <c r="H645" s="717">
        <f t="shared" si="160"/>
        <v>301.3556209781737</v>
      </c>
      <c r="I645" s="710">
        <f t="shared" si="161"/>
        <v>301.12144863377506</v>
      </c>
      <c r="J645" s="710">
        <f t="shared" si="162"/>
        <v>300.95618566367347</v>
      </c>
      <c r="K645" s="710">
        <f t="shared" si="163"/>
        <v>300.85768349531054</v>
      </c>
      <c r="L645" s="710">
        <f t="shared" si="164"/>
        <v>300.82464895878206</v>
      </c>
      <c r="N645" s="580">
        <v>571</v>
      </c>
      <c r="O645" s="710">
        <f t="shared" si="165"/>
        <v>8.8833877821022611</v>
      </c>
      <c r="P645" s="710">
        <f t="shared" si="166"/>
        <v>1244.3602717784097</v>
      </c>
      <c r="Q645" s="710">
        <f t="shared" si="167"/>
        <v>1232.5791508450429</v>
      </c>
      <c r="R645" s="710">
        <f t="shared" si="168"/>
        <v>1224.0374390164188</v>
      </c>
      <c r="S645" s="710">
        <f t="shared" si="169"/>
        <v>1218.8134421712641</v>
      </c>
      <c r="T645" s="710">
        <f t="shared" si="170"/>
        <v>1216.9541897379681</v>
      </c>
    </row>
    <row r="646" spans="2:20">
      <c r="B646" s="580">
        <v>572</v>
      </c>
      <c r="C646" s="710">
        <f t="shared" si="155"/>
        <v>8.8989453789185529</v>
      </c>
      <c r="D646" s="710">
        <f t="shared" si="156"/>
        <v>1515.4367253087378</v>
      </c>
      <c r="E646" s="710">
        <f t="shared" si="157"/>
        <v>911.84857778296089</v>
      </c>
      <c r="F646" s="710">
        <f t="shared" si="158"/>
        <v>535.12578052345555</v>
      </c>
      <c r="G646" s="710">
        <f t="shared" si="159"/>
        <v>367.66981277003492</v>
      </c>
      <c r="H646" s="717">
        <f t="shared" si="160"/>
        <v>301.37291684485064</v>
      </c>
      <c r="I646" s="710">
        <f t="shared" si="161"/>
        <v>301.13802164567119</v>
      </c>
      <c r="J646" s="710">
        <f t="shared" si="162"/>
        <v>300.97224193428531</v>
      </c>
      <c r="K646" s="710">
        <f t="shared" si="163"/>
        <v>300.87342875279211</v>
      </c>
      <c r="L646" s="710">
        <f t="shared" si="164"/>
        <v>300.84028866439007</v>
      </c>
      <c r="N646" s="580">
        <v>572</v>
      </c>
      <c r="O646" s="710">
        <f t="shared" si="165"/>
        <v>8.8989453789185529</v>
      </c>
      <c r="P646" s="710">
        <f t="shared" si="166"/>
        <v>1245.1131866187543</v>
      </c>
      <c r="Q646" s="710">
        <f t="shared" si="167"/>
        <v>1233.3582431844657</v>
      </c>
      <c r="R646" s="710">
        <f t="shared" si="168"/>
        <v>1224.8353642689669</v>
      </c>
      <c r="S646" s="710">
        <f t="shared" si="169"/>
        <v>1219.6226782111198</v>
      </c>
      <c r="T646" s="710">
        <f t="shared" si="170"/>
        <v>1217.767107811324</v>
      </c>
    </row>
    <row r="647" spans="2:20">
      <c r="B647" s="580">
        <v>573</v>
      </c>
      <c r="C647" s="710">
        <f t="shared" si="155"/>
        <v>8.9145029757348428</v>
      </c>
      <c r="D647" s="710">
        <f t="shared" si="156"/>
        <v>1515.4868994471681</v>
      </c>
      <c r="E647" s="710">
        <f t="shared" si="157"/>
        <v>912.33466026896167</v>
      </c>
      <c r="F647" s="710">
        <f t="shared" si="158"/>
        <v>535.57415635786322</v>
      </c>
      <c r="G647" s="710">
        <f t="shared" si="159"/>
        <v>367.88655654804285</v>
      </c>
      <c r="H647" s="717">
        <f t="shared" si="160"/>
        <v>301.39026239167168</v>
      </c>
      <c r="I647" s="710">
        <f t="shared" si="161"/>
        <v>301.15464422878256</v>
      </c>
      <c r="J647" s="710">
        <f t="shared" si="162"/>
        <v>300.98834768343585</v>
      </c>
      <c r="K647" s="710">
        <f t="shared" si="163"/>
        <v>300.8892234246224</v>
      </c>
      <c r="L647" s="710">
        <f t="shared" si="164"/>
        <v>300.85597775606033</v>
      </c>
      <c r="N647" s="580">
        <v>573</v>
      </c>
      <c r="O647" s="710">
        <f t="shared" si="165"/>
        <v>8.9145029757348428</v>
      </c>
      <c r="P647" s="710">
        <f t="shared" si="166"/>
        <v>1245.8643944046391</v>
      </c>
      <c r="Q647" s="710">
        <f t="shared" si="167"/>
        <v>1234.1355691182055</v>
      </c>
      <c r="R647" s="710">
        <f t="shared" si="168"/>
        <v>1225.6314804167027</v>
      </c>
      <c r="S647" s="710">
        <f t="shared" si="169"/>
        <v>1220.4300795016559</v>
      </c>
      <c r="T647" s="710">
        <f t="shared" si="170"/>
        <v>1218.5781827872295</v>
      </c>
    </row>
    <row r="648" spans="2:20">
      <c r="B648" s="580">
        <v>574</v>
      </c>
      <c r="C648" s="710">
        <f t="shared" si="155"/>
        <v>8.9300605725511346</v>
      </c>
      <c r="D648" s="710">
        <f t="shared" si="156"/>
        <v>1515.5369659398834</v>
      </c>
      <c r="E648" s="710">
        <f t="shared" si="157"/>
        <v>912.81972798582331</v>
      </c>
      <c r="F648" s="710">
        <f t="shared" si="158"/>
        <v>536.02211668702614</v>
      </c>
      <c r="G648" s="710">
        <f t="shared" si="159"/>
        <v>368.10336939035642</v>
      </c>
      <c r="H648" s="717">
        <f t="shared" si="160"/>
        <v>301.40765761849207</v>
      </c>
      <c r="I648" s="710">
        <f t="shared" si="161"/>
        <v>301.17131638701801</v>
      </c>
      <c r="J648" s="710">
        <f t="shared" si="162"/>
        <v>301.00450291797625</v>
      </c>
      <c r="K648" s="710">
        <f t="shared" si="163"/>
        <v>300.90506751943639</v>
      </c>
      <c r="L648" s="710">
        <f t="shared" si="164"/>
        <v>300.87171624302437</v>
      </c>
      <c r="N648" s="580">
        <v>574</v>
      </c>
      <c r="O648" s="710">
        <f t="shared" si="165"/>
        <v>8.9300605725511346</v>
      </c>
      <c r="P648" s="710">
        <f t="shared" si="166"/>
        <v>1246.6138990064019</v>
      </c>
      <c r="Q648" s="710">
        <f t="shared" si="167"/>
        <v>1234.9111326511652</v>
      </c>
      <c r="R648" s="710">
        <f t="shared" si="168"/>
        <v>1226.4257915613389</v>
      </c>
      <c r="S648" s="710">
        <f t="shared" si="169"/>
        <v>1221.2356502027283</v>
      </c>
      <c r="T648" s="710">
        <f t="shared" si="170"/>
        <v>1219.3874188444672</v>
      </c>
    </row>
    <row r="649" spans="2:20">
      <c r="B649" s="580">
        <v>575</v>
      </c>
      <c r="C649" s="710">
        <f t="shared" si="155"/>
        <v>8.9456181693674264</v>
      </c>
      <c r="D649" s="710">
        <f t="shared" si="156"/>
        <v>1515.5869251382148</v>
      </c>
      <c r="E649" s="710">
        <f t="shared" si="157"/>
        <v>913.30378416113638</v>
      </c>
      <c r="F649" s="710">
        <f t="shared" si="158"/>
        <v>536.46966126519999</v>
      </c>
      <c r="G649" s="710">
        <f t="shared" si="159"/>
        <v>368.32025021720233</v>
      </c>
      <c r="H649" s="717">
        <f t="shared" si="160"/>
        <v>301.42510252491581</v>
      </c>
      <c r="I649" s="710">
        <f t="shared" si="161"/>
        <v>301.18803812401904</v>
      </c>
      <c r="J649" s="710">
        <f t="shared" si="162"/>
        <v>301.02070764447905</v>
      </c>
      <c r="K649" s="710">
        <f t="shared" si="163"/>
        <v>300.92096104558345</v>
      </c>
      <c r="L649" s="710">
        <f t="shared" si="164"/>
        <v>300.88750413422599</v>
      </c>
      <c r="N649" s="580">
        <v>575</v>
      </c>
      <c r="O649" s="710">
        <f t="shared" si="165"/>
        <v>8.9456181693674264</v>
      </c>
      <c r="P649" s="710">
        <f t="shared" si="166"/>
        <v>1247.3617042856058</v>
      </c>
      <c r="Q649" s="710">
        <f t="shared" si="167"/>
        <v>1235.6849377791671</v>
      </c>
      <c r="R649" s="710">
        <f t="shared" si="168"/>
        <v>1227.2183017952884</v>
      </c>
      <c r="S649" s="710">
        <f t="shared" si="169"/>
        <v>1222.0393944647608</v>
      </c>
      <c r="T649" s="710">
        <f t="shared" si="170"/>
        <v>1220.1948201523462</v>
      </c>
    </row>
    <row r="650" spans="2:20">
      <c r="B650" s="580">
        <v>576</v>
      </c>
      <c r="C650" s="710">
        <f t="shared" si="155"/>
        <v>8.9611757661837164</v>
      </c>
      <c r="D650" s="710">
        <f t="shared" si="156"/>
        <v>1515.6367773919849</v>
      </c>
      <c r="E650" s="710">
        <f t="shared" si="157"/>
        <v>913.78683200888702</v>
      </c>
      <c r="F650" s="710">
        <f t="shared" si="158"/>
        <v>536.9167898522951</v>
      </c>
      <c r="G650" s="710">
        <f t="shared" si="159"/>
        <v>368.53719795290704</v>
      </c>
      <c r="H650" s="717">
        <f t="shared" si="160"/>
        <v>301.44259711029667</v>
      </c>
      <c r="I650" s="710">
        <f t="shared" si="161"/>
        <v>301.20480944316097</v>
      </c>
      <c r="J650" s="710">
        <f t="shared" si="162"/>
        <v>301.03696186923918</v>
      </c>
      <c r="K650" s="710">
        <f t="shared" si="163"/>
        <v>300.9369040111286</v>
      </c>
      <c r="L650" s="710">
        <f t="shared" si="164"/>
        <v>300.90334143832217</v>
      </c>
      <c r="N650" s="580">
        <v>576</v>
      </c>
      <c r="O650" s="710">
        <f t="shared" si="165"/>
        <v>8.9611757661837164</v>
      </c>
      <c r="P650" s="710">
        <f t="shared" si="166"/>
        <v>1248.1078140950583</v>
      </c>
      <c r="Q650" s="710">
        <f t="shared" si="167"/>
        <v>1236.4569884889745</v>
      </c>
      <c r="R650" s="710">
        <f t="shared" si="168"/>
        <v>1228.009015201686</v>
      </c>
      <c r="S650" s="710">
        <f t="shared" si="169"/>
        <v>1222.8413164287672</v>
      </c>
      <c r="T650" s="710">
        <f t="shared" si="170"/>
        <v>1221.000390870722</v>
      </c>
    </row>
    <row r="651" spans="2:20">
      <c r="B651" s="580">
        <v>577</v>
      </c>
      <c r="C651" s="710">
        <f t="shared" ref="C651:C707" si="171">$C$73*B651</f>
        <v>8.9767333630000081</v>
      </c>
      <c r="D651" s="710">
        <f t="shared" ref="D651:D707" si="172">(1-2*FoAb-2*FoAb*BiCombAb)*D650+2*FoAb*E650+2*FoAb*BiCombAb*Tcomb</f>
        <v>1515.6865230495157</v>
      </c>
      <c r="E651" s="710">
        <f t="shared" ref="E651:E707" si="173">FoAb*D650+(1-2*FoAb)*E650+FoAb*F650</f>
        <v>914.26887472952376</v>
      </c>
      <c r="F651" s="710">
        <f t="shared" ref="F651:F707" si="174">FoAb*E650+(1-2*FoAb)*F650+FoAb*G650</f>
        <v>537.36350221383248</v>
      </c>
      <c r="G651" s="710">
        <f t="shared" ref="G651:G707" si="175">FoAb*F650+(1-2*FoAb)*G650+FoAb*H650</f>
        <v>368.75421152589053</v>
      </c>
      <c r="H651" s="717">
        <f t="shared" ref="H651:H707" si="176">_FoN1*G650+(1-_FoN1-_FoN2)*H650+_FoN2*I650</f>
        <v>301.4601413737393</v>
      </c>
      <c r="I651" s="710">
        <f t="shared" ref="I651:I707" si="177">FoCase*H650+(1-2*FoCase)*I650+FoCase*J650</f>
        <v>301.2216303475542</v>
      </c>
      <c r="J651" s="710">
        <f t="shared" ref="J651:J707" si="178">FoCase*I650+(1-2*FoCase)*J650+FoCase*K650</f>
        <v>301.05326559827506</v>
      </c>
      <c r="K651" s="710">
        <f t="shared" ref="K651:K707" si="179">FoCase*J650+(1-2*FoCase)*K650+FoCase*L650</f>
        <v>300.95289642385359</v>
      </c>
      <c r="L651" s="710">
        <f t="shared" ref="L651:L707" si="180">(1-2*FoCase-2*FoCase*BiAtmCase)*L650+2*FoCase*K650+2*FoCase*BiAtmCase*Tatm</f>
        <v>300.91922816368447</v>
      </c>
      <c r="N651" s="580">
        <v>577</v>
      </c>
      <c r="O651" s="710">
        <f t="shared" ref="O651:O703" si="181">$O$73*N651</f>
        <v>8.9767333630000081</v>
      </c>
      <c r="P651" s="710">
        <f t="shared" ref="P651:P703" si="182">(1-2*FoCase-2*FoCase*BiCombCase)*P650+2*FoCase*Q650+2*FoCase*BiCombCase*Tcomb</f>
        <v>1248.8522322788322</v>
      </c>
      <c r="Q651" s="710">
        <f t="shared" ref="Q651:Q703" si="183">FoCase*P650+(1-2*FoCase)*Q650+FoCase*R650</f>
        <v>1237.2272887583113</v>
      </c>
      <c r="R651" s="710">
        <f t="shared" ref="R651:R703" si="184">FoCase*Q650+(1-2*FoCase)*R650+FoCase*S650</f>
        <v>1228.7979358544085</v>
      </c>
      <c r="S651" s="710">
        <f t="shared" ref="S651:S703" si="185">FoCase*R650+(1-2*FoCase)*S650+FoCase*T650</f>
        <v>1223.6414202263734</v>
      </c>
      <c r="T651" s="710">
        <f t="shared" ref="T651:T703" si="186">(1-2*FoCase-2*FoCase*BiAtmCase)*T650+2*FoCase*S650+2*FoCase*BiAtmCase*Tatm</f>
        <v>1221.8041351500185</v>
      </c>
    </row>
    <row r="652" spans="2:20">
      <c r="B652" s="580">
        <v>578</v>
      </c>
      <c r="C652" s="710">
        <f t="shared" si="171"/>
        <v>8.9922909598162999</v>
      </c>
      <c r="D652" s="710">
        <f t="shared" si="172"/>
        <v>1515.7361624576358</v>
      </c>
      <c r="E652" s="710">
        <f t="shared" si="173"/>
        <v>914.74991551002449</v>
      </c>
      <c r="F652" s="710">
        <f t="shared" si="174"/>
        <v>537.80979812089902</v>
      </c>
      <c r="G652" s="710">
        <f t="shared" si="175"/>
        <v>368.97128986866062</v>
      </c>
      <c r="H652" s="717">
        <f t="shared" si="176"/>
        <v>301.4777353141003</v>
      </c>
      <c r="I652" s="710">
        <f t="shared" si="177"/>
        <v>301.23850084004505</v>
      </c>
      <c r="J652" s="710">
        <f t="shared" si="178"/>
        <v>301.06961883732987</v>
      </c>
      <c r="K652" s="710">
        <f t="shared" si="179"/>
        <v>300.96893829125781</v>
      </c>
      <c r="L652" s="710">
        <f t="shared" si="180"/>
        <v>300.93516431840004</v>
      </c>
      <c r="N652" s="580">
        <v>578</v>
      </c>
      <c r="O652" s="710">
        <f t="shared" si="181"/>
        <v>8.9922909598162999</v>
      </c>
      <c r="P652" s="710">
        <f t="shared" si="182"/>
        <v>1249.5949626722841</v>
      </c>
      <c r="Q652" s="710">
        <f t="shared" si="183"/>
        <v>1237.995842555883</v>
      </c>
      <c r="R652" s="710">
        <f t="shared" si="184"/>
        <v>1229.5850678180966</v>
      </c>
      <c r="S652" s="710">
        <f t="shared" si="185"/>
        <v>1224.4397099798366</v>
      </c>
      <c r="T652" s="710">
        <f t="shared" si="186"/>
        <v>1222.6060571312503</v>
      </c>
    </row>
    <row r="653" spans="2:20">
      <c r="B653" s="580">
        <v>579</v>
      </c>
      <c r="C653" s="710">
        <f t="shared" si="171"/>
        <v>9.0078485566325899</v>
      </c>
      <c r="D653" s="710">
        <f t="shared" si="172"/>
        <v>1515.7856959616881</v>
      </c>
      <c r="E653" s="710">
        <f t="shared" si="173"/>
        <v>915.22995752396275</v>
      </c>
      <c r="F653" s="710">
        <f t="shared" si="174"/>
        <v>538.25567735010395</v>
      </c>
      <c r="G653" s="710">
        <f t="shared" si="175"/>
        <v>369.18843191780644</v>
      </c>
      <c r="H653" s="717">
        <f t="shared" si="176"/>
        <v>301.49537892998922</v>
      </c>
      <c r="I653" s="710">
        <f t="shared" si="177"/>
        <v>301.25542092321706</v>
      </c>
      <c r="J653" s="710">
        <f t="shared" si="178"/>
        <v>301.0860215918724</v>
      </c>
      <c r="K653" s="710">
        <f t="shared" si="179"/>
        <v>300.98502962055977</v>
      </c>
      <c r="L653" s="710">
        <f t="shared" si="180"/>
        <v>300.95114991027253</v>
      </c>
      <c r="N653" s="580">
        <v>579</v>
      </c>
      <c r="O653" s="710">
        <f t="shared" si="181"/>
        <v>9.0078485566325899</v>
      </c>
      <c r="P653" s="710">
        <f t="shared" si="182"/>
        <v>1250.3360091020754</v>
      </c>
      <c r="Q653" s="710">
        <f t="shared" si="183"/>
        <v>1238.7626538413965</v>
      </c>
      <c r="R653" s="710">
        <f t="shared" si="184"/>
        <v>1230.3704151481752</v>
      </c>
      <c r="S653" s="710">
        <f t="shared" si="185"/>
        <v>1225.2361898020688</v>
      </c>
      <c r="T653" s="710">
        <f t="shared" si="186"/>
        <v>1223.4061609460425</v>
      </c>
    </row>
    <row r="654" spans="2:20">
      <c r="B654" s="580">
        <v>580</v>
      </c>
      <c r="C654" s="710">
        <f t="shared" si="171"/>
        <v>9.0234061534488816</v>
      </c>
      <c r="D654" s="710">
        <f t="shared" si="172"/>
        <v>1515.8351239055373</v>
      </c>
      <c r="E654" s="710">
        <f t="shared" si="173"/>
        <v>915.70900393157422</v>
      </c>
      <c r="F654" s="710">
        <f t="shared" si="174"/>
        <v>538.70113968353473</v>
      </c>
      <c r="G654" s="710">
        <f t="shared" si="175"/>
        <v>369.40563661399256</v>
      </c>
      <c r="H654" s="717">
        <f t="shared" si="176"/>
        <v>301.5130722197697</v>
      </c>
      <c r="I654" s="710">
        <f t="shared" si="177"/>
        <v>301.27239059939188</v>
      </c>
      <c r="J654" s="710">
        <f t="shared" si="178"/>
        <v>301.10247386709847</v>
      </c>
      <c r="K654" s="710">
        <f t="shared" si="179"/>
        <v>301.00117041869782</v>
      </c>
      <c r="L654" s="710">
        <f t="shared" si="180"/>
        <v>300.96718494682341</v>
      </c>
      <c r="N654" s="580">
        <v>580</v>
      </c>
      <c r="O654" s="710">
        <f t="shared" si="181"/>
        <v>9.0234061534488816</v>
      </c>
      <c r="P654" s="710">
        <f t="shared" si="182"/>
        <v>1251.0753753861914</v>
      </c>
      <c r="Q654" s="710">
        <f t="shared" si="183"/>
        <v>1239.527726565582</v>
      </c>
      <c r="R654" s="710">
        <f t="shared" si="184"/>
        <v>1231.1539818908745</v>
      </c>
      <c r="S654" s="710">
        <f t="shared" si="185"/>
        <v>1226.0308637966561</v>
      </c>
      <c r="T654" s="710">
        <f t="shared" si="186"/>
        <v>1224.2044507166527</v>
      </c>
    </row>
    <row r="655" spans="2:20">
      <c r="B655" s="580">
        <v>581</v>
      </c>
      <c r="C655" s="710">
        <f t="shared" si="171"/>
        <v>9.0389637502651734</v>
      </c>
      <c r="D655" s="710">
        <f t="shared" si="172"/>
        <v>1515.8844466315775</v>
      </c>
      <c r="E655" s="710">
        <f t="shared" si="173"/>
        <v>916.18705787982208</v>
      </c>
      <c r="F655" s="710">
        <f t="shared" si="174"/>
        <v>539.14618490871453</v>
      </c>
      <c r="G655" s="710">
        <f t="shared" si="175"/>
        <v>369.6229029019525</v>
      </c>
      <c r="H655" s="717">
        <f t="shared" si="176"/>
        <v>301.53081518156034</v>
      </c>
      <c r="I655" s="710">
        <f t="shared" si="177"/>
        <v>301.28940987063055</v>
      </c>
      <c r="J655" s="710">
        <f t="shared" si="178"/>
        <v>301.11897566793158</v>
      </c>
      <c r="K655" s="710">
        <f t="shared" si="179"/>
        <v>301.01736069233141</v>
      </c>
      <c r="L655" s="710">
        <f t="shared" si="180"/>
        <v>300.9832694352931</v>
      </c>
      <c r="N655" s="580">
        <v>581</v>
      </c>
      <c r="O655" s="710">
        <f t="shared" si="181"/>
        <v>9.0389637502651734</v>
      </c>
      <c r="P655" s="710">
        <f t="shared" si="182"/>
        <v>1251.8130653339608</v>
      </c>
      <c r="Q655" s="710">
        <f t="shared" si="183"/>
        <v>1240.2910646702114</v>
      </c>
      <c r="R655" s="710">
        <f t="shared" si="184"/>
        <v>1231.9357720832511</v>
      </c>
      <c r="S655" s="710">
        <f t="shared" si="185"/>
        <v>1226.8237360578817</v>
      </c>
      <c r="T655" s="710">
        <f t="shared" si="186"/>
        <v>1225.0009305559931</v>
      </c>
    </row>
    <row r="656" spans="2:20">
      <c r="B656" s="580">
        <v>582</v>
      </c>
      <c r="C656" s="710">
        <f t="shared" si="171"/>
        <v>9.0545213470814634</v>
      </c>
      <c r="D656" s="710">
        <f t="shared" si="172"/>
        <v>1515.9336644807386</v>
      </c>
      <c r="E656" s="710">
        <f t="shared" si="173"/>
        <v>916.66412250246231</v>
      </c>
      <c r="F656" s="710">
        <f t="shared" si="174"/>
        <v>539.59081281855811</v>
      </c>
      <c r="G656" s="710">
        <f t="shared" si="175"/>
        <v>369.84022973048258</v>
      </c>
      <c r="H656" s="717">
        <f t="shared" si="176"/>
        <v>301.54860781323595</v>
      </c>
      <c r="I656" s="710">
        <f t="shared" si="177"/>
        <v>301.30647873873431</v>
      </c>
      <c r="J656" s="710">
        <f t="shared" si="178"/>
        <v>301.13552699902436</v>
      </c>
      <c r="K656" s="710">
        <f t="shared" si="179"/>
        <v>301.03360044784233</v>
      </c>
      <c r="L656" s="710">
        <f t="shared" si="180"/>
        <v>300.9994033826419</v>
      </c>
      <c r="N656" s="580">
        <v>582</v>
      </c>
      <c r="O656" s="710">
        <f t="shared" si="181"/>
        <v>9.0545213470814634</v>
      </c>
      <c r="P656" s="710">
        <f t="shared" si="182"/>
        <v>1252.5490827460753</v>
      </c>
      <c r="Q656" s="710">
        <f t="shared" si="183"/>
        <v>1241.0526720881205</v>
      </c>
      <c r="R656" s="710">
        <f t="shared" si="184"/>
        <v>1232.7157897532077</v>
      </c>
      <c r="S656" s="710">
        <f t="shared" si="185"/>
        <v>1227.6148106707446</v>
      </c>
      <c r="T656" s="710">
        <f t="shared" si="186"/>
        <v>1225.7956045676499</v>
      </c>
    </row>
    <row r="657" spans="2:20">
      <c r="B657" s="580">
        <v>583</v>
      </c>
      <c r="C657" s="710">
        <f t="shared" si="171"/>
        <v>9.0700789438977552</v>
      </c>
      <c r="D657" s="710">
        <f t="shared" si="172"/>
        <v>1515.9827777924947</v>
      </c>
      <c r="E657" s="710">
        <f t="shared" si="173"/>
        <v>917.14020092010912</v>
      </c>
      <c r="F657" s="710">
        <f t="shared" si="174"/>
        <v>540.03502321133021</v>
      </c>
      <c r="G657" s="710">
        <f t="shared" si="175"/>
        <v>370.05761605243561</v>
      </c>
      <c r="H657" s="717">
        <f t="shared" si="176"/>
        <v>301.56645011242847</v>
      </c>
      <c r="I657" s="710">
        <f t="shared" si="177"/>
        <v>301.32359720524585</v>
      </c>
      <c r="J657" s="710">
        <f t="shared" si="178"/>
        <v>301.15212786475956</v>
      </c>
      <c r="K657" s="710">
        <f t="shared" si="179"/>
        <v>301.04988969133552</v>
      </c>
      <c r="L657" s="710">
        <f t="shared" si="180"/>
        <v>301.01558679555114</v>
      </c>
      <c r="N657" s="580">
        <v>583</v>
      </c>
      <c r="O657" s="710">
        <f t="shared" si="181"/>
        <v>9.0700789438977552</v>
      </c>
      <c r="P657" s="710">
        <f t="shared" si="182"/>
        <v>1253.2834314146103</v>
      </c>
      <c r="Q657" s="710">
        <f t="shared" si="183"/>
        <v>1241.8125527432273</v>
      </c>
      <c r="R657" s="710">
        <f t="shared" si="184"/>
        <v>1233.4940389195158</v>
      </c>
      <c r="S657" s="710">
        <f t="shared" si="185"/>
        <v>1228.4040917109833</v>
      </c>
      <c r="T657" s="710">
        <f t="shared" si="186"/>
        <v>1226.5884768459059</v>
      </c>
    </row>
    <row r="658" spans="2:20">
      <c r="B658" s="580">
        <v>584</v>
      </c>
      <c r="C658" s="710">
        <f t="shared" si="171"/>
        <v>9.0856365407140469</v>
      </c>
      <c r="D658" s="710">
        <f t="shared" si="172"/>
        <v>1516.0317869048708</v>
      </c>
      <c r="E658" s="710">
        <f t="shared" si="173"/>
        <v>917.61529624029913</v>
      </c>
      <c r="F658" s="710">
        <f t="shared" si="174"/>
        <v>540.47881589060228</v>
      </c>
      <c r="G658" s="710">
        <f t="shared" si="175"/>
        <v>370.27506082471422</v>
      </c>
      <c r="H658" s="717">
        <f t="shared" si="176"/>
        <v>301.58434207652812</v>
      </c>
      <c r="I658" s="710">
        <f t="shared" si="177"/>
        <v>301.34076527145032</v>
      </c>
      <c r="J658" s="710">
        <f t="shared" si="178"/>
        <v>301.16877826925111</v>
      </c>
      <c r="K658" s="710">
        <f t="shared" si="179"/>
        <v>301.06622842864044</v>
      </c>
      <c r="L658" s="710">
        <f t="shared" si="180"/>
        <v>301.03181968042441</v>
      </c>
      <c r="N658" s="580">
        <v>584</v>
      </c>
      <c r="O658" s="710">
        <f t="shared" si="181"/>
        <v>9.0856365407140469</v>
      </c>
      <c r="P658" s="710">
        <f t="shared" si="182"/>
        <v>1254.0161151230425</v>
      </c>
      <c r="Q658" s="710">
        <f t="shared" si="183"/>
        <v>1242.5707105505539</v>
      </c>
      <c r="R658" s="710">
        <f t="shared" si="184"/>
        <v>1234.2705235918343</v>
      </c>
      <c r="S658" s="710">
        <f t="shared" si="185"/>
        <v>1229.1915832450952</v>
      </c>
      <c r="T658" s="710">
        <f t="shared" si="186"/>
        <v>1227.379551475761</v>
      </c>
    </row>
    <row r="659" spans="2:20">
      <c r="B659" s="580">
        <v>585</v>
      </c>
      <c r="C659" s="710">
        <f t="shared" si="171"/>
        <v>9.1011941375303369</v>
      </c>
      <c r="D659" s="710">
        <f t="shared" si="172"/>
        <v>1516.0806921544499</v>
      </c>
      <c r="E659" s="710">
        <f t="shared" si="173"/>
        <v>918.08941155755622</v>
      </c>
      <c r="F659" s="710">
        <f t="shared" si="174"/>
        <v>540.92219066521102</v>
      </c>
      <c r="G659" s="710">
        <f t="shared" si="175"/>
        <v>370.49256300826437</v>
      </c>
      <c r="H659" s="717">
        <f t="shared" si="176"/>
        <v>301.60228370268436</v>
      </c>
      <c r="I659" s="710">
        <f t="shared" si="177"/>
        <v>301.35798293837661</v>
      </c>
      <c r="J659" s="710">
        <f t="shared" si="178"/>
        <v>301.18547821634502</v>
      </c>
      <c r="K659" s="710">
        <f t="shared" si="179"/>
        <v>301.082616665312</v>
      </c>
      <c r="L659" s="710">
        <f t="shared" si="180"/>
        <v>301.04810204338855</v>
      </c>
      <c r="N659" s="580">
        <v>585</v>
      </c>
      <c r="O659" s="710">
        <f t="shared" si="181"/>
        <v>9.1011941375303369</v>
      </c>
      <c r="P659" s="710">
        <f t="shared" si="182"/>
        <v>1254.7471376462713</v>
      </c>
      <c r="Q659" s="710">
        <f t="shared" si="183"/>
        <v>1243.3271494162461</v>
      </c>
      <c r="R659" s="710">
        <f t="shared" si="184"/>
        <v>1235.045247770732</v>
      </c>
      <c r="S659" s="710">
        <f t="shared" si="185"/>
        <v>1229.9772893303575</v>
      </c>
      <c r="T659" s="710">
        <f t="shared" si="186"/>
        <v>1228.1688325329533</v>
      </c>
    </row>
    <row r="660" spans="2:20">
      <c r="B660" s="580">
        <v>586</v>
      </c>
      <c r="C660" s="710">
        <f t="shared" si="171"/>
        <v>9.1167517343466287</v>
      </c>
      <c r="D660" s="710">
        <f t="shared" si="172"/>
        <v>1516.1294938763808</v>
      </c>
      <c r="E660" s="710">
        <f t="shared" si="173"/>
        <v>918.56254995345478</v>
      </c>
      <c r="F660" s="710">
        <f t="shared" si="174"/>
        <v>541.36514734921639</v>
      </c>
      <c r="G660" s="710">
        <f t="shared" si="175"/>
        <v>370.7101215680691</v>
      </c>
      <c r="H660" s="717">
        <f t="shared" si="176"/>
        <v>301.62027498780697</v>
      </c>
      <c r="I660" s="710">
        <f t="shared" si="177"/>
        <v>301.37525020679794</v>
      </c>
      <c r="J660" s="710">
        <f t="shared" si="178"/>
        <v>301.20222770962101</v>
      </c>
      <c r="K660" s="710">
        <f t="shared" si="179"/>
        <v>301.09905440663164</v>
      </c>
      <c r="L660" s="710">
        <f t="shared" si="180"/>
        <v>301.06443389029471</v>
      </c>
      <c r="N660" s="580">
        <v>586</v>
      </c>
      <c r="O660" s="710">
        <f t="shared" si="181"/>
        <v>9.1167517343466287</v>
      </c>
      <c r="P660" s="710">
        <f t="shared" si="182"/>
        <v>1255.4765027506373</v>
      </c>
      <c r="Q660" s="710">
        <f t="shared" si="183"/>
        <v>1244.0818732375931</v>
      </c>
      <c r="R660" s="710">
        <f t="shared" si="184"/>
        <v>1235.8182154477067</v>
      </c>
      <c r="S660" s="710">
        <f t="shared" si="185"/>
        <v>1230.761214014849</v>
      </c>
      <c r="T660" s="710">
        <f t="shared" si="186"/>
        <v>1228.9563240839802</v>
      </c>
    </row>
    <row r="661" spans="2:20">
      <c r="B661" s="580">
        <v>587</v>
      </c>
      <c r="C661" s="710">
        <f t="shared" si="171"/>
        <v>9.1323093311629204</v>
      </c>
      <c r="D661" s="710">
        <f t="shared" si="172"/>
        <v>1516.1781924043844</v>
      </c>
      <c r="E661" s="710">
        <f t="shared" si="173"/>
        <v>919.03471449668405</v>
      </c>
      <c r="F661" s="710">
        <f t="shared" si="174"/>
        <v>541.80768576185994</v>
      </c>
      <c r="G661" s="710">
        <f t="shared" si="175"/>
        <v>370.92773547314158</v>
      </c>
      <c r="H661" s="717">
        <f t="shared" si="176"/>
        <v>301.63831592856701</v>
      </c>
      <c r="I661" s="710">
        <f t="shared" si="177"/>
        <v>301.39256707723348</v>
      </c>
      <c r="J661" s="710">
        <f t="shared" si="178"/>
        <v>301.21902675239295</v>
      </c>
      <c r="K661" s="710">
        <f t="shared" si="179"/>
        <v>301.11554165760862</v>
      </c>
      <c r="L661" s="710">
        <f t="shared" si="180"/>
        <v>301.08081522671949</v>
      </c>
      <c r="N661" s="580">
        <v>587</v>
      </c>
      <c r="O661" s="710">
        <f t="shared" si="181"/>
        <v>9.1323093311629204</v>
      </c>
      <c r="P661" s="710">
        <f t="shared" si="182"/>
        <v>1256.2042141939414</v>
      </c>
      <c r="Q661" s="710">
        <f t="shared" si="183"/>
        <v>1244.834885903048</v>
      </c>
      <c r="R661" s="710">
        <f t="shared" si="184"/>
        <v>1236.5894306052071</v>
      </c>
      <c r="S661" s="710">
        <f t="shared" si="185"/>
        <v>1231.5433613374698</v>
      </c>
      <c r="T661" s="710">
        <f t="shared" si="186"/>
        <v>1229.7420301861193</v>
      </c>
    </row>
    <row r="662" spans="2:20">
      <c r="B662" s="580">
        <v>588</v>
      </c>
      <c r="C662" s="710">
        <f t="shared" si="171"/>
        <v>9.1478669279792104</v>
      </c>
      <c r="D662" s="710">
        <f t="shared" si="172"/>
        <v>1516.2267880707616</v>
      </c>
      <c r="E662" s="710">
        <f t="shared" si="173"/>
        <v>919.50590824311087</v>
      </c>
      <c r="F662" s="710">
        <f t="shared" si="174"/>
        <v>542.24980572752395</v>
      </c>
      <c r="G662" s="710">
        <f t="shared" si="175"/>
        <v>371.14540369651854</v>
      </c>
      <c r="H662" s="717">
        <f t="shared" si="176"/>
        <v>301.65640652139803</v>
      </c>
      <c r="I662" s="710">
        <f t="shared" si="177"/>
        <v>301.4099335499489</v>
      </c>
      <c r="J662" s="710">
        <f t="shared" si="178"/>
        <v>301.23587534771036</v>
      </c>
      <c r="K662" s="710">
        <f t="shared" si="179"/>
        <v>301.13207842298084</v>
      </c>
      <c r="L662" s="710">
        <f t="shared" si="180"/>
        <v>301.09724605796612</v>
      </c>
      <c r="N662" s="580">
        <v>588</v>
      </c>
      <c r="O662" s="710">
        <f t="shared" si="181"/>
        <v>9.1478669279792104</v>
      </c>
      <c r="P662" s="710">
        <f t="shared" si="182"/>
        <v>1256.930275725465</v>
      </c>
      <c r="Q662" s="710">
        <f t="shared" si="183"/>
        <v>1245.586191292248</v>
      </c>
      <c r="R662" s="710">
        <f t="shared" si="184"/>
        <v>1237.3588972166519</v>
      </c>
      <c r="S662" s="710">
        <f t="shared" si="185"/>
        <v>1232.3237353279637</v>
      </c>
      <c r="T662" s="710">
        <f t="shared" si="186"/>
        <v>1230.5259548874492</v>
      </c>
    </row>
    <row r="663" spans="2:20">
      <c r="B663" s="580">
        <v>589</v>
      </c>
      <c r="C663" s="710">
        <f t="shared" si="171"/>
        <v>9.1634245247955022</v>
      </c>
      <c r="D663" s="710">
        <f t="shared" si="172"/>
        <v>1516.2752812063998</v>
      </c>
      <c r="E663" s="710">
        <f t="shared" si="173"/>
        <v>919.97613423584278</v>
      </c>
      <c r="F663" s="710">
        <f t="shared" si="174"/>
        <v>542.6915070756902</v>
      </c>
      <c r="G663" s="710">
        <f t="shared" si="175"/>
        <v>371.36312521525355</v>
      </c>
      <c r="H663" s="717">
        <f t="shared" si="176"/>
        <v>301.6745467624969</v>
      </c>
      <c r="I663" s="710">
        <f t="shared" si="177"/>
        <v>301.42734962495786</v>
      </c>
      <c r="J663" s="710">
        <f t="shared" si="178"/>
        <v>301.25277349835926</v>
      </c>
      <c r="K663" s="710">
        <f t="shared" si="179"/>
        <v>301.14866470721603</v>
      </c>
      <c r="L663" s="710">
        <f t="shared" si="180"/>
        <v>301.1137263890655</v>
      </c>
      <c r="N663" s="580">
        <v>589</v>
      </c>
      <c r="O663" s="710">
        <f t="shared" si="181"/>
        <v>9.1634245247955022</v>
      </c>
      <c r="P663" s="710">
        <f t="shared" si="182"/>
        <v>1257.6546910859888</v>
      </c>
      <c r="Q663" s="710">
        <f t="shared" si="183"/>
        <v>1246.3357932760339</v>
      </c>
      <c r="R663" s="710">
        <f t="shared" si="184"/>
        <v>1238.1266192464516</v>
      </c>
      <c r="S663" s="710">
        <f t="shared" si="185"/>
        <v>1233.1023400069369</v>
      </c>
      <c r="T663" s="710">
        <f t="shared" si="186"/>
        <v>1231.3081022268705</v>
      </c>
    </row>
    <row r="664" spans="2:20">
      <c r="B664" s="580">
        <v>590</v>
      </c>
      <c r="C664" s="710">
        <f t="shared" si="171"/>
        <v>9.1789821216117939</v>
      </c>
      <c r="D664" s="710">
        <f t="shared" si="172"/>
        <v>1516.3236721407802</v>
      </c>
      <c r="E664" s="710">
        <f t="shared" si="173"/>
        <v>920.44539550529078</v>
      </c>
      <c r="F664" s="710">
        <f t="shared" si="174"/>
        <v>543.13278964089977</v>
      </c>
      <c r="G664" s="710">
        <f t="shared" si="175"/>
        <v>371.58089901041023</v>
      </c>
      <c r="H664" s="717">
        <f t="shared" si="176"/>
        <v>301.69273664782492</v>
      </c>
      <c r="I664" s="710">
        <f t="shared" si="177"/>
        <v>301.44481530202285</v>
      </c>
      <c r="J664" s="710">
        <f t="shared" si="178"/>
        <v>301.26972120686338</v>
      </c>
      <c r="K664" s="710">
        <f t="shared" si="179"/>
        <v>301.16530051451309</v>
      </c>
      <c r="L664" s="710">
        <f t="shared" si="180"/>
        <v>301.1302562247771</v>
      </c>
      <c r="N664" s="580">
        <v>590</v>
      </c>
      <c r="O664" s="710">
        <f t="shared" si="181"/>
        <v>9.1789821216117939</v>
      </c>
      <c r="P664" s="710">
        <f t="shared" si="182"/>
        <v>1258.3774640078118</v>
      </c>
      <c r="Q664" s="710">
        <f t="shared" si="183"/>
        <v>1247.0836957164702</v>
      </c>
      <c r="R664" s="710">
        <f t="shared" si="184"/>
        <v>1238.8926006500278</v>
      </c>
      <c r="S664" s="710">
        <f t="shared" si="185"/>
        <v>1233.8791793858809</v>
      </c>
      <c r="T664" s="710">
        <f t="shared" si="186"/>
        <v>1232.0884762341263</v>
      </c>
    </row>
    <row r="665" spans="2:20">
      <c r="B665" s="580">
        <v>591</v>
      </c>
      <c r="C665" s="710">
        <f t="shared" si="171"/>
        <v>9.1945397184280839</v>
      </c>
      <c r="D665" s="710">
        <f t="shared" si="172"/>
        <v>1516.3719612019852</v>
      </c>
      <c r="E665" s="710">
        <f t="shared" si="173"/>
        <v>920.91369506923093</v>
      </c>
      <c r="F665" s="710">
        <f t="shared" si="174"/>
        <v>543.57365326271247</v>
      </c>
      <c r="G665" s="710">
        <f t="shared" si="175"/>
        <v>371.79872406705539</v>
      </c>
      <c r="H665" s="717">
        <f t="shared" si="176"/>
        <v>301.71097617310897</v>
      </c>
      <c r="I665" s="710">
        <f t="shared" si="177"/>
        <v>301.46233058065616</v>
      </c>
      <c r="J665" s="710">
        <f t="shared" si="178"/>
        <v>301.28671847548526</v>
      </c>
      <c r="K665" s="710">
        <f t="shared" si="179"/>
        <v>301.1819858488027</v>
      </c>
      <c r="L665" s="710">
        <f t="shared" si="180"/>
        <v>301.14683556959028</v>
      </c>
      <c r="N665" s="580">
        <v>591</v>
      </c>
      <c r="O665" s="710">
        <f t="shared" si="181"/>
        <v>9.1945397184280839</v>
      </c>
      <c r="P665" s="710">
        <f t="shared" si="182"/>
        <v>1259.0985982147715</v>
      </c>
      <c r="Q665" s="710">
        <f t="shared" si="183"/>
        <v>1247.8299024668654</v>
      </c>
      <c r="R665" s="710">
        <f t="shared" si="184"/>
        <v>1239.656845373835</v>
      </c>
      <c r="S665" s="710">
        <f t="shared" si="185"/>
        <v>1234.6542574671914</v>
      </c>
      <c r="T665" s="710">
        <f t="shared" si="186"/>
        <v>1232.8670809298239</v>
      </c>
    </row>
    <row r="666" spans="2:20">
      <c r="B666" s="580">
        <v>592</v>
      </c>
      <c r="C666" s="710">
        <f t="shared" si="171"/>
        <v>9.2100973152443757</v>
      </c>
      <c r="D666" s="710">
        <f t="shared" si="172"/>
        <v>1516.420148716704</v>
      </c>
      <c r="E666" s="710">
        <f t="shared" si="173"/>
        <v>921.38103593286712</v>
      </c>
      <c r="F666" s="710">
        <f t="shared" si="174"/>
        <v>544.01409778566699</v>
      </c>
      <c r="G666" s="710">
        <f t="shared" si="175"/>
        <v>372.01659937425211</v>
      </c>
      <c r="H666" s="717">
        <f t="shared" si="176"/>
        <v>301.72926533384225</v>
      </c>
      <c r="I666" s="710">
        <f t="shared" si="177"/>
        <v>301.47989546012116</v>
      </c>
      <c r="J666" s="710">
        <f t="shared" si="178"/>
        <v>301.30376530622721</v>
      </c>
      <c r="K666" s="710">
        <f t="shared" si="179"/>
        <v>301.1987207137488</v>
      </c>
      <c r="L666" s="710">
        <f t="shared" si="180"/>
        <v>301.16346442772544</v>
      </c>
      <c r="N666" s="580">
        <v>592</v>
      </c>
      <c r="O666" s="710">
        <f t="shared" si="181"/>
        <v>9.2100973152443757</v>
      </c>
      <c r="P666" s="710">
        <f t="shared" si="182"/>
        <v>1259.8180974222621</v>
      </c>
      <c r="Q666" s="710">
        <f t="shared" si="183"/>
        <v>1248.5744173717915</v>
      </c>
      <c r="R666" s="710">
        <f t="shared" si="184"/>
        <v>1240.4193573553794</v>
      </c>
      <c r="S666" s="710">
        <f t="shared" si="185"/>
        <v>1235.42757824419</v>
      </c>
      <c r="T666" s="710">
        <f t="shared" si="186"/>
        <v>1233.6439203254542</v>
      </c>
    </row>
    <row r="667" spans="2:20">
      <c r="B667" s="580">
        <v>593</v>
      </c>
      <c r="C667" s="710">
        <f t="shared" si="171"/>
        <v>9.2256549120606675</v>
      </c>
      <c r="D667" s="710">
        <f t="shared" si="172"/>
        <v>1516.4682350102412</v>
      </c>
      <c r="E667" s="710">
        <f t="shared" si="173"/>
        <v>921.84742108889202</v>
      </c>
      <c r="F667" s="710">
        <f t="shared" si="174"/>
        <v>544.45412305924083</v>
      </c>
      <c r="G667" s="710">
        <f t="shared" si="175"/>
        <v>372.23452392505277</v>
      </c>
      <c r="H667" s="717">
        <f t="shared" si="176"/>
        <v>301.7476041252857</v>
      </c>
      <c r="I667" s="710">
        <f t="shared" si="177"/>
        <v>301.4975099394332</v>
      </c>
      <c r="J667" s="710">
        <f t="shared" si="178"/>
        <v>301.32086170083244</v>
      </c>
      <c r="K667" s="710">
        <f t="shared" si="179"/>
        <v>301.21550511274944</v>
      </c>
      <c r="L667" s="710">
        <f t="shared" si="180"/>
        <v>301.1801428031348</v>
      </c>
      <c r="N667" s="580">
        <v>593</v>
      </c>
      <c r="O667" s="710">
        <f t="shared" si="181"/>
        <v>9.2256549120606675</v>
      </c>
      <c r="P667" s="710">
        <f t="shared" si="182"/>
        <v>1260.5359653372543</v>
      </c>
      <c r="Q667" s="710">
        <f t="shared" si="183"/>
        <v>1249.3172442671039</v>
      </c>
      <c r="R667" s="710">
        <f t="shared" si="184"/>
        <v>1241.1801405232395</v>
      </c>
      <c r="S667" s="710">
        <f t="shared" si="185"/>
        <v>1236.1991457011441</v>
      </c>
      <c r="T667" s="710">
        <f t="shared" si="186"/>
        <v>1234.4189984234133</v>
      </c>
    </row>
    <row r="668" spans="2:20">
      <c r="B668" s="580">
        <v>594</v>
      </c>
      <c r="C668" s="710">
        <f t="shared" si="171"/>
        <v>9.2412125088769574</v>
      </c>
      <c r="D668" s="710">
        <f t="shared" si="172"/>
        <v>1516.5162204065223</v>
      </c>
      <c r="E668" s="710">
        <f t="shared" si="173"/>
        <v>922.31285351754843</v>
      </c>
      <c r="F668" s="710">
        <f t="shared" si="174"/>
        <v>544.8937289378116</v>
      </c>
      <c r="G668" s="710">
        <f t="shared" si="175"/>
        <v>372.45249671649202</v>
      </c>
      <c r="H668" s="717">
        <f t="shared" si="176"/>
        <v>301.76599254246872</v>
      </c>
      <c r="I668" s="710">
        <f t="shared" si="177"/>
        <v>301.51517401736078</v>
      </c>
      <c r="J668" s="710">
        <f t="shared" si="178"/>
        <v>301.33800766078599</v>
      </c>
      <c r="K668" s="710">
        <f t="shared" si="179"/>
        <v>301.23233904893806</v>
      </c>
      <c r="L668" s="710">
        <f t="shared" si="180"/>
        <v>301.19687069950373</v>
      </c>
      <c r="N668" s="580">
        <v>594</v>
      </c>
      <c r="O668" s="710">
        <f t="shared" si="181"/>
        <v>9.2412125088769574</v>
      </c>
      <c r="P668" s="710">
        <f t="shared" si="182"/>
        <v>1261.2522056583139</v>
      </c>
      <c r="Q668" s="710">
        <f t="shared" si="183"/>
        <v>1250.0583869799607</v>
      </c>
      <c r="R668" s="710">
        <f t="shared" si="184"/>
        <v>1241.9391987970876</v>
      </c>
      <c r="S668" s="710">
        <f t="shared" si="185"/>
        <v>1236.9689638132879</v>
      </c>
      <c r="T668" s="710">
        <f t="shared" si="186"/>
        <v>1235.1923192170227</v>
      </c>
    </row>
    <row r="669" spans="2:20">
      <c r="B669" s="580">
        <v>595</v>
      </c>
      <c r="C669" s="710">
        <f t="shared" si="171"/>
        <v>9.2567701056932492</v>
      </c>
      <c r="D669" s="710">
        <f t="shared" si="172"/>
        <v>1516.5641052281017</v>
      </c>
      <c r="E669" s="710">
        <f t="shared" si="173"/>
        <v>922.77733618669015</v>
      </c>
      <c r="F669" s="710">
        <f t="shared" si="174"/>
        <v>545.33291528061727</v>
      </c>
      <c r="G669" s="710">
        <f t="shared" si="175"/>
        <v>372.67051674957997</v>
      </c>
      <c r="H669" s="717">
        <f t="shared" si="176"/>
        <v>301.78443058019025</v>
      </c>
      <c r="I669" s="710">
        <f t="shared" si="177"/>
        <v>301.53288769242636</v>
      </c>
      <c r="J669" s="710">
        <f t="shared" si="178"/>
        <v>301.35520318731614</v>
      </c>
      <c r="K669" s="710">
        <f t="shared" si="179"/>
        <v>301.24922252518434</v>
      </c>
      <c r="L669" s="710">
        <f t="shared" si="180"/>
        <v>301.21364812025183</v>
      </c>
      <c r="N669" s="580">
        <v>595</v>
      </c>
      <c r="O669" s="710">
        <f t="shared" si="181"/>
        <v>9.2567701056932492</v>
      </c>
      <c r="P669" s="710">
        <f t="shared" si="182"/>
        <v>1261.9668220756212</v>
      </c>
      <c r="Q669" s="710">
        <f t="shared" si="183"/>
        <v>1250.7978493288429</v>
      </c>
      <c r="R669" s="710">
        <f t="shared" si="184"/>
        <v>1242.6965360877084</v>
      </c>
      <c r="S669" s="710">
        <f t="shared" si="185"/>
        <v>1237.7370365468428</v>
      </c>
      <c r="T669" s="710">
        <f t="shared" si="186"/>
        <v>1235.9638866905498</v>
      </c>
    </row>
    <row r="670" spans="2:20">
      <c r="B670" s="580">
        <v>596</v>
      </c>
      <c r="C670" s="710">
        <f t="shared" si="171"/>
        <v>9.272327702509541</v>
      </c>
      <c r="D670" s="710">
        <f t="shared" si="172"/>
        <v>1516.6118897961685</v>
      </c>
      <c r="E670" s="710">
        <f t="shared" si="173"/>
        <v>923.24087205184287</v>
      </c>
      <c r="F670" s="710">
        <f t="shared" si="174"/>
        <v>545.77168195171748</v>
      </c>
      <c r="G670" s="710">
        <f t="shared" si="175"/>
        <v>372.88858302929469</v>
      </c>
      <c r="H670" s="717">
        <f t="shared" si="176"/>
        <v>301.80291823301974</v>
      </c>
      <c r="I670" s="710">
        <f t="shared" si="177"/>
        <v>301.55065096290781</v>
      </c>
      <c r="J670" s="710">
        <f t="shared" si="178"/>
        <v>301.37244828139512</v>
      </c>
      <c r="K670" s="710">
        <f t="shared" si="179"/>
        <v>301.26615554409545</v>
      </c>
      <c r="L670" s="710">
        <f t="shared" si="180"/>
        <v>301.23047506853379</v>
      </c>
      <c r="N670" s="580">
        <v>596</v>
      </c>
      <c r="O670" s="710">
        <f t="shared" si="181"/>
        <v>9.272327702509541</v>
      </c>
      <c r="P670" s="710">
        <f t="shared" si="182"/>
        <v>1262.6798182709895</v>
      </c>
      <c r="Q670" s="710">
        <f t="shared" si="183"/>
        <v>1251.5356351235748</v>
      </c>
      <c r="R670" s="710">
        <f t="shared" si="184"/>
        <v>1243.4521562970203</v>
      </c>
      <c r="S670" s="710">
        <f t="shared" si="185"/>
        <v>1238.5033678590373</v>
      </c>
      <c r="T670" s="710">
        <f t="shared" si="186"/>
        <v>1236.7337048192292</v>
      </c>
    </row>
    <row r="671" spans="2:20">
      <c r="B671" s="580">
        <v>597</v>
      </c>
      <c r="C671" s="710">
        <f t="shared" si="171"/>
        <v>9.287885299325831</v>
      </c>
      <c r="D671" s="710">
        <f t="shared" si="172"/>
        <v>1516.6595744305537</v>
      </c>
      <c r="E671" s="710">
        <f t="shared" si="173"/>
        <v>923.70346405626412</v>
      </c>
      <c r="F671" s="710">
        <f t="shared" si="174"/>
        <v>546.21002881995503</v>
      </c>
      <c r="G671" s="710">
        <f t="shared" si="175"/>
        <v>373.10669456457521</v>
      </c>
      <c r="H671" s="717">
        <f t="shared" si="176"/>
        <v>301.82145549529832</v>
      </c>
      <c r="I671" s="710">
        <f t="shared" si="177"/>
        <v>301.56846382683898</v>
      </c>
      <c r="J671" s="710">
        <f t="shared" si="178"/>
        <v>301.38974294374037</v>
      </c>
      <c r="K671" s="710">
        <f t="shared" si="179"/>
        <v>301.283138108017</v>
      </c>
      <c r="L671" s="710">
        <f t="shared" si="180"/>
        <v>301.24735154724073</v>
      </c>
      <c r="N671" s="580">
        <v>597</v>
      </c>
      <c r="O671" s="710">
        <f t="shared" si="181"/>
        <v>9.287885299325831</v>
      </c>
      <c r="P671" s="710">
        <f t="shared" si="182"/>
        <v>1263.3911979178852</v>
      </c>
      <c r="Q671" s="710">
        <f t="shared" si="183"/>
        <v>1252.2717481653419</v>
      </c>
      <c r="R671" s="710">
        <f t="shared" si="184"/>
        <v>1244.2060633180947</v>
      </c>
      <c r="S671" s="710">
        <f t="shared" si="185"/>
        <v>1239.2679616981286</v>
      </c>
      <c r="T671" s="710">
        <f t="shared" si="186"/>
        <v>1237.5017775692818</v>
      </c>
    </row>
    <row r="672" spans="2:20">
      <c r="B672" s="580">
        <v>598</v>
      </c>
      <c r="C672" s="710">
        <f t="shared" si="171"/>
        <v>9.3034428961421227</v>
      </c>
      <c r="D672" s="710">
        <f t="shared" si="172"/>
        <v>1516.7071594497368</v>
      </c>
      <c r="E672" s="710">
        <f t="shared" si="173"/>
        <v>924.16511513100306</v>
      </c>
      <c r="F672" s="710">
        <f t="shared" si="174"/>
        <v>546.64795575891742</v>
      </c>
      <c r="G672" s="710">
        <f t="shared" si="175"/>
        <v>373.32485036831446</v>
      </c>
      <c r="H672" s="717">
        <f t="shared" si="176"/>
        <v>301.84004236113981</v>
      </c>
      <c r="I672" s="710">
        <f t="shared" si="177"/>
        <v>301.58632628201104</v>
      </c>
      <c r="J672" s="710">
        <f t="shared" si="178"/>
        <v>301.40708717481544</v>
      </c>
      <c r="K672" s="710">
        <f t="shared" si="179"/>
        <v>301.30017021903427</v>
      </c>
      <c r="L672" s="710">
        <f t="shared" si="180"/>
        <v>301.26427755900102</v>
      </c>
      <c r="N672" s="580">
        <v>598</v>
      </c>
      <c r="O672" s="710">
        <f t="shared" si="181"/>
        <v>9.3034428961421227</v>
      </c>
      <c r="P672" s="710">
        <f t="shared" si="182"/>
        <v>1264.1009646814455</v>
      </c>
      <c r="Q672" s="710">
        <f t="shared" si="183"/>
        <v>1253.0061922467116</v>
      </c>
      <c r="R672" s="710">
        <f t="shared" si="184"/>
        <v>1244.9582610351765</v>
      </c>
      <c r="S672" s="710">
        <f t="shared" si="185"/>
        <v>1240.0308220034212</v>
      </c>
      <c r="T672" s="710">
        <f t="shared" si="186"/>
        <v>1238.2681088979371</v>
      </c>
    </row>
    <row r="673" spans="2:20">
      <c r="B673" s="580">
        <v>599</v>
      </c>
      <c r="C673" s="710">
        <f t="shared" si="171"/>
        <v>9.3190004929584145</v>
      </c>
      <c r="D673" s="710">
        <f t="shared" si="172"/>
        <v>1516.7546451708531</v>
      </c>
      <c r="E673" s="710">
        <f t="shared" si="173"/>
        <v>924.62582819496015</v>
      </c>
      <c r="F673" s="710">
        <f t="shared" si="174"/>
        <v>547.08546264689926</v>
      </c>
      <c r="G673" s="710">
        <f t="shared" si="175"/>
        <v>373.54304945735174</v>
      </c>
      <c r="H673" s="717">
        <f t="shared" si="176"/>
        <v>301.85867882443159</v>
      </c>
      <c r="I673" s="710">
        <f t="shared" si="177"/>
        <v>301.60423832597348</v>
      </c>
      <c r="J673" s="710">
        <f t="shared" si="178"/>
        <v>301.42448097483134</v>
      </c>
      <c r="K673" s="710">
        <f t="shared" si="179"/>
        <v>301.31725187897314</v>
      </c>
      <c r="L673" s="710">
        <f t="shared" si="180"/>
        <v>301.28125310618174</v>
      </c>
      <c r="N673" s="580">
        <v>599</v>
      </c>
      <c r="O673" s="710">
        <f t="shared" si="181"/>
        <v>9.3190004929584145</v>
      </c>
      <c r="P673" s="710">
        <f t="shared" si="182"/>
        <v>1264.8091222184978</v>
      </c>
      <c r="Q673" s="710">
        <f t="shared" si="183"/>
        <v>1253.7389711516532</v>
      </c>
      <c r="R673" s="710">
        <f t="shared" si="184"/>
        <v>1245.7087533237041</v>
      </c>
      <c r="S673" s="710">
        <f t="shared" si="185"/>
        <v>1240.7919527052891</v>
      </c>
      <c r="T673" s="710">
        <f t="shared" si="186"/>
        <v>1239.0327027534515</v>
      </c>
    </row>
    <row r="674" spans="2:20">
      <c r="B674" s="580">
        <v>600</v>
      </c>
      <c r="C674" s="710">
        <f t="shared" si="171"/>
        <v>9.3345580897747045</v>
      </c>
      <c r="D674" s="710">
        <f t="shared" si="172"/>
        <v>1516.8020319096995</v>
      </c>
      <c r="E674" s="710">
        <f t="shared" si="173"/>
        <v>925.08560615494673</v>
      </c>
      <c r="F674" s="710">
        <f t="shared" si="174"/>
        <v>547.52254936686381</v>
      </c>
      <c r="G674" s="710">
        <f t="shared" si="175"/>
        <v>373.76129085246555</v>
      </c>
      <c r="H674" s="717">
        <f t="shared" si="176"/>
        <v>301.87736487883569</v>
      </c>
      <c r="I674" s="710">
        <f t="shared" si="177"/>
        <v>301.62219995603516</v>
      </c>
      <c r="J674" s="710">
        <f t="shared" si="178"/>
        <v>301.44192434374719</v>
      </c>
      <c r="K674" s="710">
        <f t="shared" si="179"/>
        <v>301.33438308940117</v>
      </c>
      <c r="L674" s="710">
        <f t="shared" si="180"/>
        <v>301.29827819088928</v>
      </c>
      <c r="N674" s="580">
        <v>600</v>
      </c>
      <c r="O674" s="710">
        <f t="shared" si="181"/>
        <v>9.3345580897747045</v>
      </c>
      <c r="P674" s="710">
        <f t="shared" si="182"/>
        <v>1265.5156741775788</v>
      </c>
      <c r="Q674" s="710">
        <f t="shared" si="183"/>
        <v>1254.4700886555561</v>
      </c>
      <c r="R674" s="710">
        <f t="shared" si="184"/>
        <v>1246.4575440503286</v>
      </c>
      <c r="S674" s="710">
        <f t="shared" si="185"/>
        <v>1241.5513577251945</v>
      </c>
      <c r="T674" s="710">
        <f t="shared" si="186"/>
        <v>1239.7955630751301</v>
      </c>
    </row>
    <row r="675" spans="2:20">
      <c r="B675" s="580">
        <v>601</v>
      </c>
      <c r="C675" s="710">
        <f t="shared" si="171"/>
        <v>9.3501156865909962</v>
      </c>
      <c r="D675" s="710">
        <f t="shared" si="172"/>
        <v>1516.8493199807413</v>
      </c>
      <c r="E675" s="710">
        <f t="shared" si="173"/>
        <v>925.5444519057437</v>
      </c>
      <c r="F675" s="710">
        <f t="shared" si="174"/>
        <v>547.95921580640618</v>
      </c>
      <c r="G675" s="710">
        <f t="shared" si="175"/>
        <v>373.97957357836628</v>
      </c>
      <c r="H675" s="717">
        <f t="shared" si="176"/>
        <v>301.89610051778971</v>
      </c>
      <c r="I675" s="710">
        <f t="shared" si="177"/>
        <v>301.64021116926517</v>
      </c>
      <c r="J675" s="710">
        <f t="shared" si="178"/>
        <v>301.45941728127161</v>
      </c>
      <c r="K675" s="710">
        <f t="shared" si="179"/>
        <v>301.35156385162878</v>
      </c>
      <c r="L675" s="710">
        <f t="shared" si="180"/>
        <v>301.31535281497065</v>
      </c>
      <c r="N675" s="580">
        <v>601</v>
      </c>
      <c r="O675" s="710">
        <f t="shared" si="181"/>
        <v>9.3501156865909962</v>
      </c>
      <c r="P675" s="710">
        <f t="shared" si="182"/>
        <v>1266.2206241989529</v>
      </c>
      <c r="Q675" s="710">
        <f t="shared" si="183"/>
        <v>1255.1995485252501</v>
      </c>
      <c r="R675" s="710">
        <f t="shared" si="184"/>
        <v>1247.2046370729356</v>
      </c>
      <c r="S675" s="710">
        <f t="shared" si="185"/>
        <v>1242.3090409757092</v>
      </c>
      <c r="T675" s="710">
        <f t="shared" si="186"/>
        <v>1240.556693793347</v>
      </c>
    </row>
    <row r="676" spans="2:20">
      <c r="B676" s="580">
        <v>602</v>
      </c>
      <c r="C676" s="710">
        <f t="shared" si="171"/>
        <v>9.365673283407288</v>
      </c>
      <c r="D676" s="710">
        <f t="shared" si="172"/>
        <v>1516.896509697119</v>
      </c>
      <c r="E676" s="710">
        <f t="shared" si="173"/>
        <v>926.00236833016015</v>
      </c>
      <c r="F676" s="710">
        <f t="shared" si="174"/>
        <v>548.39546185771576</v>
      </c>
      <c r="G676" s="710">
        <f t="shared" si="175"/>
        <v>374.19789666368865</v>
      </c>
      <c r="H676" s="717">
        <f t="shared" si="176"/>
        <v>301.914885734508</v>
      </c>
      <c r="I676" s="710">
        <f t="shared" si="177"/>
        <v>301.65827196249427</v>
      </c>
      <c r="J676" s="710">
        <f t="shared" si="178"/>
        <v>301.47695978686369</v>
      </c>
      <c r="K676" s="710">
        <f t="shared" si="179"/>
        <v>301.36879416671019</v>
      </c>
      <c r="L676" s="710">
        <f t="shared" si="180"/>
        <v>301.3324769800148</v>
      </c>
      <c r="N676" s="580">
        <v>602</v>
      </c>
      <c r="O676" s="710">
        <f t="shared" si="181"/>
        <v>9.365673283407288</v>
      </c>
      <c r="P676" s="710">
        <f t="shared" si="182"/>
        <v>1266.9239759146308</v>
      </c>
      <c r="Q676" s="710">
        <f t="shared" si="183"/>
        <v>1255.9273545190242</v>
      </c>
      <c r="R676" s="710">
        <f t="shared" si="184"/>
        <v>1247.9500362406632</v>
      </c>
      <c r="S676" s="710">
        <f t="shared" si="185"/>
        <v>1243.0650063605333</v>
      </c>
      <c r="T676" s="710">
        <f t="shared" si="186"/>
        <v>1241.3160988295642</v>
      </c>
    </row>
    <row r="677" spans="2:20">
      <c r="B677" s="580">
        <v>603</v>
      </c>
      <c r="C677" s="710">
        <f t="shared" si="171"/>
        <v>9.381230880223578</v>
      </c>
      <c r="D677" s="710">
        <f t="shared" si="172"/>
        <v>1516.943601370655</v>
      </c>
      <c r="E677" s="710">
        <f t="shared" si="173"/>
        <v>926.45935829909138</v>
      </c>
      <c r="F677" s="710">
        <f t="shared" si="174"/>
        <v>548.83128741753944</v>
      </c>
      <c r="G677" s="710">
        <f t="shared" si="175"/>
        <v>374.41625914098444</v>
      </c>
      <c r="H677" s="717">
        <f t="shared" si="176"/>
        <v>301.93372052198248</v>
      </c>
      <c r="I677" s="710">
        <f t="shared" si="177"/>
        <v>301.67638233231526</v>
      </c>
      <c r="J677" s="710">
        <f t="shared" si="178"/>
        <v>301.49455185973397</v>
      </c>
      <c r="K677" s="710">
        <f t="shared" si="179"/>
        <v>301.38607403544449</v>
      </c>
      <c r="L677" s="710">
        <f t="shared" si="180"/>
        <v>301.34965068735312</v>
      </c>
      <c r="N677" s="580">
        <v>603</v>
      </c>
      <c r="O677" s="710">
        <f t="shared" si="181"/>
        <v>9.381230880223578</v>
      </c>
      <c r="P677" s="710">
        <f t="shared" si="182"/>
        <v>1267.6257329483888</v>
      </c>
      <c r="Q677" s="710">
        <f t="shared" si="183"/>
        <v>1256.6535103866477</v>
      </c>
      <c r="R677" s="710">
        <f t="shared" si="184"/>
        <v>1248.6937453939222</v>
      </c>
      <c r="S677" s="710">
        <f t="shared" si="185"/>
        <v>1243.8192577745169</v>
      </c>
      <c r="T677" s="710">
        <f t="shared" si="186"/>
        <v>1242.0737820963536</v>
      </c>
    </row>
    <row r="678" spans="2:20">
      <c r="B678" s="580">
        <v>604</v>
      </c>
      <c r="C678" s="710">
        <f t="shared" si="171"/>
        <v>9.3967884770398697</v>
      </c>
      <c r="D678" s="710">
        <f t="shared" si="172"/>
        <v>1516.9905953118596</v>
      </c>
      <c r="E678" s="710">
        <f t="shared" si="173"/>
        <v>926.91542467157751</v>
      </c>
      <c r="F678" s="710">
        <f t="shared" si="174"/>
        <v>549.26669238714487</v>
      </c>
      <c r="G678" s="710">
        <f t="shared" si="175"/>
        <v>374.63466004671483</v>
      </c>
      <c r="H678" s="717">
        <f t="shared" si="176"/>
        <v>301.95260487298373</v>
      </c>
      <c r="I678" s="710">
        <f t="shared" si="177"/>
        <v>301.6945422750847</v>
      </c>
      <c r="J678" s="710">
        <f t="shared" si="178"/>
        <v>301.51219349884548</v>
      </c>
      <c r="K678" s="710">
        <f t="shared" si="179"/>
        <v>301.40340345837683</v>
      </c>
      <c r="L678" s="710">
        <f t="shared" si="180"/>
        <v>301.36687393806085</v>
      </c>
      <c r="N678" s="580">
        <v>604</v>
      </c>
      <c r="O678" s="710">
        <f t="shared" si="181"/>
        <v>9.3967884770398697</v>
      </c>
      <c r="P678" s="710">
        <f t="shared" si="182"/>
        <v>1268.3258989157871</v>
      </c>
      <c r="Q678" s="710">
        <f t="shared" si="183"/>
        <v>1257.3780198693862</v>
      </c>
      <c r="R678" s="710">
        <f t="shared" si="184"/>
        <v>1249.4357683644166</v>
      </c>
      <c r="S678" s="710">
        <f t="shared" si="185"/>
        <v>1244.5717991036793</v>
      </c>
      <c r="T678" s="710">
        <f t="shared" si="186"/>
        <v>1242.8297474974156</v>
      </c>
    </row>
    <row r="679" spans="2:20">
      <c r="B679" s="580">
        <v>605</v>
      </c>
      <c r="C679" s="710">
        <f t="shared" si="171"/>
        <v>9.4123460738561615</v>
      </c>
      <c r="D679" s="710">
        <f t="shared" si="172"/>
        <v>1517.0374918299378</v>
      </c>
      <c r="E679" s="710">
        <f t="shared" si="173"/>
        <v>927.37057029486061</v>
      </c>
      <c r="F679" s="710">
        <f t="shared" si="174"/>
        <v>549.70167667228418</v>
      </c>
      <c r="G679" s="710">
        <f t="shared" si="175"/>
        <v>374.85309842124292</v>
      </c>
      <c r="H679" s="717">
        <f t="shared" si="176"/>
        <v>301.97153878006202</v>
      </c>
      <c r="I679" s="710">
        <f t="shared" si="177"/>
        <v>301.71275178692349</v>
      </c>
      <c r="J679" s="710">
        <f t="shared" si="178"/>
        <v>301.52988470291496</v>
      </c>
      <c r="K679" s="710">
        <f t="shared" si="179"/>
        <v>301.42078243579931</v>
      </c>
      <c r="L679" s="710">
        <f t="shared" si="180"/>
        <v>301.3841467329583</v>
      </c>
      <c r="N679" s="580">
        <v>605</v>
      </c>
      <c r="O679" s="710">
        <f t="shared" si="181"/>
        <v>9.4123460738561615</v>
      </c>
      <c r="P679" s="710">
        <f t="shared" si="182"/>
        <v>1269.0244774241883</v>
      </c>
      <c r="Q679" s="710">
        <f t="shared" si="183"/>
        <v>1258.1008867000246</v>
      </c>
      <c r="R679" s="710">
        <f t="shared" si="184"/>
        <v>1250.1761089751628</v>
      </c>
      <c r="S679" s="710">
        <f t="shared" si="185"/>
        <v>1245.322634225229</v>
      </c>
      <c r="T679" s="710">
        <f t="shared" si="186"/>
        <v>1243.5839989276003</v>
      </c>
    </row>
    <row r="680" spans="2:20">
      <c r="B680" s="580">
        <v>606</v>
      </c>
      <c r="C680" s="710">
        <f t="shared" si="171"/>
        <v>9.4279036706724515</v>
      </c>
      <c r="D680" s="710">
        <f t="shared" si="172"/>
        <v>1517.084291232796</v>
      </c>
      <c r="E680" s="710">
        <f t="shared" si="173"/>
        <v>927.82479800444264</v>
      </c>
      <c r="F680" s="710">
        <f t="shared" si="174"/>
        <v>550.13624018315761</v>
      </c>
      <c r="G680" s="710">
        <f t="shared" si="175"/>
        <v>375.07157330882615</v>
      </c>
      <c r="H680" s="717">
        <f t="shared" si="176"/>
        <v>301.99052223554816</v>
      </c>
      <c r="I680" s="710">
        <f t="shared" si="177"/>
        <v>301.73101086371815</v>
      </c>
      <c r="J680" s="710">
        <f t="shared" si="178"/>
        <v>301.54762547041355</v>
      </c>
      <c r="K680" s="710">
        <f t="shared" si="179"/>
        <v>301.43821096775224</v>
      </c>
      <c r="L680" s="710">
        <f t="shared" si="180"/>
        <v>301.40146907261152</v>
      </c>
      <c r="N680" s="580">
        <v>606</v>
      </c>
      <c r="O680" s="710">
        <f t="shared" si="181"/>
        <v>9.4279036706724515</v>
      </c>
      <c r="P680" s="710">
        <f t="shared" si="182"/>
        <v>1269.7214720727761</v>
      </c>
      <c r="Q680" s="710">
        <f t="shared" si="183"/>
        <v>1258.8221146028839</v>
      </c>
      <c r="R680" s="710">
        <f t="shared" si="184"/>
        <v>1250.9147710405095</v>
      </c>
      <c r="S680" s="710">
        <f t="shared" si="185"/>
        <v>1246.0717670075842</v>
      </c>
      <c r="T680" s="710">
        <f t="shared" si="186"/>
        <v>1244.3365402729271</v>
      </c>
    </row>
    <row r="681" spans="2:20">
      <c r="B681" s="580">
        <v>607</v>
      </c>
      <c r="C681" s="710">
        <f t="shared" si="171"/>
        <v>9.4434612674887433</v>
      </c>
      <c r="D681" s="710">
        <f t="shared" si="172"/>
        <v>1517.1309938270476</v>
      </c>
      <c r="E681" s="710">
        <f t="shared" si="173"/>
        <v>928.27811062414173</v>
      </c>
      <c r="F681" s="710">
        <f t="shared" si="174"/>
        <v>550.57038283437805</v>
      </c>
      <c r="G681" s="710">
        <f t="shared" si="175"/>
        <v>375.29008375760878</v>
      </c>
      <c r="H681" s="717">
        <f t="shared" si="176"/>
        <v>302.00955523155471</v>
      </c>
      <c r="I681" s="710">
        <f t="shared" si="177"/>
        <v>301.74931950112159</v>
      </c>
      <c r="J681" s="710">
        <f t="shared" si="178"/>
        <v>301.56541579956837</v>
      </c>
      <c r="K681" s="710">
        <f t="shared" si="179"/>
        <v>301.4556890540249</v>
      </c>
      <c r="L681" s="710">
        <f t="shared" si="180"/>
        <v>301.41884095733366</v>
      </c>
      <c r="N681" s="580">
        <v>607</v>
      </c>
      <c r="O681" s="710">
        <f t="shared" si="181"/>
        <v>9.4434612674887433</v>
      </c>
      <c r="P681" s="710">
        <f t="shared" si="182"/>
        <v>1270.4168864525741</v>
      </c>
      <c r="Q681" s="710">
        <f t="shared" si="183"/>
        <v>1259.5417072938412</v>
      </c>
      <c r="R681" s="710">
        <f t="shared" si="184"/>
        <v>1251.6517583661575</v>
      </c>
      <c r="S681" s="710">
        <f t="shared" si="185"/>
        <v>1246.8192013103919</v>
      </c>
      <c r="T681" s="710">
        <f t="shared" si="186"/>
        <v>1245.0873754106046</v>
      </c>
    </row>
    <row r="682" spans="2:20">
      <c r="B682" s="580">
        <v>608</v>
      </c>
      <c r="C682" s="710">
        <f t="shared" si="171"/>
        <v>9.459018864305035</v>
      </c>
      <c r="D682" s="710">
        <f t="shared" si="172"/>
        <v>1517.1775999180202</v>
      </c>
      <c r="E682" s="710">
        <f t="shared" si="173"/>
        <v>928.73051096614984</v>
      </c>
      <c r="F682" s="710">
        <f t="shared" si="174"/>
        <v>551.00410454493488</v>
      </c>
      <c r="G682" s="710">
        <f t="shared" si="175"/>
        <v>375.5086288196141</v>
      </c>
      <c r="H682" s="717">
        <f t="shared" si="176"/>
        <v>302.02863775997685</v>
      </c>
      <c r="I682" s="710">
        <f t="shared" si="177"/>
        <v>301.76767769455438</v>
      </c>
      <c r="J682" s="710">
        <f t="shared" si="178"/>
        <v>301.58325568836295</v>
      </c>
      <c r="K682" s="710">
        <f t="shared" si="179"/>
        <v>301.47321669415692</v>
      </c>
      <c r="L682" s="710">
        <f t="shared" si="180"/>
        <v>301.43626238718582</v>
      </c>
      <c r="N682" s="580">
        <v>608</v>
      </c>
      <c r="O682" s="710">
        <f t="shared" si="181"/>
        <v>9.459018864305035</v>
      </c>
      <c r="P682" s="710">
        <f t="shared" si="182"/>
        <v>1271.1107241464647</v>
      </c>
      <c r="Q682" s="710">
        <f t="shared" si="183"/>
        <v>1260.2596684803484</v>
      </c>
      <c r="R682" s="710">
        <f t="shared" si="184"/>
        <v>1252.3870747491785</v>
      </c>
      <c r="S682" s="710">
        <f t="shared" si="185"/>
        <v>1247.5649409845487</v>
      </c>
      <c r="T682" s="710">
        <f t="shared" si="186"/>
        <v>1245.8365082090511</v>
      </c>
    </row>
    <row r="683" spans="2:20">
      <c r="B683" s="580">
        <v>609</v>
      </c>
      <c r="C683" s="710">
        <f t="shared" si="171"/>
        <v>9.474576461121325</v>
      </c>
      <c r="D683" s="710">
        <f t="shared" si="172"/>
        <v>1517.2241098097616</v>
      </c>
      <c r="E683" s="710">
        <f t="shared" si="173"/>
        <v>929.1820018310882</v>
      </c>
      <c r="F683" s="710">
        <f t="shared" si="174"/>
        <v>551.43740523815893</v>
      </c>
      <c r="G683" s="710">
        <f t="shared" si="175"/>
        <v>375.72720755073658</v>
      </c>
      <c r="H683" s="717">
        <f t="shared" si="176"/>
        <v>302.04776981249319</v>
      </c>
      <c r="I683" s="710">
        <f t="shared" si="177"/>
        <v>301.78608543920564</v>
      </c>
      <c r="J683" s="710">
        <f t="shared" si="178"/>
        <v>301.60114513453885</v>
      </c>
      <c r="K683" s="710">
        <f t="shared" si="179"/>
        <v>301.490793887439</v>
      </c>
      <c r="L683" s="710">
        <f t="shared" si="180"/>
        <v>301.45373336197832</v>
      </c>
      <c r="N683" s="580">
        <v>609</v>
      </c>
      <c r="O683" s="710">
        <f t="shared" si="181"/>
        <v>9.474576461121325</v>
      </c>
      <c r="P683" s="710">
        <f t="shared" si="182"/>
        <v>1271.8029887292059</v>
      </c>
      <c r="Q683" s="710">
        <f t="shared" si="183"/>
        <v>1260.9760018614522</v>
      </c>
      <c r="R683" s="710">
        <f t="shared" si="184"/>
        <v>1253.1207239780356</v>
      </c>
      <c r="S683" s="710">
        <f t="shared" si="185"/>
        <v>1248.3089898722203</v>
      </c>
      <c r="T683" s="710">
        <f t="shared" si="186"/>
        <v>1246.5839425279135</v>
      </c>
    </row>
    <row r="684" spans="2:20">
      <c r="B684" s="580">
        <v>610</v>
      </c>
      <c r="C684" s="710">
        <f t="shared" si="171"/>
        <v>9.4901340579376168</v>
      </c>
      <c r="D684" s="710">
        <f t="shared" si="172"/>
        <v>1517.2705238050457</v>
      </c>
      <c r="E684" s="710">
        <f t="shared" si="173"/>
        <v>929.63258600806444</v>
      </c>
      <c r="F684" s="710">
        <f t="shared" si="174"/>
        <v>551.87028484168763</v>
      </c>
      <c r="G684" s="710">
        <f t="shared" si="175"/>
        <v>375.94581901073451</v>
      </c>
      <c r="H684" s="717">
        <f t="shared" si="176"/>
        <v>302.06695138056716</v>
      </c>
      <c r="I684" s="710">
        <f t="shared" si="177"/>
        <v>301.80454273003409</v>
      </c>
      <c r="J684" s="710">
        <f t="shared" si="178"/>
        <v>301.61908413559615</v>
      </c>
      <c r="K684" s="710">
        <f t="shared" si="179"/>
        <v>301.50842063291429</v>
      </c>
      <c r="L684" s="710">
        <f t="shared" si="180"/>
        <v>301.47125388127154</v>
      </c>
      <c r="N684" s="580">
        <v>610</v>
      </c>
      <c r="O684" s="710">
        <f t="shared" si="181"/>
        <v>9.4901340579376168</v>
      </c>
      <c r="P684" s="710">
        <f t="shared" si="182"/>
        <v>1272.4936837674513</v>
      </c>
      <c r="Q684" s="710">
        <f t="shared" si="183"/>
        <v>1261.6907111278124</v>
      </c>
      <c r="R684" s="710">
        <f t="shared" si="184"/>
        <v>1253.8527098326026</v>
      </c>
      <c r="S684" s="710">
        <f t="shared" si="185"/>
        <v>1249.0513518068608</v>
      </c>
      <c r="T684" s="710">
        <f t="shared" si="186"/>
        <v>1247.3296822180887</v>
      </c>
    </row>
    <row r="685" spans="2:20">
      <c r="B685" s="580">
        <v>611</v>
      </c>
      <c r="C685" s="710">
        <f t="shared" si="171"/>
        <v>9.5056916547539085</v>
      </c>
      <c r="D685" s="710">
        <f t="shared" si="172"/>
        <v>1517.31684220538</v>
      </c>
      <c r="E685" s="710">
        <f t="shared" si="173"/>
        <v>930.08226627472766</v>
      </c>
      <c r="F685" s="710">
        <f t="shared" si="174"/>
        <v>552.30274328742962</v>
      </c>
      <c r="G685" s="710">
        <f t="shared" si="175"/>
        <v>376.16446226322176</v>
      </c>
      <c r="H685" s="717">
        <f t="shared" si="176"/>
        <v>302.08618245544773</v>
      </c>
      <c r="I685" s="710">
        <f t="shared" si="177"/>
        <v>301.82304956176898</v>
      </c>
      <c r="J685" s="710">
        <f t="shared" si="178"/>
        <v>301.637072688795</v>
      </c>
      <c r="K685" s="710">
        <f t="shared" si="179"/>
        <v>301.52609692937938</v>
      </c>
      <c r="L685" s="710">
        <f t="shared" si="180"/>
        <v>301.48882394437703</v>
      </c>
      <c r="N685" s="580">
        <v>611</v>
      </c>
      <c r="O685" s="710">
        <f t="shared" si="181"/>
        <v>9.5056916547539085</v>
      </c>
      <c r="P685" s="710">
        <f t="shared" si="182"/>
        <v>1273.1828128197681</v>
      </c>
      <c r="Q685" s="710">
        <f t="shared" si="183"/>
        <v>1262.4037999617206</v>
      </c>
      <c r="R685" s="710">
        <f t="shared" si="184"/>
        <v>1254.5830360841828</v>
      </c>
      <c r="S685" s="710">
        <f t="shared" si="185"/>
        <v>1249.7920306132328</v>
      </c>
      <c r="T685" s="710">
        <f t="shared" si="186"/>
        <v>1248.0737311217422</v>
      </c>
    </row>
    <row r="686" spans="2:20">
      <c r="B686" s="580">
        <v>612</v>
      </c>
      <c r="C686" s="710">
        <f t="shared" si="171"/>
        <v>9.5212492515701985</v>
      </c>
      <c r="D686" s="710">
        <f t="shared" si="172"/>
        <v>1517.3630653110099</v>
      </c>
      <c r="E686" s="710">
        <f t="shared" si="173"/>
        <v>930.53104539732453</v>
      </c>
      <c r="F686" s="710">
        <f t="shared" si="174"/>
        <v>552.73478051153052</v>
      </c>
      <c r="G686" s="710">
        <f t="shared" si="175"/>
        <v>376.38313637566029</v>
      </c>
      <c r="H686" s="717">
        <f t="shared" si="176"/>
        <v>302.10546302817022</v>
      </c>
      <c r="I686" s="710">
        <f t="shared" si="177"/>
        <v>301.84160592891118</v>
      </c>
      <c r="J686" s="710">
        <f t="shared" si="178"/>
        <v>301.65511079115629</v>
      </c>
      <c r="K686" s="710">
        <f t="shared" si="179"/>
        <v>301.54382277538491</v>
      </c>
      <c r="L686" s="710">
        <f t="shared" si="180"/>
        <v>301.50644355035882</v>
      </c>
      <c r="N686" s="580">
        <v>612</v>
      </c>
      <c r="O686" s="710">
        <f t="shared" si="181"/>
        <v>9.5212492515701985</v>
      </c>
      <c r="P686" s="710">
        <f t="shared" si="182"/>
        <v>1273.8703794366547</v>
      </c>
      <c r="Q686" s="710">
        <f t="shared" si="183"/>
        <v>1263.1152720371201</v>
      </c>
      <c r="R686" s="710">
        <f t="shared" si="184"/>
        <v>1255.3117064955297</v>
      </c>
      <c r="S686" s="710">
        <f t="shared" si="185"/>
        <v>1250.5310301074276</v>
      </c>
      <c r="T686" s="710">
        <f t="shared" si="186"/>
        <v>1248.8160930723282</v>
      </c>
    </row>
    <row r="687" spans="2:20">
      <c r="B687" s="580">
        <v>613</v>
      </c>
      <c r="C687" s="710">
        <f t="shared" si="171"/>
        <v>9.5368068483864903</v>
      </c>
      <c r="D687" s="710">
        <f t="shared" si="172"/>
        <v>1517.4091934209264</v>
      </c>
      <c r="E687" s="710">
        <f t="shared" si="173"/>
        <v>930.97892613075396</v>
      </c>
      <c r="F687" s="710">
        <f t="shared" si="174"/>
        <v>553.16639645433838</v>
      </c>
      <c r="G687" s="710">
        <f t="shared" si="175"/>
        <v>376.60184041935202</v>
      </c>
      <c r="H687" s="717">
        <f t="shared" si="176"/>
        <v>302.12479308955773</v>
      </c>
      <c r="I687" s="710">
        <f t="shared" si="177"/>
        <v>301.86021182573427</v>
      </c>
      <c r="J687" s="710">
        <f t="shared" si="178"/>
        <v>301.67319843946274</v>
      </c>
      <c r="K687" s="710">
        <f t="shared" si="179"/>
        <v>301.56159816923724</v>
      </c>
      <c r="L687" s="710">
        <f t="shared" si="180"/>
        <v>301.52411269803406</v>
      </c>
      <c r="N687" s="580">
        <v>613</v>
      </c>
      <c r="O687" s="710">
        <f t="shared" si="181"/>
        <v>9.5368068483864903</v>
      </c>
      <c r="P687" s="710">
        <f t="shared" si="182"/>
        <v>1274.5563871605605</v>
      </c>
      <c r="Q687" s="710">
        <f t="shared" si="183"/>
        <v>1263.8251310196249</v>
      </c>
      <c r="R687" s="710">
        <f t="shared" si="184"/>
        <v>1256.0387248208651</v>
      </c>
      <c r="S687" s="710">
        <f t="shared" si="185"/>
        <v>1251.2683540968842</v>
      </c>
      <c r="T687" s="710">
        <f t="shared" si="186"/>
        <v>1249.5567718946097</v>
      </c>
    </row>
    <row r="688" spans="2:20">
      <c r="B688" s="580">
        <v>614</v>
      </c>
      <c r="C688" s="710">
        <f t="shared" si="171"/>
        <v>9.5523644452027821</v>
      </c>
      <c r="D688" s="710">
        <f t="shared" si="172"/>
        <v>1517.4552268328719</v>
      </c>
      <c r="E688" s="710">
        <f t="shared" si="173"/>
        <v>931.42591121862279</v>
      </c>
      <c r="F688" s="710">
        <f t="shared" si="174"/>
        <v>553.59759106036984</v>
      </c>
      <c r="G688" s="710">
        <f t="shared" si="175"/>
        <v>376.82057346943128</v>
      </c>
      <c r="H688" s="717">
        <f t="shared" si="176"/>
        <v>302.1441726302217</v>
      </c>
      <c r="I688" s="710">
        <f t="shared" si="177"/>
        <v>301.87886724628538</v>
      </c>
      <c r="J688" s="710">
        <f t="shared" si="178"/>
        <v>301.69133563026008</v>
      </c>
      <c r="K688" s="710">
        <f t="shared" si="179"/>
        <v>301.57942310899909</v>
      </c>
      <c r="L688" s="710">
        <f t="shared" si="180"/>
        <v>301.54183138597421</v>
      </c>
      <c r="N688" s="580">
        <v>614</v>
      </c>
      <c r="O688" s="710">
        <f t="shared" si="181"/>
        <v>9.5523644452027821</v>
      </c>
      <c r="P688" s="710">
        <f t="shared" si="182"/>
        <v>1275.2408395259026</v>
      </c>
      <c r="Q688" s="710">
        <f t="shared" si="183"/>
        <v>1264.5333805665375</v>
      </c>
      <c r="R688" s="710">
        <f t="shared" si="184"/>
        <v>1256.7640948058995</v>
      </c>
      <c r="S688" s="710">
        <f t="shared" si="185"/>
        <v>1252.004006380409</v>
      </c>
      <c r="T688" s="710">
        <f t="shared" si="186"/>
        <v>1250.2957714046781</v>
      </c>
    </row>
    <row r="689" spans="2:20">
      <c r="B689" s="580">
        <v>615</v>
      </c>
      <c r="C689" s="710">
        <f t="shared" si="171"/>
        <v>9.567922042019072</v>
      </c>
      <c r="D689" s="710">
        <f t="shared" si="172"/>
        <v>1517.5011658433464</v>
      </c>
      <c r="E689" s="710">
        <f t="shared" si="173"/>
        <v>931.87200339329956</v>
      </c>
      <c r="F689" s="710">
        <f t="shared" si="174"/>
        <v>554.02836427827606</v>
      </c>
      <c r="G689" s="710">
        <f t="shared" si="175"/>
        <v>377.03933460485649</v>
      </c>
      <c r="H689" s="717">
        <f t="shared" si="176"/>
        <v>302.16360164056323</v>
      </c>
      <c r="I689" s="710">
        <f t="shared" si="177"/>
        <v>301.89757218438621</v>
      </c>
      <c r="J689" s="710">
        <f t="shared" si="178"/>
        <v>301.709522359858</v>
      </c>
      <c r="K689" s="710">
        <f t="shared" si="179"/>
        <v>301.5972975924908</v>
      </c>
      <c r="L689" s="710">
        <f t="shared" si="180"/>
        <v>301.55959961250619</v>
      </c>
      <c r="N689" s="580">
        <v>615</v>
      </c>
      <c r="O689" s="710">
        <f t="shared" si="181"/>
        <v>9.567922042019072</v>
      </c>
      <c r="P689" s="710">
        <f t="shared" si="182"/>
        <v>1275.923740059085</v>
      </c>
      <c r="Q689" s="710">
        <f t="shared" si="183"/>
        <v>1265.2400243268683</v>
      </c>
      <c r="R689" s="710">
        <f t="shared" si="184"/>
        <v>1257.4878201878503</v>
      </c>
      <c r="S689" s="710">
        <f t="shared" si="185"/>
        <v>1252.7379907481961</v>
      </c>
      <c r="T689" s="710">
        <f t="shared" si="186"/>
        <v>1251.0330954099722</v>
      </c>
    </row>
    <row r="690" spans="2:20">
      <c r="B690" s="580">
        <v>616</v>
      </c>
      <c r="C690" s="710">
        <f t="shared" si="171"/>
        <v>9.5834796388353638</v>
      </c>
      <c r="D690" s="710">
        <f t="shared" si="172"/>
        <v>1517.5470107476131</v>
      </c>
      <c r="E690" s="710">
        <f t="shared" si="173"/>
        <v>932.31720537596948</v>
      </c>
      <c r="F690" s="710">
        <f t="shared" si="174"/>
        <v>554.45871606080914</v>
      </c>
      <c r="G690" s="710">
        <f t="shared" si="175"/>
        <v>377.25812290840241</v>
      </c>
      <c r="H690" s="717">
        <f t="shared" si="176"/>
        <v>302.18308011077374</v>
      </c>
      <c r="I690" s="710">
        <f t="shared" si="177"/>
        <v>301.91632663363424</v>
      </c>
      <c r="J690" s="710">
        <f t="shared" si="178"/>
        <v>301.72775862433099</v>
      </c>
      <c r="K690" s="710">
        <f t="shared" si="179"/>
        <v>301.61522161729101</v>
      </c>
      <c r="L690" s="710">
        <f t="shared" si="180"/>
        <v>301.57741737571348</v>
      </c>
      <c r="N690" s="580">
        <v>616</v>
      </c>
      <c r="O690" s="710">
        <f t="shared" si="181"/>
        <v>9.5834796388353638</v>
      </c>
      <c r="P690" s="710">
        <f t="shared" si="182"/>
        <v>1276.6050922785162</v>
      </c>
      <c r="Q690" s="710">
        <f t="shared" si="183"/>
        <v>1265.9450659413549</v>
      </c>
      <c r="R690" s="710">
        <f t="shared" si="184"/>
        <v>1258.209904695462</v>
      </c>
      <c r="S690" s="710">
        <f t="shared" si="185"/>
        <v>1253.4703109818456</v>
      </c>
      <c r="T690" s="710">
        <f t="shared" si="186"/>
        <v>1251.7687477092989</v>
      </c>
    </row>
    <row r="691" spans="2:20">
      <c r="B691" s="580">
        <v>617</v>
      </c>
      <c r="C691" s="710">
        <f t="shared" si="171"/>
        <v>9.5990372356516556</v>
      </c>
      <c r="D691" s="710">
        <f t="shared" si="172"/>
        <v>1517.592761839705</v>
      </c>
      <c r="E691" s="710">
        <f t="shared" si="173"/>
        <v>932.76151987668845</v>
      </c>
      <c r="F691" s="710">
        <f t="shared" si="174"/>
        <v>554.88864636478888</v>
      </c>
      <c r="G691" s="710">
        <f t="shared" si="175"/>
        <v>377.47693746665192</v>
      </c>
      <c r="H691" s="717">
        <f t="shared" si="176"/>
        <v>302.20260803083607</v>
      </c>
      <c r="I691" s="710">
        <f t="shared" si="177"/>
        <v>301.93513058740348</v>
      </c>
      <c r="J691" s="710">
        <f t="shared" si="178"/>
        <v>301.74604441951976</v>
      </c>
      <c r="K691" s="710">
        <f t="shared" si="179"/>
        <v>301.63319518073826</v>
      </c>
      <c r="L691" s="710">
        <f t="shared" si="180"/>
        <v>301.59528467343682</v>
      </c>
      <c r="N691" s="580">
        <v>617</v>
      </c>
      <c r="O691" s="710">
        <f t="shared" si="181"/>
        <v>9.5990372356516556</v>
      </c>
      <c r="P691" s="710">
        <f t="shared" si="182"/>
        <v>1277.2848996946273</v>
      </c>
      <c r="Q691" s="710">
        <f t="shared" si="183"/>
        <v>1266.6485090424796</v>
      </c>
      <c r="R691" s="710">
        <f t="shared" si="184"/>
        <v>1258.9303520490253</v>
      </c>
      <c r="S691" s="710">
        <f t="shared" si="185"/>
        <v>1254.2009708543837</v>
      </c>
      <c r="T691" s="710">
        <f t="shared" si="186"/>
        <v>1252.5027320928518</v>
      </c>
    </row>
    <row r="692" spans="2:20">
      <c r="B692" s="580">
        <v>618</v>
      </c>
      <c r="C692" s="710">
        <f t="shared" si="171"/>
        <v>9.6145948324679456</v>
      </c>
      <c r="D692" s="710">
        <f t="shared" si="172"/>
        <v>1517.6384194124305</v>
      </c>
      <c r="E692" s="710">
        <f t="shared" si="173"/>
        <v>933.20494959443658</v>
      </c>
      <c r="F692" s="710">
        <f t="shared" si="174"/>
        <v>555.31815515106985</v>
      </c>
      <c r="G692" s="710">
        <f t="shared" si="175"/>
        <v>377.69577736998832</v>
      </c>
      <c r="H692" s="717">
        <f t="shared" si="176"/>
        <v>302.22218539052551</v>
      </c>
      <c r="I692" s="710">
        <f t="shared" si="177"/>
        <v>301.95398403884565</v>
      </c>
      <c r="J692" s="710">
        <f t="shared" si="178"/>
        <v>301.76437974103186</v>
      </c>
      <c r="K692" s="710">
        <f t="shared" si="179"/>
        <v>301.65121827993147</v>
      </c>
      <c r="L692" s="710">
        <f t="shared" si="180"/>
        <v>301.61320150327555</v>
      </c>
      <c r="N692" s="580">
        <v>618</v>
      </c>
      <c r="O692" s="710">
        <f t="shared" si="181"/>
        <v>9.6145948324679456</v>
      </c>
      <c r="P692" s="710">
        <f t="shared" si="182"/>
        <v>1277.9631658098908</v>
      </c>
      <c r="Q692" s="710">
        <f t="shared" si="183"/>
        <v>1267.3503572544898</v>
      </c>
      <c r="R692" s="710">
        <f t="shared" si="184"/>
        <v>1259.6491659603951</v>
      </c>
      <c r="S692" s="710">
        <f t="shared" si="185"/>
        <v>1254.9299741302827</v>
      </c>
      <c r="T692" s="710">
        <f t="shared" si="186"/>
        <v>1253.2350523422313</v>
      </c>
    </row>
    <row r="693" spans="2:20">
      <c r="B693" s="580">
        <v>619</v>
      </c>
      <c r="C693" s="710">
        <f t="shared" si="171"/>
        <v>9.6301524292842373</v>
      </c>
      <c r="D693" s="710">
        <f t="shared" si="172"/>
        <v>1517.6839837573802</v>
      </c>
      <c r="E693" s="710">
        <f t="shared" si="173"/>
        <v>933.64749721717158</v>
      </c>
      <c r="F693" s="710">
        <f t="shared" si="174"/>
        <v>555.7472423845079</v>
      </c>
      <c r="G693" s="710">
        <f t="shared" si="175"/>
        <v>377.91464171258684</v>
      </c>
      <c r="H693" s="717">
        <f t="shared" si="176"/>
        <v>302.24181217941077</v>
      </c>
      <c r="I693" s="710">
        <f t="shared" si="177"/>
        <v>301.97288698089102</v>
      </c>
      <c r="J693" s="710">
        <f t="shared" si="178"/>
        <v>301.7827645842429</v>
      </c>
      <c r="K693" s="710">
        <f t="shared" si="179"/>
        <v>301.66929091173131</v>
      </c>
      <c r="L693" s="710">
        <f t="shared" si="180"/>
        <v>301.6311678625886</v>
      </c>
      <c r="N693" s="580">
        <v>619</v>
      </c>
      <c r="O693" s="710">
        <f t="shared" si="181"/>
        <v>9.6301524292842373</v>
      </c>
      <c r="P693" s="710">
        <f t="shared" si="182"/>
        <v>1278.6398941188381</v>
      </c>
      <c r="Q693" s="710">
        <f t="shared" si="183"/>
        <v>1268.0506141934154</v>
      </c>
      <c r="R693" s="710">
        <f t="shared" si="184"/>
        <v>1260.3663501330116</v>
      </c>
      <c r="S693" s="710">
        <f t="shared" si="185"/>
        <v>1255.6573245654795</v>
      </c>
      <c r="T693" s="710">
        <f t="shared" si="186"/>
        <v>1253.9657122304636</v>
      </c>
    </row>
    <row r="694" spans="2:20">
      <c r="B694" s="580">
        <v>620</v>
      </c>
      <c r="C694" s="710">
        <f t="shared" si="171"/>
        <v>9.6457100261005291</v>
      </c>
      <c r="D694" s="710">
        <f t="shared" si="172"/>
        <v>1517.7294551649318</v>
      </c>
      <c r="E694" s="710">
        <f t="shared" si="173"/>
        <v>934.08916542188263</v>
      </c>
      <c r="F694" s="710">
        <f t="shared" si="174"/>
        <v>556.17590803392795</v>
      </c>
      <c r="G694" s="710">
        <f t="shared" si="175"/>
        <v>378.13352959240677</v>
      </c>
      <c r="H694" s="717">
        <f t="shared" si="176"/>
        <v>302.26148838685475</v>
      </c>
      <c r="I694" s="710">
        <f t="shared" si="177"/>
        <v>301.99183940624948</v>
      </c>
      <c r="J694" s="710">
        <f t="shared" si="178"/>
        <v>301.8011989442976</v>
      </c>
      <c r="K694" s="710">
        <f t="shared" si="179"/>
        <v>301.68741307276105</v>
      </c>
      <c r="L694" s="710">
        <f t="shared" si="180"/>
        <v>301.64918374849537</v>
      </c>
      <c r="N694" s="580">
        <v>620</v>
      </c>
      <c r="O694" s="710">
        <f t="shared" si="181"/>
        <v>9.6457100261005291</v>
      </c>
      <c r="P694" s="710">
        <f t="shared" si="182"/>
        <v>1279.3150881080774</v>
      </c>
      <c r="Q694" s="710">
        <f t="shared" si="183"/>
        <v>1268.7492834670875</v>
      </c>
      <c r="R694" s="710">
        <f t="shared" si="184"/>
        <v>1261.081908261918</v>
      </c>
      <c r="S694" s="710">
        <f t="shared" si="185"/>
        <v>1256.3830259073952</v>
      </c>
      <c r="T694" s="710">
        <f t="shared" si="186"/>
        <v>1254.6947155220214</v>
      </c>
    </row>
    <row r="695" spans="2:20">
      <c r="B695" s="580">
        <v>621</v>
      </c>
      <c r="C695" s="710">
        <f t="shared" si="171"/>
        <v>9.6612676229168191</v>
      </c>
      <c r="D695" s="710">
        <f t="shared" si="172"/>
        <v>1517.7748339242564</v>
      </c>
      <c r="E695" s="710">
        <f t="shared" si="173"/>
        <v>934.52995687464238</v>
      </c>
      <c r="F695" s="710">
        <f t="shared" si="174"/>
        <v>556.60415207209155</v>
      </c>
      <c r="G695" s="710">
        <f t="shared" si="175"/>
        <v>378.35244011118328</v>
      </c>
      <c r="H695" s="717">
        <f t="shared" si="176"/>
        <v>302.28121400201564</v>
      </c>
      <c r="I695" s="710">
        <f t="shared" si="177"/>
        <v>302.01084130741162</v>
      </c>
      <c r="J695" s="710">
        <f t="shared" si="178"/>
        <v>301.81968281611063</v>
      </c>
      <c r="K695" s="710">
        <f t="shared" si="179"/>
        <v>301.70558475940777</v>
      </c>
      <c r="L695" s="710">
        <f t="shared" si="180"/>
        <v>301.66724915787705</v>
      </c>
      <c r="N695" s="580">
        <v>621</v>
      </c>
      <c r="O695" s="710">
        <f t="shared" si="181"/>
        <v>9.6612676229168191</v>
      </c>
      <c r="P695" s="710">
        <f t="shared" si="182"/>
        <v>1279.9887512563118</v>
      </c>
      <c r="Q695" s="710">
        <f t="shared" si="183"/>
        <v>1269.4463686751578</v>
      </c>
      <c r="R695" s="710">
        <f t="shared" si="184"/>
        <v>1261.7958440337795</v>
      </c>
      <c r="S695" s="710">
        <f t="shared" si="185"/>
        <v>1257.1070818949549</v>
      </c>
      <c r="T695" s="710">
        <f t="shared" si="186"/>
        <v>1255.4220659728414</v>
      </c>
    </row>
    <row r="696" spans="2:20">
      <c r="B696" s="580">
        <v>622</v>
      </c>
      <c r="C696" s="710">
        <f t="shared" si="171"/>
        <v>9.6768252197331108</v>
      </c>
      <c r="D696" s="710">
        <f t="shared" si="172"/>
        <v>1517.8201203233248</v>
      </c>
      <c r="E696" s="710">
        <f t="shared" si="173"/>
        <v>934.96987423066025</v>
      </c>
      <c r="F696" s="710">
        <f t="shared" si="174"/>
        <v>557.03197447566481</v>
      </c>
      <c r="G696" s="710">
        <f t="shared" si="175"/>
        <v>378.57137237441913</v>
      </c>
      <c r="H696" s="717">
        <f t="shared" si="176"/>
        <v>302.30098901384792</v>
      </c>
      <c r="I696" s="710">
        <f t="shared" si="177"/>
        <v>302.02989267664947</v>
      </c>
      <c r="J696" s="710">
        <f t="shared" si="178"/>
        <v>301.83821619436782</v>
      </c>
      <c r="K696" s="710">
        <f t="shared" si="179"/>
        <v>301.72380596782318</v>
      </c>
      <c r="L696" s="710">
        <f t="shared" si="180"/>
        <v>301.68536408737725</v>
      </c>
      <c r="N696" s="580">
        <v>622</v>
      </c>
      <c r="O696" s="710">
        <f t="shared" si="181"/>
        <v>9.6768252197331108</v>
      </c>
      <c r="P696" s="710">
        <f t="shared" si="182"/>
        <v>1280.660887034358</v>
      </c>
      <c r="Q696" s="710">
        <f t="shared" si="183"/>
        <v>1270.1418734091167</v>
      </c>
      <c r="R696" s="710">
        <f t="shared" si="184"/>
        <v>1262.5081611269031</v>
      </c>
      <c r="S696" s="710">
        <f t="shared" si="185"/>
        <v>1257.8294962586065</v>
      </c>
      <c r="T696" s="710">
        <f t="shared" si="186"/>
        <v>1256.147767330345</v>
      </c>
    </row>
    <row r="697" spans="2:20">
      <c r="B697" s="580">
        <v>623</v>
      </c>
      <c r="C697" s="710">
        <f t="shared" si="171"/>
        <v>9.6923828165494026</v>
      </c>
      <c r="D697" s="710">
        <f t="shared" si="172"/>
        <v>1517.865314648913</v>
      </c>
      <c r="E697" s="710">
        <f t="shared" si="173"/>
        <v>935.40892013433461</v>
      </c>
      <c r="F697" s="710">
        <f t="shared" si="174"/>
        <v>557.45937522518625</v>
      </c>
      <c r="G697" s="710">
        <f t="shared" si="175"/>
        <v>378.79032549137651</v>
      </c>
      <c r="H697" s="717">
        <f t="shared" si="176"/>
        <v>302.32081341110325</v>
      </c>
      <c r="I697" s="710">
        <f t="shared" si="177"/>
        <v>302.04899350601772</v>
      </c>
      <c r="J697" s="710">
        <f t="shared" si="178"/>
        <v>301.85679907352699</v>
      </c>
      <c r="K697" s="710">
        <f t="shared" si="179"/>
        <v>301.7420766939249</v>
      </c>
      <c r="L697" s="710">
        <f t="shared" si="180"/>
        <v>301.7035285334033</v>
      </c>
      <c r="N697" s="580">
        <v>623</v>
      </c>
      <c r="O697" s="710">
        <f t="shared" si="181"/>
        <v>9.6923828165494026</v>
      </c>
      <c r="P697" s="710">
        <f t="shared" si="182"/>
        <v>1281.3314989051623</v>
      </c>
      <c r="Q697" s="710">
        <f t="shared" si="183"/>
        <v>1270.8358012523113</v>
      </c>
      <c r="R697" s="710">
        <f t="shared" si="184"/>
        <v>1263.2188632112563</v>
      </c>
      <c r="S697" s="710">
        <f t="shared" si="185"/>
        <v>1258.5502727203393</v>
      </c>
      <c r="T697" s="710">
        <f t="shared" si="186"/>
        <v>1256.8718233334573</v>
      </c>
    </row>
    <row r="698" spans="2:20">
      <c r="B698" s="580">
        <v>624</v>
      </c>
      <c r="C698" s="710">
        <f t="shared" si="171"/>
        <v>9.7079404133656926</v>
      </c>
      <c r="D698" s="710">
        <f t="shared" si="172"/>
        <v>1517.9104171866081</v>
      </c>
      <c r="E698" s="710">
        <f t="shared" si="173"/>
        <v>935.84709721930471</v>
      </c>
      <c r="F698" s="710">
        <f t="shared" si="174"/>
        <v>557.88635430503507</v>
      </c>
      <c r="G698" s="710">
        <f t="shared" si="175"/>
        <v>379.0092985750689</v>
      </c>
      <c r="H698" s="717">
        <f t="shared" si="176"/>
        <v>302.34068718233141</v>
      </c>
      <c r="I698" s="710">
        <f t="shared" si="177"/>
        <v>302.06814378735476</v>
      </c>
      <c r="J698" s="710">
        <f t="shared" si="178"/>
        <v>301.8754314478191</v>
      </c>
      <c r="K698" s="710">
        <f t="shared" si="179"/>
        <v>301.76039693339703</v>
      </c>
      <c r="L698" s="710">
        <f t="shared" si="180"/>
        <v>301.72174249212736</v>
      </c>
      <c r="N698" s="580">
        <v>624</v>
      </c>
      <c r="O698" s="710">
        <f t="shared" si="181"/>
        <v>9.7079404133656926</v>
      </c>
      <c r="P698" s="710">
        <f t="shared" si="182"/>
        <v>1282.0005903238202</v>
      </c>
      <c r="Q698" s="710">
        <f t="shared" si="183"/>
        <v>1271.5281557799644</v>
      </c>
      <c r="R698" s="710">
        <f t="shared" si="184"/>
        <v>1263.9279539484853</v>
      </c>
      <c r="S698" s="710">
        <f t="shared" si="185"/>
        <v>1259.2694149937051</v>
      </c>
      <c r="T698" s="710">
        <f t="shared" si="186"/>
        <v>1257.594237712626</v>
      </c>
    </row>
    <row r="699" spans="2:20">
      <c r="B699" s="580">
        <v>625</v>
      </c>
      <c r="C699" s="710">
        <f t="shared" si="171"/>
        <v>9.7234980101819843</v>
      </c>
      <c r="D699" s="710">
        <f t="shared" si="172"/>
        <v>1517.9554282208146</v>
      </c>
      <c r="E699" s="710">
        <f t="shared" si="173"/>
        <v>936.28440810850248</v>
      </c>
      <c r="F699" s="710">
        <f t="shared" si="174"/>
        <v>558.31291170340012</v>
      </c>
      <c r="G699" s="710">
        <f t="shared" si="175"/>
        <v>379.22829074225263</v>
      </c>
      <c r="H699" s="717">
        <f t="shared" si="176"/>
        <v>302.36061031588127</v>
      </c>
      <c r="I699" s="710">
        <f t="shared" si="177"/>
        <v>302.08734351228327</v>
      </c>
      <c r="J699" s="710">
        <f t="shared" si="178"/>
        <v>301.89411331124916</v>
      </c>
      <c r="K699" s="710">
        <f t="shared" si="179"/>
        <v>301.77876668169165</v>
      </c>
      <c r="L699" s="710">
        <f t="shared" si="180"/>
        <v>301.74000595948712</v>
      </c>
      <c r="N699" s="580">
        <v>625</v>
      </c>
      <c r="O699" s="710">
        <f t="shared" si="181"/>
        <v>9.7234980101819843</v>
      </c>
      <c r="P699" s="710">
        <f t="shared" si="182"/>
        <v>1282.668164737594</v>
      </c>
      <c r="Q699" s="710">
        <f t="shared" si="183"/>
        <v>1272.2189405591932</v>
      </c>
      <c r="R699" s="710">
        <f t="shared" si="184"/>
        <v>1264.6354369919345</v>
      </c>
      <c r="S699" s="710">
        <f t="shared" si="185"/>
        <v>1259.9869267838353</v>
      </c>
      <c r="T699" s="710">
        <f t="shared" si="186"/>
        <v>1258.3150141898411</v>
      </c>
    </row>
    <row r="700" spans="2:20">
      <c r="B700" s="580">
        <v>626</v>
      </c>
      <c r="C700" s="710">
        <f t="shared" si="171"/>
        <v>9.7390556069982761</v>
      </c>
      <c r="D700" s="710">
        <f t="shared" si="172"/>
        <v>1518.0003480347586</v>
      </c>
      <c r="E700" s="710">
        <f t="shared" si="173"/>
        <v>936.72085541420415</v>
      </c>
      <c r="F700" s="710">
        <f t="shared" si="174"/>
        <v>558.73904741224794</v>
      </c>
      <c r="G700" s="710">
        <f t="shared" si="175"/>
        <v>379.44730111341869</v>
      </c>
      <c r="H700" s="717">
        <f t="shared" si="176"/>
        <v>302.38058279990173</v>
      </c>
      <c r="I700" s="710">
        <f t="shared" si="177"/>
        <v>302.10659267221178</v>
      </c>
      <c r="J700" s="710">
        <f t="shared" si="178"/>
        <v>301.91284465759736</v>
      </c>
      <c r="K700" s="710">
        <f t="shared" si="179"/>
        <v>301.7971859340297</v>
      </c>
      <c r="L700" s="710">
        <f t="shared" si="180"/>
        <v>301.75831893118709</v>
      </c>
      <c r="N700" s="580">
        <v>626</v>
      </c>
      <c r="O700" s="710">
        <f t="shared" si="181"/>
        <v>9.7390556069982761</v>
      </c>
      <c r="P700" s="710">
        <f t="shared" si="182"/>
        <v>1283.3342255859293</v>
      </c>
      <c r="Q700" s="710">
        <f t="shared" si="183"/>
        <v>1272.9081591490271</v>
      </c>
      <c r="R700" s="710">
        <f t="shared" si="184"/>
        <v>1265.3413159866654</v>
      </c>
      <c r="S700" s="710">
        <f t="shared" si="185"/>
        <v>1260.7028117874606</v>
      </c>
      <c r="T700" s="710">
        <f t="shared" si="186"/>
        <v>1259.0341564786538</v>
      </c>
    </row>
    <row r="701" spans="2:20">
      <c r="B701" s="580">
        <v>627</v>
      </c>
      <c r="C701" s="710">
        <f t="shared" si="171"/>
        <v>9.7546132038145661</v>
      </c>
      <c r="D701" s="710">
        <f t="shared" si="172"/>
        <v>1518.0451769104957</v>
      </c>
      <c r="E701" s="710">
        <f t="shared" si="173"/>
        <v>937.1564417380813</v>
      </c>
      <c r="F701" s="710">
        <f t="shared" si="174"/>
        <v>559.16476142729232</v>
      </c>
      <c r="G701" s="710">
        <f t="shared" si="175"/>
        <v>379.66632881278434</v>
      </c>
      <c r="H701" s="717">
        <f t="shared" si="176"/>
        <v>302.4006046223426</v>
      </c>
      <c r="I701" s="710">
        <f t="shared" si="177"/>
        <v>302.12589125833495</v>
      </c>
      <c r="J701" s="710">
        <f t="shared" si="178"/>
        <v>301.93162548041971</v>
      </c>
      <c r="K701" s="710">
        <f t="shared" si="179"/>
        <v>301.8156546854018</v>
      </c>
      <c r="L701" s="710">
        <f t="shared" si="180"/>
        <v>301.77668140269952</v>
      </c>
      <c r="N701" s="580">
        <v>627</v>
      </c>
      <c r="O701" s="710">
        <f t="shared" si="181"/>
        <v>9.7546132038145661</v>
      </c>
      <c r="P701" s="710">
        <f t="shared" si="182"/>
        <v>1283.998776300474</v>
      </c>
      <c r="Q701" s="710">
        <f t="shared" si="183"/>
        <v>1273.5958151004265</v>
      </c>
      <c r="R701" s="710">
        <f t="shared" si="184"/>
        <v>1266.045594569475</v>
      </c>
      <c r="S701" s="710">
        <f t="shared" si="185"/>
        <v>1261.4170736929311</v>
      </c>
      <c r="T701" s="710">
        <f t="shared" si="186"/>
        <v>1259.7516682841958</v>
      </c>
    </row>
    <row r="702" spans="2:20">
      <c r="B702" s="580">
        <v>628</v>
      </c>
      <c r="C702" s="710">
        <f t="shared" si="171"/>
        <v>9.7701708006308579</v>
      </c>
      <c r="D702" s="710">
        <f t="shared" si="172"/>
        <v>1518.0899151289148</v>
      </c>
      <c r="E702" s="710">
        <f t="shared" si="173"/>
        <v>937.59116967125226</v>
      </c>
      <c r="F702" s="710">
        <f t="shared" si="174"/>
        <v>559.59005374796334</v>
      </c>
      <c r="G702" s="710">
        <f t="shared" si="175"/>
        <v>379.88537296828468</v>
      </c>
      <c r="H702" s="717">
        <f t="shared" si="176"/>
        <v>302.42067577095571</v>
      </c>
      <c r="I702" s="710">
        <f t="shared" si="177"/>
        <v>302.14523926163525</v>
      </c>
      <c r="J702" s="710">
        <f t="shared" si="178"/>
        <v>301.95045577304967</v>
      </c>
      <c r="K702" s="710">
        <f t="shared" si="179"/>
        <v>301.83417293056937</v>
      </c>
      <c r="L702" s="710">
        <f t="shared" si="180"/>
        <v>301.79509336926537</v>
      </c>
      <c r="N702" s="580">
        <v>628</v>
      </c>
      <c r="O702" s="710">
        <f t="shared" si="181"/>
        <v>9.7701708006308579</v>
      </c>
      <c r="P702" s="710">
        <f t="shared" si="182"/>
        <v>1284.6618203050957</v>
      </c>
      <c r="Q702" s="710">
        <f t="shared" si="183"/>
        <v>1274.2819119563001</v>
      </c>
      <c r="R702" s="710">
        <f t="shared" si="184"/>
        <v>1266.748276368915</v>
      </c>
      <c r="S702" s="710">
        <f t="shared" si="185"/>
        <v>1262.1297161802336</v>
      </c>
      <c r="T702" s="710">
        <f t="shared" si="186"/>
        <v>1260.4675533031984</v>
      </c>
    </row>
    <row r="703" spans="2:20">
      <c r="B703" s="580">
        <v>629</v>
      </c>
      <c r="C703" s="710">
        <f t="shared" si="171"/>
        <v>9.7857283974471496</v>
      </c>
      <c r="D703" s="710">
        <f t="shared" si="172"/>
        <v>1518.1345629697453</v>
      </c>
      <c r="E703" s="710">
        <f t="shared" si="173"/>
        <v>938.02504179433231</v>
      </c>
      <c r="F703" s="710">
        <f t="shared" si="174"/>
        <v>560.0149243773767</v>
      </c>
      <c r="G703" s="710">
        <f t="shared" si="175"/>
        <v>380.10443271156436</v>
      </c>
      <c r="H703" s="717">
        <f t="shared" si="176"/>
        <v>302.44079623329571</v>
      </c>
      <c r="I703" s="710">
        <f t="shared" si="177"/>
        <v>302.16463667288343</v>
      </c>
      <c r="J703" s="710">
        <f t="shared" si="178"/>
        <v>301.96933552859855</v>
      </c>
      <c r="K703" s="710">
        <f t="shared" si="179"/>
        <v>301.85274066406578</v>
      </c>
      <c r="L703" s="710">
        <f t="shared" si="180"/>
        <v>301.81355482589549</v>
      </c>
      <c r="N703" s="580">
        <v>629</v>
      </c>
      <c r="O703" s="710">
        <f t="shared" si="181"/>
        <v>9.7857283974471496</v>
      </c>
      <c r="P703" s="710">
        <f t="shared" si="182"/>
        <v>1285.3233610158993</v>
      </c>
      <c r="Q703" s="710">
        <f t="shared" si="183"/>
        <v>1274.9664532515246</v>
      </c>
      <c r="R703" s="710">
        <f t="shared" si="184"/>
        <v>1267.44936500531</v>
      </c>
      <c r="S703" s="710">
        <f t="shared" si="185"/>
        <v>1262.840742921012</v>
      </c>
      <c r="T703" s="710">
        <f t="shared" si="186"/>
        <v>1261.181815224011</v>
      </c>
    </row>
    <row r="704" spans="2:20">
      <c r="B704" s="580">
        <v>630</v>
      </c>
      <c r="C704" s="710">
        <f t="shared" si="171"/>
        <v>9.8012859942634396</v>
      </c>
      <c r="D704" s="710">
        <f t="shared" si="172"/>
        <v>1518.1791207115616</v>
      </c>
      <c r="E704" s="710">
        <f t="shared" si="173"/>
        <v>938.45806067748424</v>
      </c>
      <c r="F704" s="710">
        <f t="shared" si="174"/>
        <v>560.43937332230337</v>
      </c>
      <c r="G704" s="710">
        <f t="shared" si="175"/>
        <v>380.32350717796913</v>
      </c>
      <c r="H704" s="717">
        <f t="shared" si="176"/>
        <v>302.4609659967212</v>
      </c>
      <c r="I704" s="710">
        <f t="shared" si="177"/>
        <v>302.18408348263972</v>
      </c>
      <c r="J704" s="710">
        <f t="shared" si="178"/>
        <v>301.98826473995672</v>
      </c>
      <c r="K704" s="710">
        <f t="shared" si="179"/>
        <v>301.87135788019719</v>
      </c>
      <c r="L704" s="710">
        <f t="shared" si="180"/>
        <v>301.83206576737132</v>
      </c>
    </row>
    <row r="705" spans="2:12">
      <c r="B705" s="580">
        <v>631</v>
      </c>
      <c r="C705" s="710">
        <f t="shared" si="171"/>
        <v>9.8168435910797314</v>
      </c>
      <c r="D705" s="710">
        <f t="shared" si="172"/>
        <v>1518.2235886317894</v>
      </c>
      <c r="E705" s="710">
        <f t="shared" si="173"/>
        <v>938.89022888046861</v>
      </c>
      <c r="F705" s="710">
        <f t="shared" si="174"/>
        <v>560.86340059313966</v>
      </c>
      <c r="G705" s="710">
        <f t="shared" si="175"/>
        <v>380.54259550653745</v>
      </c>
      <c r="H705" s="717">
        <f t="shared" si="176"/>
        <v>302.48118504839516</v>
      </c>
      <c r="I705" s="710">
        <f t="shared" si="177"/>
        <v>302.20357968125472</v>
      </c>
      <c r="J705" s="710">
        <f t="shared" si="178"/>
        <v>302.00724339979473</v>
      </c>
      <c r="K705" s="710">
        <f t="shared" si="179"/>
        <v>301.89002457304366</v>
      </c>
      <c r="L705" s="710">
        <f t="shared" si="180"/>
        <v>301.85062618824622</v>
      </c>
    </row>
    <row r="706" spans="2:12">
      <c r="B706" s="580">
        <v>632</v>
      </c>
      <c r="C706" s="710">
        <f t="shared" si="171"/>
        <v>9.8324011878960231</v>
      </c>
      <c r="D706" s="710">
        <f t="shared" si="172"/>
        <v>1518.2679670067109</v>
      </c>
      <c r="E706" s="710">
        <f t="shared" si="173"/>
        <v>939.32154895269366</v>
      </c>
      <c r="F706" s="710">
        <f t="shared" si="174"/>
        <v>561.28700620387713</v>
      </c>
      <c r="G706" s="710">
        <f t="shared" si="175"/>
        <v>380.76169683999177</v>
      </c>
      <c r="H706" s="717">
        <f t="shared" si="176"/>
        <v>302.50145337528647</v>
      </c>
      <c r="I706" s="710">
        <f t="shared" si="177"/>
        <v>302.22312525887037</v>
      </c>
      <c r="J706" s="710">
        <f t="shared" si="178"/>
        <v>302.02627150056412</v>
      </c>
      <c r="K706" s="710">
        <f t="shared" si="179"/>
        <v>301.90874073645995</v>
      </c>
      <c r="L706" s="710">
        <f t="shared" si="180"/>
        <v>301.86923608284644</v>
      </c>
    </row>
    <row r="707" spans="2:12">
      <c r="B707" s="580">
        <v>633</v>
      </c>
      <c r="C707" s="710">
        <f t="shared" si="171"/>
        <v>9.8479587847123131</v>
      </c>
      <c r="D707" s="710">
        <f t="shared" si="172"/>
        <v>1518.3122561114708</v>
      </c>
      <c r="E707" s="710">
        <f t="shared" si="173"/>
        <v>939.75202343326464</v>
      </c>
      <c r="F707" s="710">
        <f t="shared" si="174"/>
        <v>561.71019017207311</v>
      </c>
      <c r="G707" s="710">
        <f t="shared" si="175"/>
        <v>380.98081032473044</v>
      </c>
      <c r="H707" s="717">
        <f t="shared" si="176"/>
        <v>302.52177096417068</v>
      </c>
      <c r="I707" s="710">
        <f t="shared" si="177"/>
        <v>302.24272020542094</v>
      </c>
      <c r="J707" s="710">
        <f t="shared" si="178"/>
        <v>302.04534903449849</v>
      </c>
      <c r="K707" s="710">
        <f t="shared" si="179"/>
        <v>301.92750636407675</v>
      </c>
      <c r="L707" s="710">
        <f t="shared" si="180"/>
        <v>301.88789544527179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B2:M84"/>
  <sheetViews>
    <sheetView topLeftCell="A44" zoomScale="115" zoomScaleNormal="115" workbookViewId="0">
      <selection activeCell="I47" sqref="I47"/>
    </sheetView>
  </sheetViews>
  <sheetFormatPr defaultColWidth="11.42578125" defaultRowHeight="12.75"/>
  <cols>
    <col min="1" max="1" width="2.5703125" customWidth="1"/>
    <col min="3" max="5" width="12" bestFit="1" customWidth="1"/>
    <col min="6" max="6" width="12.85546875" customWidth="1"/>
    <col min="7" max="7" width="12.5703125" customWidth="1"/>
    <col min="8" max="8" width="13.5703125" customWidth="1"/>
    <col min="9" max="9" width="15.140625" customWidth="1"/>
    <col min="10" max="10" width="11.42578125" customWidth="1"/>
  </cols>
  <sheetData>
    <row r="2" spans="2:9">
      <c r="B2" s="718" t="s">
        <v>1107</v>
      </c>
      <c r="F2" t="s">
        <v>1153</v>
      </c>
      <c r="I2" t="s">
        <v>1161</v>
      </c>
    </row>
    <row r="3" spans="2:9">
      <c r="F3" t="s">
        <v>1160</v>
      </c>
      <c r="I3" t="s">
        <v>1162</v>
      </c>
    </row>
    <row r="4" spans="2:9">
      <c r="B4" s="781" t="s">
        <v>1108</v>
      </c>
      <c r="I4" t="s">
        <v>1163</v>
      </c>
    </row>
    <row r="5" spans="2:9">
      <c r="B5" s="781" t="s">
        <v>1109</v>
      </c>
      <c r="H5" t="s">
        <v>1165</v>
      </c>
      <c r="I5" t="s">
        <v>1164</v>
      </c>
    </row>
    <row r="6" spans="2:9">
      <c r="B6" s="781" t="s">
        <v>1110</v>
      </c>
      <c r="C6">
        <v>1750</v>
      </c>
      <c r="D6" s="781" t="s">
        <v>1111</v>
      </c>
      <c r="E6">
        <f>pmax*((PI()*('First iteration &amp; Mechanical'!M61)^2)/4)</f>
        <v>9455.8988317155581</v>
      </c>
      <c r="H6" t="s">
        <v>1167</v>
      </c>
      <c r="I6" t="s">
        <v>1166</v>
      </c>
    </row>
    <row r="7" spans="2:9">
      <c r="B7" s="781" t="s">
        <v>1110</v>
      </c>
      <c r="C7">
        <v>1750</v>
      </c>
      <c r="D7" s="781" t="s">
        <v>1112</v>
      </c>
      <c r="E7" s="803">
        <f>pmax*((PI()*('First iteration &amp; Mechanical'!P61)^2)/4)</f>
        <v>7385.74204858554</v>
      </c>
      <c r="H7" t="s">
        <v>1169</v>
      </c>
      <c r="I7" t="s">
        <v>1168</v>
      </c>
    </row>
    <row r="8" spans="2:9">
      <c r="F8" s="781"/>
    </row>
    <row r="9" spans="2:9">
      <c r="B9" s="781" t="s">
        <v>1113</v>
      </c>
    </row>
    <row r="10" spans="2:9">
      <c r="B10" s="781" t="s">
        <v>1114</v>
      </c>
      <c r="C10">
        <v>1750</v>
      </c>
      <c r="E10" s="803">
        <f>fmax</f>
        <v>1200.140273241095</v>
      </c>
    </row>
    <row r="12" spans="2:9">
      <c r="B12" s="781" t="s">
        <v>1115</v>
      </c>
    </row>
    <row r="13" spans="2:9">
      <c r="B13" s="781" t="s">
        <v>1116</v>
      </c>
      <c r="C13">
        <v>1.2</v>
      </c>
    </row>
    <row r="15" spans="2:9">
      <c r="B15" s="781" t="s">
        <v>1117</v>
      </c>
      <c r="G15">
        <f>C37</f>
        <v>8</v>
      </c>
    </row>
    <row r="16" spans="2:9">
      <c r="B16" s="781" t="s">
        <v>1118</v>
      </c>
      <c r="D16" s="781" t="str">
        <f>"M" &amp;C17</f>
        <v>M7</v>
      </c>
    </row>
    <row r="17" spans="2:13">
      <c r="B17" s="781" t="s">
        <v>1135</v>
      </c>
      <c r="C17">
        <v>7</v>
      </c>
      <c r="D17" s="781" t="s">
        <v>2</v>
      </c>
    </row>
    <row r="18" spans="2:13">
      <c r="B18" s="781" t="s">
        <v>1139</v>
      </c>
      <c r="D18" s="781" t="str">
        <f>'First iteration &amp; Mechanical'!L58</f>
        <v>ASTM A53 grade B</v>
      </c>
    </row>
    <row r="19" spans="2:13">
      <c r="B19" s="781" t="s">
        <v>824</v>
      </c>
      <c r="C19">
        <f>'First iteration &amp; Mechanical'!M66</f>
        <v>240</v>
      </c>
      <c r="D19" s="781" t="s">
        <v>87</v>
      </c>
    </row>
    <row r="20" spans="2:13">
      <c r="B20" s="781" t="s">
        <v>825</v>
      </c>
      <c r="C20">
        <f>'First iteration &amp; Mechanical'!M67</f>
        <v>415</v>
      </c>
      <c r="D20" s="781" t="s">
        <v>87</v>
      </c>
    </row>
    <row r="21" spans="2:13">
      <c r="B21" s="781" t="s">
        <v>67</v>
      </c>
      <c r="C21">
        <f>'First iteration &amp; Mechanical'!M68</f>
        <v>200000</v>
      </c>
      <c r="D21" s="781" t="s">
        <v>87</v>
      </c>
    </row>
    <row r="22" spans="2:13">
      <c r="B22" s="204" t="s">
        <v>1042</v>
      </c>
      <c r="C22">
        <f>'First iteration &amp; Mechanical'!M69</f>
        <v>0.28999999999999998</v>
      </c>
      <c r="D22" s="781" t="s">
        <v>64</v>
      </c>
    </row>
    <row r="23" spans="2:13">
      <c r="B23" s="781" t="s">
        <v>1138</v>
      </c>
      <c r="C23">
        <f>'First iteration &amp; Mechanical'!M62</f>
        <v>1.8</v>
      </c>
      <c r="D23" s="781" t="s">
        <v>2</v>
      </c>
      <c r="I23" s="781" t="s">
        <v>1202</v>
      </c>
    </row>
    <row r="24" spans="2:13">
      <c r="B24" s="781" t="s">
        <v>1119</v>
      </c>
      <c r="D24" s="781" t="str">
        <f>C25 &amp;"."&amp; C26</f>
        <v>4.6</v>
      </c>
      <c r="E24" s="781" t="s">
        <v>695</v>
      </c>
      <c r="F24" s="781" t="s">
        <v>1158</v>
      </c>
      <c r="G24" s="781" t="s">
        <v>1156</v>
      </c>
      <c r="I24" s="781" t="s">
        <v>1194</v>
      </c>
      <c r="J24">
        <v>1</v>
      </c>
    </row>
    <row r="25" spans="2:13">
      <c r="B25" s="781" t="s">
        <v>1154</v>
      </c>
      <c r="C25">
        <v>4</v>
      </c>
      <c r="D25" s="781"/>
      <c r="I25" s="781" t="s">
        <v>824</v>
      </c>
      <c r="J25">
        <v>130000</v>
      </c>
      <c r="K25" s="781" t="s">
        <v>189</v>
      </c>
      <c r="L25">
        <v>240</v>
      </c>
      <c r="M25" s="781" t="s">
        <v>87</v>
      </c>
    </row>
    <row r="26" spans="2:13">
      <c r="B26" s="781" t="s">
        <v>1155</v>
      </c>
      <c r="C26">
        <v>6</v>
      </c>
      <c r="D26" s="781"/>
      <c r="I26" s="781" t="s">
        <v>825</v>
      </c>
      <c r="J26">
        <v>150000</v>
      </c>
      <c r="K26" s="781" t="s">
        <v>189</v>
      </c>
      <c r="L26">
        <v>330</v>
      </c>
      <c r="M26" s="781" t="s">
        <v>87</v>
      </c>
    </row>
    <row r="27" spans="2:13">
      <c r="B27" s="781" t="s">
        <v>824</v>
      </c>
      <c r="C27">
        <f>C28*(C26/10)</f>
        <v>240</v>
      </c>
      <c r="D27" s="781" t="s">
        <v>87</v>
      </c>
      <c r="I27" s="781" t="s">
        <v>67</v>
      </c>
      <c r="K27" s="781" t="s">
        <v>826</v>
      </c>
      <c r="M27" s="781" t="s">
        <v>1195</v>
      </c>
    </row>
    <row r="28" spans="2:13">
      <c r="B28" s="781" t="s">
        <v>825</v>
      </c>
      <c r="C28">
        <f>C25*100</f>
        <v>400</v>
      </c>
      <c r="D28" s="781" t="s">
        <v>87</v>
      </c>
      <c r="I28" s="781" t="s">
        <v>1042</v>
      </c>
      <c r="J28">
        <v>0.28999999999999998</v>
      </c>
    </row>
    <row r="29" spans="2:13">
      <c r="B29" s="781" t="s">
        <v>67</v>
      </c>
      <c r="C29">
        <v>200000</v>
      </c>
      <c r="D29" s="781" t="s">
        <v>87</v>
      </c>
      <c r="I29" s="781" t="s">
        <v>1120</v>
      </c>
      <c r="J29" s="781" t="s">
        <v>1157</v>
      </c>
    </row>
    <row r="30" spans="2:13">
      <c r="B30" s="204" t="s">
        <v>1042</v>
      </c>
      <c r="C30">
        <v>0.28999999999999998</v>
      </c>
      <c r="D30" s="781" t="s">
        <v>64</v>
      </c>
      <c r="I30" s="781" t="s">
        <v>1121</v>
      </c>
      <c r="K30">
        <f>J62</f>
        <v>3.6480931759018711</v>
      </c>
    </row>
    <row r="31" spans="2:13">
      <c r="B31" s="781" t="s">
        <v>1120</v>
      </c>
      <c r="C31" s="781" t="s">
        <v>1157</v>
      </c>
    </row>
    <row r="32" spans="2:13">
      <c r="B32" s="781" t="s">
        <v>1159</v>
      </c>
      <c r="C32" s="781">
        <v>0.5</v>
      </c>
      <c r="D32" s="781" t="s">
        <v>2</v>
      </c>
    </row>
    <row r="33" spans="2:7">
      <c r="B33" s="781" t="s">
        <v>1121</v>
      </c>
      <c r="D33">
        <f>Sf_shearFailureBolts</f>
        <v>4.4219311223052982</v>
      </c>
    </row>
    <row r="34" spans="2:7">
      <c r="F34">
        <f>4.48+3.05</f>
        <v>7.53</v>
      </c>
    </row>
    <row r="35" spans="2:7">
      <c r="B35" s="781" t="s">
        <v>1122</v>
      </c>
      <c r="F35">
        <f>18.51-F34</f>
        <v>10.98</v>
      </c>
      <c r="G35" s="781" t="s">
        <v>1203</v>
      </c>
    </row>
    <row r="36" spans="2:7">
      <c r="B36" s="781" t="s">
        <v>1125</v>
      </c>
      <c r="C36">
        <f>(E6*C13)/C37</f>
        <v>1418.3848247573337</v>
      </c>
      <c r="D36" s="781" t="s">
        <v>1111</v>
      </c>
    </row>
    <row r="37" spans="2:7">
      <c r="B37" s="781" t="s">
        <v>1123</v>
      </c>
      <c r="C37">
        <v>8</v>
      </c>
    </row>
    <row r="38" spans="2:7">
      <c r="B38" s="781" t="s">
        <v>1124</v>
      </c>
    </row>
    <row r="39" spans="2:7">
      <c r="B39" s="781" t="s">
        <v>1125</v>
      </c>
      <c r="C39">
        <f>(E7*C13)/C40</f>
        <v>1477.1484097171078</v>
      </c>
      <c r="D39" s="781" t="s">
        <v>1112</v>
      </c>
    </row>
    <row r="40" spans="2:7">
      <c r="B40" s="781" t="s">
        <v>1123</v>
      </c>
      <c r="C40">
        <v>6</v>
      </c>
    </row>
    <row r="42" spans="2:7">
      <c r="B42" s="415" t="s">
        <v>1126</v>
      </c>
    </row>
    <row r="43" spans="2:7">
      <c r="B43" s="781" t="s">
        <v>1127</v>
      </c>
    </row>
    <row r="44" spans="2:7">
      <c r="B44" t="s">
        <v>1128</v>
      </c>
    </row>
    <row r="45" spans="2:7">
      <c r="B45" s="781" t="s">
        <v>1129</v>
      </c>
    </row>
    <row r="46" spans="2:7">
      <c r="B46" s="781" t="s">
        <v>1130</v>
      </c>
    </row>
    <row r="47" spans="2:7">
      <c r="B47" s="781" t="s">
        <v>1131</v>
      </c>
    </row>
    <row r="48" spans="2:7">
      <c r="B48" s="781" t="s">
        <v>1132</v>
      </c>
    </row>
    <row r="50" spans="2:11">
      <c r="B50" s="781" t="s">
        <v>1140</v>
      </c>
    </row>
    <row r="51" spans="2:11">
      <c r="B51" s="781" t="s">
        <v>1125</v>
      </c>
      <c r="C51">
        <f>C52*C19*(C55-C54)*C23</f>
        <v>6493.4461475908474</v>
      </c>
    </row>
    <row r="52" spans="2:11">
      <c r="B52" s="781" t="s">
        <v>1133</v>
      </c>
      <c r="C52" s="10">
        <f>IF(C56&lt;0.3,(1-0.9+3*C53*C56),1)</f>
        <v>1</v>
      </c>
    </row>
    <row r="53" spans="2:11">
      <c r="B53" s="781" t="s">
        <v>1134</v>
      </c>
      <c r="C53" s="784">
        <f>1/C37</f>
        <v>0.125</v>
      </c>
    </row>
    <row r="54" spans="2:11">
      <c r="B54" s="781" t="s">
        <v>1135</v>
      </c>
      <c r="C54" s="10">
        <f>C17</f>
        <v>7</v>
      </c>
      <c r="D54" s="781" t="s">
        <v>2</v>
      </c>
      <c r="J54">
        <f>1.8+5</f>
        <v>6.8</v>
      </c>
    </row>
    <row r="55" spans="2:11">
      <c r="B55" s="781" t="s">
        <v>1136</v>
      </c>
      <c r="C55" s="10">
        <f>(PI()*'First iteration &amp; Mechanical'!M60)/C37</f>
        <v>22.031125341645481</v>
      </c>
      <c r="D55" s="781" t="s">
        <v>2</v>
      </c>
    </row>
    <row r="56" spans="2:11">
      <c r="B56" s="781" t="s">
        <v>1137</v>
      </c>
      <c r="C56" s="10">
        <f>C54/C55</f>
        <v>0.31773229426314803</v>
      </c>
    </row>
    <row r="57" spans="2:11">
      <c r="B57" s="781" t="s">
        <v>1116</v>
      </c>
      <c r="C57">
        <f>C51/C36</f>
        <v>4.5780566981896378</v>
      </c>
    </row>
    <row r="59" spans="2:11">
      <c r="B59" s="781" t="s">
        <v>1132</v>
      </c>
      <c r="I59" s="781" t="s">
        <v>1196</v>
      </c>
    </row>
    <row r="60" spans="2:11">
      <c r="B60" s="781" t="s">
        <v>1125</v>
      </c>
      <c r="C60">
        <f>0.32*C28*C17^2</f>
        <v>6272</v>
      </c>
      <c r="I60" s="781" t="s">
        <v>1125</v>
      </c>
      <c r="J60">
        <f>0.32*L26*C17^2</f>
        <v>5174.4000000000005</v>
      </c>
    </row>
    <row r="61" spans="2:11">
      <c r="B61" s="781" t="s">
        <v>1273</v>
      </c>
      <c r="C61">
        <f>0.32*C27*C17^2</f>
        <v>3763.2</v>
      </c>
      <c r="I61" s="781" t="s">
        <v>1198</v>
      </c>
      <c r="J61">
        <f>0.32*L25*C17^2</f>
        <v>3763.2</v>
      </c>
    </row>
    <row r="62" spans="2:11">
      <c r="B62" s="781" t="s">
        <v>1116</v>
      </c>
      <c r="C62">
        <f>C60/C36</f>
        <v>4.4219311223052982</v>
      </c>
      <c r="D62" s="718" t="s">
        <v>1144</v>
      </c>
      <c r="I62" s="781" t="s">
        <v>1116</v>
      </c>
      <c r="J62">
        <f>J60/C36</f>
        <v>3.6480931759018711</v>
      </c>
      <c r="K62" s="718" t="s">
        <v>1144</v>
      </c>
    </row>
    <row r="63" spans="2:11">
      <c r="B63" s="781" t="s">
        <v>1197</v>
      </c>
      <c r="C63">
        <f>C61/C36</f>
        <v>2.6531586733831785</v>
      </c>
      <c r="I63" s="781" t="s">
        <v>1197</v>
      </c>
      <c r="J63">
        <f>J61/C36</f>
        <v>2.6531586733831785</v>
      </c>
      <c r="K63" s="781" t="str">
        <f>"Sf of case is " &amp; 'First iteration &amp; Mechanical'!M63</f>
        <v>Sf of case is 3.5</v>
      </c>
    </row>
    <row r="65" spans="2:10">
      <c r="B65" s="781" t="s">
        <v>1141</v>
      </c>
    </row>
    <row r="66" spans="2:10">
      <c r="B66" s="781" t="s">
        <v>1125</v>
      </c>
      <c r="C66" s="10">
        <f>MAX(C60,C51)</f>
        <v>6493.4461475908474</v>
      </c>
      <c r="D66" s="781" t="s">
        <v>1241</v>
      </c>
    </row>
    <row r="67" spans="2:10">
      <c r="B67" s="781" t="s">
        <v>1143</v>
      </c>
      <c r="C67" s="10">
        <f>(C66*SQRT(3))/(2*C23*C19)</f>
        <v>13.017336393333036</v>
      </c>
      <c r="D67" s="781" t="s">
        <v>2</v>
      </c>
      <c r="E67">
        <f>C67*1.2</f>
        <v>15.620803671999642</v>
      </c>
    </row>
    <row r="68" spans="2:10">
      <c r="B68" s="781" t="s">
        <v>1135</v>
      </c>
      <c r="C68" s="10">
        <f>C54</f>
        <v>7</v>
      </c>
      <c r="D68" s="781" t="s">
        <v>2</v>
      </c>
    </row>
    <row r="69" spans="2:10">
      <c r="B69" s="781" t="s">
        <v>1142</v>
      </c>
      <c r="C69">
        <f>C67/C68</f>
        <v>1.8596194847618623</v>
      </c>
    </row>
    <row r="70" spans="2:10">
      <c r="B70" s="781"/>
    </row>
    <row r="71" spans="2:10">
      <c r="B71" s="781"/>
    </row>
    <row r="72" spans="2:10">
      <c r="B72" s="781"/>
    </row>
    <row r="73" spans="2:10">
      <c r="B73" s="781"/>
    </row>
    <row r="75" spans="2:10" ht="63.75">
      <c r="B75" s="805" t="s">
        <v>1242</v>
      </c>
      <c r="C75" s="805" t="s">
        <v>1243</v>
      </c>
      <c r="D75" s="805" t="s">
        <v>1244</v>
      </c>
      <c r="E75" s="805" t="s">
        <v>1245</v>
      </c>
      <c r="G75" s="805" t="s">
        <v>1269</v>
      </c>
      <c r="H75" s="805" t="s">
        <v>1270</v>
      </c>
      <c r="I75" s="805" t="s">
        <v>1271</v>
      </c>
      <c r="J75" s="805" t="s">
        <v>1272</v>
      </c>
    </row>
    <row r="76" spans="2:10" ht="63.75">
      <c r="B76" s="806" t="s">
        <v>1246</v>
      </c>
      <c r="C76" s="807" t="s">
        <v>1247</v>
      </c>
      <c r="D76" s="807" t="s">
        <v>1248</v>
      </c>
      <c r="E76" s="807" t="s">
        <v>1249</v>
      </c>
      <c r="G76" s="806">
        <v>4.5999999999999996</v>
      </c>
      <c r="H76" s="807">
        <v>400</v>
      </c>
      <c r="I76" s="807">
        <v>240</v>
      </c>
      <c r="J76" s="807">
        <v>0.6</v>
      </c>
    </row>
    <row r="77" spans="2:10" ht="51">
      <c r="B77" s="806" t="s">
        <v>1250</v>
      </c>
      <c r="C77" s="807" t="s">
        <v>1251</v>
      </c>
      <c r="D77" s="807" t="s">
        <v>1252</v>
      </c>
      <c r="E77" s="807" t="s">
        <v>1253</v>
      </c>
      <c r="G77" s="806">
        <v>4.8</v>
      </c>
      <c r="H77" s="807">
        <v>400</v>
      </c>
      <c r="I77" s="807">
        <v>320</v>
      </c>
      <c r="J77" s="807">
        <v>0.8</v>
      </c>
    </row>
    <row r="78" spans="2:10" ht="89.25">
      <c r="B78" s="806" t="s">
        <v>1254</v>
      </c>
      <c r="C78" s="807" t="s">
        <v>1255</v>
      </c>
      <c r="D78" s="807" t="s">
        <v>1256</v>
      </c>
      <c r="E78" s="807" t="s">
        <v>1257</v>
      </c>
      <c r="G78" s="806">
        <v>5.6</v>
      </c>
      <c r="H78" s="807">
        <v>500</v>
      </c>
      <c r="I78" s="807">
        <v>300</v>
      </c>
      <c r="J78" s="807">
        <v>0.6</v>
      </c>
    </row>
    <row r="79" spans="2:10" ht="76.5">
      <c r="B79" s="806" t="s">
        <v>1258</v>
      </c>
      <c r="C79" s="807" t="s">
        <v>1256</v>
      </c>
      <c r="D79" s="807" t="s">
        <v>1259</v>
      </c>
      <c r="E79" s="807" t="s">
        <v>1260</v>
      </c>
      <c r="G79" s="806">
        <v>5.8</v>
      </c>
      <c r="H79" s="807">
        <v>500</v>
      </c>
      <c r="I79" s="807">
        <v>400</v>
      </c>
      <c r="J79" s="807">
        <v>0.8</v>
      </c>
    </row>
    <row r="80" spans="2:10" ht="63.75">
      <c r="B80" s="806" t="s">
        <v>1261</v>
      </c>
      <c r="C80" s="807" t="s">
        <v>1262</v>
      </c>
      <c r="D80" s="807" t="s">
        <v>1263</v>
      </c>
      <c r="E80" s="807" t="s">
        <v>1264</v>
      </c>
      <c r="G80" s="806">
        <v>6.8</v>
      </c>
      <c r="H80" s="807">
        <v>600</v>
      </c>
      <c r="I80" s="807">
        <v>480</v>
      </c>
      <c r="J80" s="807">
        <v>0.8</v>
      </c>
    </row>
    <row r="81" spans="2:10" ht="76.5">
      <c r="B81" s="806" t="s">
        <v>1265</v>
      </c>
      <c r="C81" s="807" t="s">
        <v>1266</v>
      </c>
      <c r="D81" s="807" t="s">
        <v>1267</v>
      </c>
      <c r="E81" s="807" t="s">
        <v>1268</v>
      </c>
      <c r="G81" s="806">
        <v>8.8000000000000007</v>
      </c>
      <c r="H81" s="807">
        <v>800</v>
      </c>
      <c r="I81" s="807">
        <v>640</v>
      </c>
      <c r="J81" s="807">
        <v>0.8</v>
      </c>
    </row>
    <row r="82" spans="2:10">
      <c r="G82" s="806">
        <v>9.8000000000000007</v>
      </c>
      <c r="H82" s="807">
        <v>900</v>
      </c>
      <c r="I82" s="807">
        <v>720</v>
      </c>
      <c r="J82" s="807">
        <v>0.8</v>
      </c>
    </row>
    <row r="83" spans="2:10">
      <c r="G83" s="806">
        <v>10.9</v>
      </c>
      <c r="H83" s="807">
        <v>1000</v>
      </c>
      <c r="I83" s="807">
        <v>900</v>
      </c>
      <c r="J83" s="807">
        <v>0.9</v>
      </c>
    </row>
    <row r="84" spans="2:10">
      <c r="G84" s="806">
        <v>12.9</v>
      </c>
      <c r="H84" s="807">
        <v>1200</v>
      </c>
      <c r="I84" s="807">
        <v>1080</v>
      </c>
      <c r="J84" s="807">
        <v>0.9</v>
      </c>
    </row>
  </sheetData>
  <pageMargins left="0.7" right="0.7" top="0.75" bottom="0.75" header="0.3" footer="0.3"/>
  <cellWatches>
    <cellWatch r="C57"/>
    <cellWatch r="C62"/>
    <cellWatch r="J62"/>
  </cellWatches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207"/>
  <sheetViews>
    <sheetView topLeftCell="B1" zoomScale="85" zoomScaleNormal="85" workbookViewId="0">
      <selection activeCell="K18" sqref="K18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10.855468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687</v>
      </c>
      <c r="F1" t="str">
        <f>F3&amp; " MPa MEOP"</f>
        <v>5 MPa MEOP</v>
      </c>
    </row>
    <row r="2" spans="1:21">
      <c r="B2" t="s">
        <v>651</v>
      </c>
      <c r="C2">
        <f>etanoz</f>
        <v>0.8</v>
      </c>
      <c r="E2" t="s">
        <v>650</v>
      </c>
      <c r="F2">
        <v>0.105</v>
      </c>
      <c r="G2" t="s">
        <v>87</v>
      </c>
      <c r="I2" s="426" t="s">
        <v>653</v>
      </c>
      <c r="J2" s="418"/>
      <c r="K2" s="418"/>
      <c r="L2" s="418"/>
      <c r="M2" s="419"/>
      <c r="U2" s="718" t="s">
        <v>1016</v>
      </c>
    </row>
    <row r="3" spans="1:21">
      <c r="B3" t="s">
        <v>635</v>
      </c>
      <c r="C3">
        <v>1.4999999999999999E-2</v>
      </c>
      <c r="E3" t="s">
        <v>201</v>
      </c>
      <c r="F3">
        <v>5</v>
      </c>
      <c r="G3" t="s">
        <v>87</v>
      </c>
      <c r="I3" s="427" t="s">
        <v>660</v>
      </c>
      <c r="J3" s="421">
        <v>8.26</v>
      </c>
      <c r="K3" s="421" t="s">
        <v>654</v>
      </c>
      <c r="L3" s="421">
        <f>J3/1000</f>
        <v>8.26E-3</v>
      </c>
      <c r="M3" s="422" t="s">
        <v>659</v>
      </c>
      <c r="R3" s="8" t="s">
        <v>1020</v>
      </c>
      <c r="S3">
        <v>1.133</v>
      </c>
    </row>
    <row r="4" spans="1:21">
      <c r="B4" t="s">
        <v>110</v>
      </c>
      <c r="C4" t="s">
        <v>636</v>
      </c>
      <c r="E4" t="s">
        <v>652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1017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1018</v>
      </c>
      <c r="S5" s="40">
        <f>M31</f>
        <v>180.48481883771723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655</v>
      </c>
      <c r="J6" s="421">
        <v>1.889</v>
      </c>
      <c r="K6" s="421" t="s">
        <v>657</v>
      </c>
      <c r="L6" s="421">
        <f>J6*1000</f>
        <v>1889</v>
      </c>
      <c r="M6" s="422" t="s">
        <v>658</v>
      </c>
      <c r="R6" s="8" t="s">
        <v>651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656</v>
      </c>
      <c r="J7" s="778">
        <f>J6*0.95</f>
        <v>1.7945499999999999</v>
      </c>
      <c r="K7" s="421" t="s">
        <v>657</v>
      </c>
      <c r="L7" s="421">
        <f>J7*1000</f>
        <v>1794.55</v>
      </c>
      <c r="M7" s="422" t="s">
        <v>658</v>
      </c>
      <c r="Q7" s="8" t="s">
        <v>1024</v>
      </c>
      <c r="R7" s="761" t="s">
        <v>636</v>
      </c>
      <c r="S7" s="761" t="s">
        <v>1019</v>
      </c>
      <c r="T7" s="8"/>
    </row>
    <row r="8" spans="1:21" ht="13.5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2">
        <v>1.063376165575729</v>
      </c>
      <c r="S8" s="761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2">
        <v>1.1595531780339037</v>
      </c>
      <c r="S9" s="761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2">
        <v>1.2090469316422143</v>
      </c>
      <c r="S10" s="761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1170</v>
      </c>
      <c r="J11" s="781" t="s">
        <v>1171</v>
      </c>
      <c r="L11" s="779"/>
      <c r="Q11">
        <v>170</v>
      </c>
      <c r="R11" s="762">
        <v>1.2416325526417351</v>
      </c>
      <c r="S11" s="761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2">
        <v>1.2656075616697078</v>
      </c>
      <c r="S12" s="761">
        <v>10</v>
      </c>
    </row>
    <row r="13" spans="1:21">
      <c r="A13" t="s">
        <v>649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665</v>
      </c>
      <c r="Q13">
        <v>168</v>
      </c>
      <c r="R13" s="762">
        <v>1.2844147909436945</v>
      </c>
      <c r="S13" s="761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662</v>
      </c>
      <c r="K14">
        <f>L6</f>
        <v>1889</v>
      </c>
      <c r="O14" t="s">
        <v>664</v>
      </c>
      <c r="P14" t="s">
        <v>661</v>
      </c>
      <c r="Q14">
        <v>169</v>
      </c>
      <c r="R14" s="762">
        <v>1.3065367967488921</v>
      </c>
      <c r="S14" s="761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663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M18" s="786" t="s">
        <v>1240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M19" s="804">
        <v>1175</v>
      </c>
      <c r="N19" s="781" t="s">
        <v>669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  <c r="M20" s="151" t="s">
        <v>1239</v>
      </c>
    </row>
    <row r="21" spans="2:21">
      <c r="M21">
        <f>O22+O24</f>
        <v>6.6709999999999994</v>
      </c>
      <c r="N21">
        <f>100-(M21*100)/M22</f>
        <v>14.11098236127205</v>
      </c>
      <c r="O21" s="781" t="s">
        <v>1235</v>
      </c>
    </row>
    <row r="22" spans="2:21" ht="13.5" thickBot="1">
      <c r="B22" s="8" t="s">
        <v>1028</v>
      </c>
      <c r="D22" s="8" t="s">
        <v>1029</v>
      </c>
      <c r="F22" s="8" t="s">
        <v>1030</v>
      </c>
      <c r="L22" t="s">
        <v>667</v>
      </c>
      <c r="M22">
        <f>O22+O24+O26</f>
        <v>7.7669999999999995</v>
      </c>
      <c r="N22" t="s">
        <v>104</v>
      </c>
      <c r="O22">
        <v>4.3</v>
      </c>
      <c r="R22" s="781" t="s">
        <v>1093</v>
      </c>
      <c r="S22" s="781" t="s">
        <v>1094</v>
      </c>
    </row>
    <row r="23" spans="2:21" ht="13.5" thickBot="1">
      <c r="B23" s="8" t="s">
        <v>110</v>
      </c>
      <c r="C23" s="8" t="s">
        <v>636</v>
      </c>
      <c r="D23" s="8" t="s">
        <v>110</v>
      </c>
      <c r="E23" s="8" t="s">
        <v>636</v>
      </c>
      <c r="F23" t="s">
        <v>110</v>
      </c>
      <c r="G23" t="s">
        <v>636</v>
      </c>
      <c r="L23" t="s">
        <v>668</v>
      </c>
      <c r="M23">
        <v>15</v>
      </c>
      <c r="N23" t="s">
        <v>64</v>
      </c>
      <c r="O23" s="781" t="s">
        <v>1236</v>
      </c>
      <c r="P23" s="438" t="s">
        <v>681</v>
      </c>
      <c r="R23">
        <v>189</v>
      </c>
      <c r="S23" s="40">
        <f>T25-R23</f>
        <v>299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39" t="s">
        <v>666</v>
      </c>
      <c r="M24" s="440">
        <f>M23*(9.81*M22)</f>
        <v>1142.9140500000001</v>
      </c>
      <c r="N24" t="s">
        <v>11</v>
      </c>
      <c r="O24">
        <v>2.371</v>
      </c>
      <c r="P24" s="8" t="s">
        <v>677</v>
      </c>
      <c r="R24">
        <v>2</v>
      </c>
      <c r="S24" s="8" t="s">
        <v>2</v>
      </c>
      <c r="T24" s="8" t="s">
        <v>678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1" t="s">
        <v>1201</v>
      </c>
      <c r="M25">
        <f>M24/9.81</f>
        <v>116.50500000000001</v>
      </c>
      <c r="N25" s="781" t="s">
        <v>104</v>
      </c>
      <c r="O25" s="781" t="s">
        <v>1237</v>
      </c>
      <c r="P25" s="433" t="s">
        <v>679</v>
      </c>
      <c r="Q25" s="434"/>
      <c r="R25" s="431">
        <f>((ROUNDUP(M48,0)+1)*R24)+(ROUNDUP(M48,0)*M37)</f>
        <v>487.98619696430399</v>
      </c>
      <c r="S25" s="8" t="s">
        <v>2</v>
      </c>
      <c r="T25" s="436">
        <f>ROUNDUP(R25,0)</f>
        <v>488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640</v>
      </c>
      <c r="M26">
        <f>F3</f>
        <v>5</v>
      </c>
      <c r="N26" t="s">
        <v>87</v>
      </c>
      <c r="O26">
        <v>1.0960000000000001</v>
      </c>
      <c r="P26" s="796" t="s">
        <v>1222</v>
      </c>
      <c r="Q26" s="220"/>
      <c r="R26" s="432">
        <f>M35</f>
        <v>46.4</v>
      </c>
      <c r="S26" s="8" t="s">
        <v>2</v>
      </c>
      <c r="T26" s="437">
        <f>ROUNDUP(R26,0)</f>
        <v>47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639</v>
      </c>
      <c r="M27">
        <v>1</v>
      </c>
      <c r="N27" t="s">
        <v>587</v>
      </c>
      <c r="O27" s="782">
        <f>O24/(O24+O26)</f>
        <v>0.68387655033169881</v>
      </c>
      <c r="P27" s="8" t="s">
        <v>676</v>
      </c>
      <c r="R27">
        <f>((PI()*R26^2)/4)*R25</f>
        <v>825150.90499706299</v>
      </c>
      <c r="S27" s="781" t="s">
        <v>1021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4">
        <f>M27*M24</f>
        <v>1142.9140500000001</v>
      </c>
      <c r="N28" t="s">
        <v>669</v>
      </c>
      <c r="R28">
        <f>R27/10^9</f>
        <v>8.2515090499706294E-4</v>
      </c>
      <c r="S28" s="781" t="s">
        <v>1022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1015</v>
      </c>
      <c r="M29" s="760">
        <f>IF(M28&gt;160&amp;M28&lt;320,"H",IF(M28&gt;320&amp;M28&lt;640,"I",IF(M28&gt;640&amp;M28&lt;1280,"J",0)))</f>
        <v>0</v>
      </c>
      <c r="N29" s="788" t="s">
        <v>1205</v>
      </c>
      <c r="R29">
        <f>CONVERT(R28,"m^3","l")</f>
        <v>0.8251509049970629</v>
      </c>
      <c r="S29" s="781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654</v>
      </c>
      <c r="T30" s="718" t="s">
        <v>1068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1">
        <f>M24/(C13*F3)</f>
        <v>180.48481883771723</v>
      </c>
      <c r="N31" t="s">
        <v>670</v>
      </c>
      <c r="T31" s="781" t="s">
        <v>1067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799" t="s">
        <v>637</v>
      </c>
      <c r="M32" s="800">
        <f>SQRT((M31*4)/PI())</f>
        <v>15.159169125270138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648</v>
      </c>
      <c r="M33">
        <f>M31*M34</f>
        <v>38672.674721494564</v>
      </c>
      <c r="N33" s="781" t="s">
        <v>670</v>
      </c>
      <c r="T33" s="781" t="s">
        <v>1066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638</v>
      </c>
      <c r="M35" s="774">
        <v>46.4</v>
      </c>
      <c r="N35" t="s">
        <v>2</v>
      </c>
      <c r="T35" s="781" t="s">
        <v>1065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797" t="s">
        <v>641</v>
      </c>
      <c r="M36" s="798">
        <f>M35-2*M30*M27</f>
        <v>18.795398988101336</v>
      </c>
      <c r="N36" t="s">
        <v>2</v>
      </c>
      <c r="O36">
        <f>M35-2*M30*M27</f>
        <v>18.795398988101336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29" t="s">
        <v>642</v>
      </c>
      <c r="M37" s="775">
        <f>0.5*(3*M35+M36)</f>
        <v>78.997699494050664</v>
      </c>
      <c r="N37" t="s">
        <v>2</v>
      </c>
      <c r="O37">
        <f>3*M35</f>
        <v>139.19999999999999</v>
      </c>
      <c r="P37" s="438" t="s">
        <v>682</v>
      </c>
      <c r="R37" s="781" t="s">
        <v>1093</v>
      </c>
      <c r="S37" s="781" t="s">
        <v>1094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39" t="s">
        <v>1027</v>
      </c>
      <c r="M38" s="763">
        <f>M37/M35</f>
        <v>1.702536627026954</v>
      </c>
      <c r="N38" s="754">
        <f>(M37*2)/M35</f>
        <v>3.4050732540539079</v>
      </c>
      <c r="P38" s="8"/>
      <c r="R38">
        <v>189</v>
      </c>
      <c r="S38" s="40">
        <f>T40-R38</f>
        <v>236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776</v>
      </c>
      <c r="M39">
        <v>0</v>
      </c>
      <c r="P39" s="8" t="s">
        <v>677</v>
      </c>
      <c r="R39">
        <v>5</v>
      </c>
      <c r="S39" s="8" t="s">
        <v>2</v>
      </c>
      <c r="T39" s="8" t="s">
        <v>678</v>
      </c>
    </row>
    <row r="40" spans="2:22">
      <c r="L40" t="s">
        <v>643</v>
      </c>
      <c r="M40" s="40">
        <f>0.5*PI()*(M35^2-M36^2)+PI()*M37*M36</f>
        <v>7491.5667815449906</v>
      </c>
      <c r="N40" t="s">
        <v>670</v>
      </c>
      <c r="P40" s="433" t="s">
        <v>679</v>
      </c>
      <c r="Q40" s="434"/>
      <c r="R40" s="431">
        <f>((ROUNDUP(M49,0)+1)*R39)+(ROUNDUP(M49,0)*M37)</f>
        <v>424.98849747025332</v>
      </c>
      <c r="S40" s="8" t="s">
        <v>2</v>
      </c>
      <c r="T40" s="802">
        <f>ROUNDUP(R40,0)</f>
        <v>425</v>
      </c>
      <c r="U40" s="8" t="s">
        <v>2</v>
      </c>
      <c r="V40" s="415"/>
    </row>
    <row r="41" spans="2:22" ht="13.5" thickBot="1">
      <c r="L41" t="s">
        <v>644</v>
      </c>
      <c r="M41" s="40">
        <f>0.5*PI()*(M35^2-M46^2)+PI()*M45*M46</f>
        <v>8389.2933721661811</v>
      </c>
      <c r="N41" t="s">
        <v>670</v>
      </c>
      <c r="P41" s="435" t="s">
        <v>680</v>
      </c>
      <c r="Q41" s="220"/>
      <c r="R41" s="432">
        <f>M35</f>
        <v>46.4</v>
      </c>
      <c r="S41" s="8" t="s">
        <v>2</v>
      </c>
      <c r="T41" s="437">
        <f>ROUNDUP(R41,0)</f>
        <v>47</v>
      </c>
      <c r="U41" s="8" t="s">
        <v>2</v>
      </c>
    </row>
    <row r="42" spans="2:22">
      <c r="L42" s="8" t="s">
        <v>775</v>
      </c>
      <c r="M42" s="40">
        <f>PI()*M35*(M37-2*M27)</f>
        <v>11223.946888225439</v>
      </c>
      <c r="N42" t="s">
        <v>670</v>
      </c>
      <c r="P42" s="8" t="s">
        <v>676</v>
      </c>
      <c r="R42">
        <f>((PI()*R41^2)/4)*R40</f>
        <v>718626.15271180228</v>
      </c>
      <c r="S42" s="8" t="s">
        <v>670</v>
      </c>
      <c r="T42" s="40"/>
    </row>
    <row r="43" spans="2:22">
      <c r="L43" s="790" t="s">
        <v>638</v>
      </c>
      <c r="M43" s="104">
        <f>M35/25.4</f>
        <v>1.8267716535433072</v>
      </c>
      <c r="N43" s="790" t="s">
        <v>1207</v>
      </c>
      <c r="R43">
        <f>R42/10^9</f>
        <v>7.1862615271180228E-4</v>
      </c>
      <c r="S43" s="781" t="s">
        <v>1022</v>
      </c>
    </row>
    <row r="44" spans="2:22">
      <c r="L44" t="s">
        <v>47</v>
      </c>
      <c r="M44" s="40">
        <f>(1/6)*(M37-2*M36)</f>
        <v>6.9011502529746647</v>
      </c>
      <c r="R44">
        <f>CONVERT(R43,"m^3","l")</f>
        <v>0.7186261527118023</v>
      </c>
      <c r="S44" s="781" t="s">
        <v>46</v>
      </c>
    </row>
    <row r="45" spans="2:22">
      <c r="L45" t="s">
        <v>645</v>
      </c>
      <c r="M45" s="40">
        <f>M37-2*M44</f>
        <v>65.195398988101331</v>
      </c>
      <c r="N45" t="s">
        <v>2</v>
      </c>
    </row>
    <row r="46" spans="2:22">
      <c r="B46" s="781" t="str">
        <f>"Ab,burned at " &amp;F1</f>
        <v>Ab,burned at 5 MPa MEOP</v>
      </c>
      <c r="L46" t="s">
        <v>646</v>
      </c>
      <c r="M46" s="40">
        <f>M36+2*M44</f>
        <v>32.597699494050666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7491.5667815449906</v>
      </c>
      <c r="L48" s="430" t="s">
        <v>647</v>
      </c>
      <c r="M48" s="431">
        <f>$M$33/M40</f>
        <v>5.162161113849014</v>
      </c>
      <c r="N48" s="40">
        <f>ROUNDUP(M48,0)</f>
        <v>6</v>
      </c>
      <c r="O48" s="8" t="s">
        <v>681</v>
      </c>
      <c r="Q48" s="8" t="s">
        <v>1025</v>
      </c>
      <c r="S48">
        <f>Q50*(J6*1000)*N48</f>
        <v>1.2655693717504297</v>
      </c>
      <c r="T48" s="8" t="s">
        <v>104</v>
      </c>
    </row>
    <row r="49" spans="2:22" ht="13.5" thickBot="1">
      <c r="B49" t="str">
        <f>L41</f>
        <v>Ab,max</v>
      </c>
      <c r="C49">
        <f>C51/2</f>
        <v>0.505</v>
      </c>
      <c r="D49">
        <f>M41</f>
        <v>8389.2933721661811</v>
      </c>
      <c r="L49" s="791"/>
      <c r="M49" s="792">
        <f>$M$33/M41</f>
        <v>4.6097654481606209</v>
      </c>
      <c r="N49" s="793">
        <f>ROUNDUP(M49,0)</f>
        <v>5</v>
      </c>
      <c r="O49" s="794" t="s">
        <v>1208</v>
      </c>
      <c r="Q49">
        <f>((PI()/4)*(M35*M35-M36*M36))*M37</f>
        <v>111661.31742989497</v>
      </c>
      <c r="R49" s="8" t="s">
        <v>1021</v>
      </c>
      <c r="S49">
        <f>S48*1000</f>
        <v>1265.5693717504298</v>
      </c>
      <c r="T49" s="8" t="s">
        <v>1023</v>
      </c>
    </row>
    <row r="50" spans="2:22">
      <c r="B50" t="str">
        <f>L42</f>
        <v>Ab,last,sym</v>
      </c>
      <c r="C50">
        <f>M27</f>
        <v>1</v>
      </c>
      <c r="D50">
        <f>M42</f>
        <v>11223.946888225439</v>
      </c>
      <c r="L50" t="s">
        <v>683</v>
      </c>
      <c r="M50">
        <f>N48*M40</f>
        <v>44949.40068926994</v>
      </c>
      <c r="Q50">
        <f>Q49*(1*10^-9)</f>
        <v>1.1166131742989498E-4</v>
      </c>
      <c r="R50" s="8" t="s">
        <v>1022</v>
      </c>
    </row>
    <row r="51" spans="2:22">
      <c r="B51" t="str">
        <f>L43</f>
        <v>Dgrain</v>
      </c>
      <c r="C51">
        <f>C50+C50*0.01</f>
        <v>1.01</v>
      </c>
      <c r="D51">
        <f>M43</f>
        <v>1.8267716535433072</v>
      </c>
      <c r="M51">
        <f>N49*M41</f>
        <v>41946.466860830908</v>
      </c>
    </row>
    <row r="52" spans="2:22">
      <c r="M52">
        <f>M42*N49</f>
        <v>56119.734441127192</v>
      </c>
    </row>
    <row r="53" spans="2:22">
      <c r="L53" s="8" t="s">
        <v>684</v>
      </c>
      <c r="M53" s="9">
        <f>M52/M31</f>
        <v>310.93880805336431</v>
      </c>
      <c r="N53" s="8" t="s">
        <v>686</v>
      </c>
      <c r="Q53" s="8" t="s">
        <v>1026</v>
      </c>
      <c r="S53">
        <f>Q50*(J6*1000)*M48</f>
        <v>1.088845499621399</v>
      </c>
      <c r="T53" s="8" t="s">
        <v>104</v>
      </c>
    </row>
    <row r="54" spans="2:22">
      <c r="L54" s="8" t="s">
        <v>685</v>
      </c>
      <c r="Q54">
        <f>((PI()/4)*(M35*M35-M36*M36))*M37</f>
        <v>111661.31742989497</v>
      </c>
      <c r="R54" s="8" t="s">
        <v>1021</v>
      </c>
      <c r="S54">
        <f>S53*1000</f>
        <v>1088.8454996213991</v>
      </c>
      <c r="T54" s="8" t="s">
        <v>1023</v>
      </c>
    </row>
    <row r="55" spans="2:22">
      <c r="Q55">
        <f>Q54*(1*10^-9)</f>
        <v>1.1166131742989498E-4</v>
      </c>
      <c r="R55" s="8" t="s">
        <v>1022</v>
      </c>
    </row>
    <row r="57" spans="2:22" ht="13.5" thickBot="1">
      <c r="L57" s="772" t="s">
        <v>1220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1"/>
      <c r="L58" s="781" t="s">
        <v>1228</v>
      </c>
    </row>
    <row r="59" spans="2:22">
      <c r="L59" s="415" t="s">
        <v>1031</v>
      </c>
      <c r="N59">
        <f>PI()*M61^2*(1/4)</f>
        <v>2164.9021306617888</v>
      </c>
      <c r="O59" s="415" t="s">
        <v>1056</v>
      </c>
    </row>
    <row r="60" spans="2:22">
      <c r="L60" s="8" t="s">
        <v>1032</v>
      </c>
      <c r="M60">
        <f>M61+M62*2</f>
        <v>56.101799999999997</v>
      </c>
      <c r="N60" s="8" t="s">
        <v>2</v>
      </c>
      <c r="O60" s="8" t="s">
        <v>1032</v>
      </c>
      <c r="P60">
        <f>M64</f>
        <v>52.400199999999998</v>
      </c>
      <c r="Q60" s="8" t="s">
        <v>2</v>
      </c>
      <c r="R60" s="780" t="s">
        <v>1060</v>
      </c>
      <c r="U60" t="s">
        <v>1049</v>
      </c>
    </row>
    <row r="61" spans="2:22" ht="13.5" thickBot="1">
      <c r="L61" s="8" t="s">
        <v>1055</v>
      </c>
      <c r="M61">
        <f>S61-S62*2</f>
        <v>52.501799999999996</v>
      </c>
      <c r="N61" s="8" t="s">
        <v>2</v>
      </c>
      <c r="O61" s="8" t="s">
        <v>1055</v>
      </c>
      <c r="P61">
        <f>+P60-P62*2</f>
        <v>46.400199999999998</v>
      </c>
      <c r="Q61" s="8" t="s">
        <v>2</v>
      </c>
      <c r="R61" s="781" t="s">
        <v>1227</v>
      </c>
      <c r="S61">
        <f>2.375*25.4</f>
        <v>60.324999999999996</v>
      </c>
    </row>
    <row r="62" spans="2:22" ht="13.5" thickBot="1">
      <c r="L62" s="8" t="s">
        <v>939</v>
      </c>
      <c r="M62">
        <v>1.8</v>
      </c>
      <c r="N62" s="8" t="s">
        <v>2</v>
      </c>
      <c r="O62" s="776" t="s">
        <v>939</v>
      </c>
      <c r="P62" s="756">
        <v>3</v>
      </c>
      <c r="Q62" s="777" t="s">
        <v>2</v>
      </c>
      <c r="R62" s="781" t="s">
        <v>1226</v>
      </c>
      <c r="S62">
        <f>0.154*25.4</f>
        <v>3.9115999999999995</v>
      </c>
    </row>
    <row r="63" spans="2:22">
      <c r="L63" s="8" t="s">
        <v>1033</v>
      </c>
      <c r="M63">
        <v>3.5</v>
      </c>
      <c r="O63" s="8" t="s">
        <v>1033</v>
      </c>
    </row>
    <row r="64" spans="2:22">
      <c r="L64" s="781" t="s">
        <v>1223</v>
      </c>
      <c r="M64">
        <f>M61-(0.002*25.4)*2</f>
        <v>52.400199999999998</v>
      </c>
      <c r="U64" s="729" t="s">
        <v>957</v>
      </c>
      <c r="V64" s="728"/>
    </row>
    <row r="65" spans="2:24">
      <c r="L65" s="415" t="s">
        <v>1034</v>
      </c>
      <c r="O65" s="415" t="s">
        <v>1052</v>
      </c>
      <c r="U65" s="729"/>
      <c r="V65" s="728"/>
      <c r="W65" s="735"/>
      <c r="X65" s="736"/>
    </row>
    <row r="66" spans="2:24">
      <c r="L66" s="720" t="s">
        <v>944</v>
      </c>
      <c r="M66">
        <v>240</v>
      </c>
      <c r="N66" s="8" t="s">
        <v>87</v>
      </c>
      <c r="O66" s="720" t="s">
        <v>944</v>
      </c>
      <c r="P66">
        <f>M66*S67</f>
        <v>144</v>
      </c>
      <c r="Q66" s="8" t="s">
        <v>87</v>
      </c>
      <c r="R66" s="8" t="s">
        <v>1051</v>
      </c>
      <c r="S66">
        <v>500</v>
      </c>
      <c r="T66" s="8" t="s">
        <v>781</v>
      </c>
      <c r="U66" s="735" t="s">
        <v>63</v>
      </c>
      <c r="V66" s="736">
        <v>9.5832999999999995</v>
      </c>
      <c r="W66" s="735" t="s">
        <v>53</v>
      </c>
      <c r="X66" s="736">
        <v>-28.478999999999999</v>
      </c>
    </row>
    <row r="67" spans="2:24">
      <c r="L67" s="720" t="s">
        <v>946</v>
      </c>
      <c r="M67">
        <v>415</v>
      </c>
      <c r="N67" s="8" t="s">
        <v>87</v>
      </c>
      <c r="O67" s="720"/>
      <c r="P67">
        <f>M67*S68</f>
        <v>332</v>
      </c>
      <c r="Q67" s="8" t="s">
        <v>87</v>
      </c>
      <c r="R67" s="8" t="s">
        <v>1053</v>
      </c>
      <c r="S67" s="773">
        <v>0.6</v>
      </c>
      <c r="T67" s="8" t="s">
        <v>64</v>
      </c>
      <c r="U67" s="735" t="s">
        <v>65</v>
      </c>
      <c r="V67" s="736">
        <v>-33.527999999999999</v>
      </c>
      <c r="W67" s="735" t="s">
        <v>67</v>
      </c>
      <c r="X67" s="736">
        <v>8.6475000000000009</v>
      </c>
    </row>
    <row r="68" spans="2:24">
      <c r="L68" s="2" t="s">
        <v>947</v>
      </c>
      <c r="M68">
        <v>200000</v>
      </c>
      <c r="N68" s="8" t="s">
        <v>87</v>
      </c>
      <c r="O68" s="2" t="s">
        <v>947</v>
      </c>
      <c r="P68">
        <v>200000</v>
      </c>
      <c r="Q68" s="8" t="s">
        <v>87</v>
      </c>
      <c r="R68" s="8" t="s">
        <v>1054</v>
      </c>
      <c r="S68" s="773">
        <v>0.8</v>
      </c>
      <c r="U68" s="735" t="s">
        <v>66</v>
      </c>
      <c r="V68" s="736">
        <v>44.929000000000002</v>
      </c>
    </row>
    <row r="69" spans="2:24">
      <c r="L69" s="723" t="s">
        <v>950</v>
      </c>
      <c r="M69">
        <v>0.28999999999999998</v>
      </c>
      <c r="O69" s="723" t="s">
        <v>950</v>
      </c>
      <c r="P69">
        <v>0.28999999999999998</v>
      </c>
    </row>
    <row r="70" spans="2:24">
      <c r="B70" s="781" t="s">
        <v>87</v>
      </c>
      <c r="C70" s="781" t="s">
        <v>13</v>
      </c>
      <c r="D70" s="781" t="s">
        <v>1103</v>
      </c>
      <c r="E70" s="781" t="s">
        <v>13</v>
      </c>
      <c r="P70" s="735"/>
      <c r="Q70" s="736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956</v>
      </c>
      <c r="O71" s="415" t="s">
        <v>1050</v>
      </c>
      <c r="P71" s="735"/>
      <c r="Q71" s="736"/>
    </row>
    <row r="72" spans="2:24">
      <c r="B72">
        <v>2</v>
      </c>
      <c r="C72">
        <v>115</v>
      </c>
      <c r="L72" s="415"/>
      <c r="P72" s="735"/>
      <c r="Q72" s="736"/>
    </row>
    <row r="73" spans="2:24" ht="15.75">
      <c r="B73">
        <v>3</v>
      </c>
      <c r="C73">
        <v>151</v>
      </c>
      <c r="L73" s="764" t="s">
        <v>1037</v>
      </c>
      <c r="M73" s="10">
        <f>2*((M62*M66)/(M60*M63))</f>
        <v>4.4001643950308704</v>
      </c>
      <c r="N73" s="8" t="s">
        <v>87</v>
      </c>
      <c r="O73" s="764" t="s">
        <v>1037</v>
      </c>
      <c r="P73" s="10">
        <f>2*((M62*P66)/(M60*M63))</f>
        <v>2.640098637018522</v>
      </c>
      <c r="Q73" s="8" t="s">
        <v>87</v>
      </c>
    </row>
    <row r="74" spans="2:24" ht="15.75">
      <c r="B74">
        <v>4</v>
      </c>
      <c r="C74">
        <v>184</v>
      </c>
      <c r="L74" s="764" t="s">
        <v>1038</v>
      </c>
      <c r="M74" s="10">
        <f>2*M77*((M62*M66)/(M60))</f>
        <v>27.585151277894749</v>
      </c>
      <c r="N74" s="8" t="s">
        <v>87</v>
      </c>
      <c r="O74" s="764" t="s">
        <v>1038</v>
      </c>
      <c r="P74" s="10">
        <f>2*M77*((M62*P66)/(M60))</f>
        <v>16.551090766736852</v>
      </c>
      <c r="Q74" s="8" t="s">
        <v>87</v>
      </c>
    </row>
    <row r="75" spans="2:24" ht="15.75">
      <c r="B75">
        <v>5</v>
      </c>
      <c r="C75">
        <v>214</v>
      </c>
      <c r="L75" s="764" t="s">
        <v>1039</v>
      </c>
      <c r="M75" s="10">
        <f>ca*betaMechanical^4+cb*betaMechanical^3+cc*betaMechanical^2+cd*betaMechanical+ce</f>
        <v>1.5804730506428193</v>
      </c>
      <c r="O75" s="764" t="s">
        <v>1039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3" t="s">
        <v>952</v>
      </c>
      <c r="M76" s="10">
        <f>M66/M67</f>
        <v>0.57831325301204817</v>
      </c>
      <c r="O76" s="723" t="s">
        <v>952</v>
      </c>
      <c r="P76" s="10">
        <f>P66/P67</f>
        <v>0.43373493975903615</v>
      </c>
    </row>
    <row r="77" spans="2:24">
      <c r="B77">
        <v>7</v>
      </c>
      <c r="C77">
        <v>270</v>
      </c>
      <c r="L77" s="720" t="s">
        <v>954</v>
      </c>
      <c r="M77" s="10">
        <f>ca*M76^4+cb*M76^3+cc*M76^2+cd*M76+ce</f>
        <v>1.7911766666229116</v>
      </c>
      <c r="O77" s="720" t="s">
        <v>954</v>
      </c>
      <c r="P77" s="10">
        <f>ca*P76^4+cb*P76^3+cc*P76^2+cd*P76+ce</f>
        <v>2.3508638045644323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8" t="s">
        <v>964</v>
      </c>
      <c r="O80" s="738"/>
    </row>
    <row r="81" spans="2:21">
      <c r="B81">
        <v>11</v>
      </c>
      <c r="C81">
        <v>367</v>
      </c>
      <c r="L81" s="731"/>
    </row>
    <row r="82" spans="2:21">
      <c r="B82">
        <v>12</v>
      </c>
      <c r="C82">
        <v>388</v>
      </c>
      <c r="L82" s="723" t="s">
        <v>1035</v>
      </c>
      <c r="M82" s="10">
        <f>((M73*M60^2)/(2*M68*M62))*(1-(M69/2))</f>
        <v>1.6445841942857142E-2</v>
      </c>
      <c r="N82" t="s">
        <v>2</v>
      </c>
    </row>
    <row r="83" spans="2:21">
      <c r="B83">
        <v>13</v>
      </c>
      <c r="C83">
        <v>411</v>
      </c>
      <c r="L83" s="723" t="s">
        <v>1036</v>
      </c>
      <c r="M83" s="10">
        <f>PI()*M82</f>
        <v>5.1666136229778892E-2</v>
      </c>
      <c r="N83" t="s">
        <v>2</v>
      </c>
    </row>
    <row r="84" spans="2:21">
      <c r="B84">
        <v>14</v>
      </c>
      <c r="C84">
        <v>432</v>
      </c>
    </row>
    <row r="85" spans="2:21">
      <c r="B85">
        <v>15</v>
      </c>
      <c r="C85">
        <v>453</v>
      </c>
      <c r="L85" s="415" t="s">
        <v>1057</v>
      </c>
    </row>
    <row r="86" spans="2:21">
      <c r="L86" s="8" t="s">
        <v>1058</v>
      </c>
      <c r="M86" s="8" t="s">
        <v>860</v>
      </c>
      <c r="R86">
        <v>48.26</v>
      </c>
    </row>
    <row r="87" spans="2:21">
      <c r="L87" s="720" t="s">
        <v>944</v>
      </c>
      <c r="M87">
        <v>240</v>
      </c>
      <c r="N87" s="8" t="s">
        <v>87</v>
      </c>
    </row>
    <row r="88" spans="2:21">
      <c r="L88" s="720" t="s">
        <v>946</v>
      </c>
      <c r="M88">
        <v>415</v>
      </c>
      <c r="N88" s="8" t="s">
        <v>87</v>
      </c>
      <c r="P88" s="785"/>
    </row>
    <row r="89" spans="2:21">
      <c r="L89" s="2" t="s">
        <v>947</v>
      </c>
      <c r="M89">
        <v>200000</v>
      </c>
      <c r="N89" s="8" t="s">
        <v>87</v>
      </c>
      <c r="S89" t="s">
        <v>1276</v>
      </c>
      <c r="T89">
        <v>307</v>
      </c>
    </row>
    <row r="90" spans="2:21">
      <c r="L90" s="723" t="s">
        <v>950</v>
      </c>
      <c r="M90">
        <v>0.28999999999999998</v>
      </c>
      <c r="S90" t="s">
        <v>1275</v>
      </c>
      <c r="T90">
        <v>320</v>
      </c>
    </row>
    <row r="91" spans="2:21">
      <c r="O91" s="781" t="s">
        <v>1233</v>
      </c>
      <c r="Q91" s="781" t="s">
        <v>1234</v>
      </c>
      <c r="S91" s="781" t="s">
        <v>213</v>
      </c>
      <c r="T91">
        <f>M92+4+3.5</f>
        <v>50</v>
      </c>
      <c r="U91" s="781" t="s">
        <v>1225</v>
      </c>
    </row>
    <row r="92" spans="2:21">
      <c r="L92" s="415" t="s">
        <v>1061</v>
      </c>
      <c r="M92">
        <f>T40/10</f>
        <v>42.5</v>
      </c>
      <c r="O92" s="790" t="s">
        <v>1229</v>
      </c>
      <c r="Q92" s="790" t="s">
        <v>1230</v>
      </c>
      <c r="S92" s="790" t="s">
        <v>1231</v>
      </c>
    </row>
    <row r="93" spans="2:21">
      <c r="B93" s="781"/>
      <c r="L93" s="8" t="s">
        <v>213</v>
      </c>
      <c r="M93" s="781">
        <v>0.45500000000000002</v>
      </c>
      <c r="N93" s="8" t="s">
        <v>784</v>
      </c>
      <c r="O93">
        <v>168</v>
      </c>
      <c r="P93" s="781" t="s">
        <v>1023</v>
      </c>
      <c r="Q93" s="781">
        <v>614</v>
      </c>
      <c r="R93" s="781" t="s">
        <v>1023</v>
      </c>
      <c r="S93">
        <f>M96+O94+Q94</f>
        <v>1.8787752891860343</v>
      </c>
      <c r="T93" s="781" t="s">
        <v>104</v>
      </c>
    </row>
    <row r="94" spans="2:21">
      <c r="B94" s="781" t="s">
        <v>53</v>
      </c>
      <c r="C94" s="781" t="s">
        <v>45</v>
      </c>
      <c r="D94" s="781" t="s">
        <v>90</v>
      </c>
      <c r="E94" s="781" t="s">
        <v>1145</v>
      </c>
      <c r="F94" s="781" t="s">
        <v>1146</v>
      </c>
      <c r="L94" s="8" t="s">
        <v>1063</v>
      </c>
      <c r="M94">
        <f>M93*((PI()/4)*((M60/1000)^2-(M61/1000)^2))</f>
        <v>1.3971659734853941E-4</v>
      </c>
      <c r="N94" s="8" t="s">
        <v>1022</v>
      </c>
      <c r="O94">
        <f>O93/1000</f>
        <v>0.16800000000000001</v>
      </c>
      <c r="Q94">
        <f>Q93/1000</f>
        <v>0.61399999999999999</v>
      </c>
      <c r="S94" s="781">
        <v>2.371</v>
      </c>
      <c r="T94" s="781" t="s">
        <v>104</v>
      </c>
    </row>
    <row r="95" spans="2:21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1064</v>
      </c>
      <c r="M95">
        <v>7850</v>
      </c>
      <c r="N95" s="8" t="s">
        <v>787</v>
      </c>
      <c r="P95" s="8"/>
      <c r="S95" s="790" t="s">
        <v>1232</v>
      </c>
    </row>
    <row r="96" spans="2:21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1062</v>
      </c>
      <c r="M96">
        <f>M95*M94</f>
        <v>1.0967752891860343</v>
      </c>
      <c r="N96" s="8" t="s">
        <v>104</v>
      </c>
      <c r="Q96" s="790" t="s">
        <v>1238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  <c r="O97">
        <v>411.81</v>
      </c>
      <c r="P97" s="781" t="s">
        <v>2</v>
      </c>
      <c r="Q97">
        <v>130</v>
      </c>
      <c r="R97" s="781" t="s">
        <v>1023</v>
      </c>
      <c r="S97">
        <f>Q97/1000</f>
        <v>0.13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  <c r="Q98">
        <v>4</v>
      </c>
      <c r="R98" s="781" t="s">
        <v>1023</v>
      </c>
      <c r="S98">
        <f>Q98/1000</f>
        <v>4.0000000000000001E-3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2" t="s">
        <v>1221</v>
      </c>
      <c r="M99" s="410"/>
      <c r="N99" s="220"/>
      <c r="O99" s="801" t="s">
        <v>1224</v>
      </c>
      <c r="P99" s="220"/>
      <c r="Q99" s="220">
        <v>4</v>
      </c>
      <c r="R99" s="801" t="s">
        <v>1225</v>
      </c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1031</v>
      </c>
      <c r="O101" s="415" t="s">
        <v>1056</v>
      </c>
      <c r="R101" t="s">
        <v>1209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1032</v>
      </c>
      <c r="M102">
        <v>48.26</v>
      </c>
      <c r="N102" s="8" t="s">
        <v>2</v>
      </c>
      <c r="O102" s="8" t="s">
        <v>1032</v>
      </c>
      <c r="P102">
        <f>M103</f>
        <v>40.893999999999998</v>
      </c>
      <c r="Q102" s="8" t="s">
        <v>2</v>
      </c>
      <c r="R102" t="s">
        <v>1210</v>
      </c>
      <c r="S102">
        <f>P103</f>
        <v>36.893999999999998</v>
      </c>
      <c r="T102" t="s">
        <v>2</v>
      </c>
    </row>
    <row r="103" spans="2:24" ht="13.5" thickBot="1">
      <c r="L103" s="8" t="s">
        <v>1055</v>
      </c>
      <c r="M103">
        <f>M102-M104*2</f>
        <v>40.893999999999998</v>
      </c>
      <c r="N103" s="8" t="s">
        <v>2</v>
      </c>
      <c r="O103" s="8" t="s">
        <v>1055</v>
      </c>
      <c r="P103">
        <f>+P102-P104*2</f>
        <v>36.893999999999998</v>
      </c>
      <c r="Q103" s="8" t="s">
        <v>2</v>
      </c>
      <c r="R103" s="781" t="s">
        <v>1211</v>
      </c>
      <c r="S103">
        <f>S102-S104*2</f>
        <v>34.893999999999998</v>
      </c>
      <c r="T103" t="s">
        <v>2</v>
      </c>
    </row>
    <row r="104" spans="2:24" ht="13.5" thickBot="1">
      <c r="B104" s="781" t="s">
        <v>53</v>
      </c>
      <c r="C104" s="781" t="s">
        <v>90</v>
      </c>
      <c r="D104" s="781" t="s">
        <v>1147</v>
      </c>
      <c r="E104" s="781" t="s">
        <v>1148</v>
      </c>
      <c r="G104" s="781" t="s">
        <v>1149</v>
      </c>
      <c r="L104" s="8" t="s">
        <v>939</v>
      </c>
      <c r="M104">
        <v>3.6829999999999994</v>
      </c>
      <c r="N104" s="8" t="s">
        <v>2</v>
      </c>
      <c r="O104" s="776" t="s">
        <v>939</v>
      </c>
      <c r="P104" s="756">
        <v>2</v>
      </c>
      <c r="Q104" s="777" t="s">
        <v>2</v>
      </c>
      <c r="R104" s="781" t="s">
        <v>90</v>
      </c>
      <c r="S104">
        <v>1</v>
      </c>
      <c r="T104" t="s">
        <v>2</v>
      </c>
    </row>
    <row r="105" spans="2:24">
      <c r="B105" s="781">
        <v>38</v>
      </c>
      <c r="C105">
        <v>1.46</v>
      </c>
      <c r="D105" s="40">
        <v>12.294736842105262</v>
      </c>
      <c r="E105" s="40">
        <v>33.033068630772014</v>
      </c>
      <c r="F105" t="s">
        <v>1150</v>
      </c>
      <c r="L105" s="8" t="s">
        <v>1033</v>
      </c>
      <c r="M105">
        <v>5</v>
      </c>
      <c r="O105" s="8" t="s">
        <v>1033</v>
      </c>
    </row>
    <row r="106" spans="2:24">
      <c r="D106" s="40">
        <v>7.3768421052631581</v>
      </c>
      <c r="E106" s="40">
        <v>19.819841178463207</v>
      </c>
      <c r="U106" s="729" t="s">
        <v>957</v>
      </c>
      <c r="V106" s="728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1034</v>
      </c>
      <c r="O107" s="415" t="s">
        <v>1052</v>
      </c>
      <c r="U107" s="729"/>
      <c r="V107" s="728"/>
      <c r="W107" s="735"/>
      <c r="X107" s="736"/>
    </row>
    <row r="108" spans="2:24">
      <c r="D108" s="40">
        <v>16.197156398104301</v>
      </c>
      <c r="E108" s="40">
        <v>43.517952908889541</v>
      </c>
      <c r="L108" s="720" t="s">
        <v>944</v>
      </c>
      <c r="M108">
        <v>240</v>
      </c>
      <c r="N108" s="8" t="s">
        <v>87</v>
      </c>
      <c r="O108" s="720" t="s">
        <v>944</v>
      </c>
      <c r="P108">
        <f>M108*S109</f>
        <v>144</v>
      </c>
      <c r="Q108" s="8" t="s">
        <v>87</v>
      </c>
      <c r="R108" s="8" t="s">
        <v>1051</v>
      </c>
      <c r="S108">
        <v>500</v>
      </c>
      <c r="T108" s="8" t="s">
        <v>781</v>
      </c>
      <c r="U108" s="735" t="s">
        <v>63</v>
      </c>
      <c r="V108" s="736">
        <v>9.5832999999999995</v>
      </c>
      <c r="W108" s="735" t="s">
        <v>53</v>
      </c>
      <c r="X108" s="736">
        <v>-28.478999999999999</v>
      </c>
    </row>
    <row r="109" spans="2:24">
      <c r="L109" s="720" t="s">
        <v>946</v>
      </c>
      <c r="M109">
        <v>415</v>
      </c>
      <c r="N109" s="8" t="s">
        <v>87</v>
      </c>
      <c r="O109" s="720" t="s">
        <v>946</v>
      </c>
      <c r="P109">
        <f>M109*S110</f>
        <v>332</v>
      </c>
      <c r="Q109" s="8" t="s">
        <v>87</v>
      </c>
      <c r="R109" s="8" t="s">
        <v>1053</v>
      </c>
      <c r="S109" s="773">
        <v>0.6</v>
      </c>
      <c r="T109" s="8" t="s">
        <v>64</v>
      </c>
      <c r="U109" s="735" t="s">
        <v>65</v>
      </c>
      <c r="V109" s="736">
        <v>-33.527999999999999</v>
      </c>
      <c r="W109" s="735" t="s">
        <v>67</v>
      </c>
      <c r="X109" s="736">
        <v>8.6475000000000009</v>
      </c>
    </row>
    <row r="110" spans="2:24">
      <c r="L110" s="2" t="s">
        <v>947</v>
      </c>
      <c r="M110">
        <v>200</v>
      </c>
      <c r="N110" s="8" t="s">
        <v>87</v>
      </c>
      <c r="O110" s="2" t="s">
        <v>947</v>
      </c>
      <c r="P110">
        <v>200000</v>
      </c>
      <c r="Q110" s="8" t="s">
        <v>87</v>
      </c>
      <c r="R110" s="8" t="s">
        <v>1054</v>
      </c>
      <c r="S110" s="773">
        <v>0.8</v>
      </c>
      <c r="U110" s="735" t="s">
        <v>66</v>
      </c>
      <c r="V110" s="736">
        <v>44.929000000000002</v>
      </c>
    </row>
    <row r="111" spans="2:24">
      <c r="L111" s="723" t="s">
        <v>950</v>
      </c>
      <c r="M111">
        <v>0.28999999999999998</v>
      </c>
      <c r="O111" s="723" t="s">
        <v>950</v>
      </c>
      <c r="P111">
        <v>0.28999999999999998</v>
      </c>
    </row>
    <row r="112" spans="2:24">
      <c r="P112" s="735"/>
      <c r="Q112" s="736"/>
    </row>
    <row r="113" spans="12:17">
      <c r="L113" s="415" t="s">
        <v>956</v>
      </c>
      <c r="O113" s="415" t="s">
        <v>1050</v>
      </c>
      <c r="P113" s="735"/>
      <c r="Q113" s="736"/>
    </row>
    <row r="114" spans="12:17">
      <c r="L114" s="415"/>
      <c r="P114" s="735"/>
      <c r="Q114" s="736"/>
    </row>
    <row r="115" spans="12:17" ht="15.75">
      <c r="L115" s="764" t="s">
        <v>1037</v>
      </c>
      <c r="M115" s="10" t="e">
        <f>2*((#REF!*M108)/(M102*M105))</f>
        <v>#REF!</v>
      </c>
      <c r="N115" s="8" t="s">
        <v>87</v>
      </c>
      <c r="O115" s="764" t="s">
        <v>1037</v>
      </c>
      <c r="P115" s="10" t="e">
        <f>2*((#REF!*P108)/(M102*M105))</f>
        <v>#REF!</v>
      </c>
      <c r="Q115" s="8" t="s">
        <v>87</v>
      </c>
    </row>
    <row r="116" spans="12:17" ht="15.75">
      <c r="L116" s="764" t="s">
        <v>1038</v>
      </c>
      <c r="M116" s="10" t="e">
        <f>2*M119*((#REF!*M108)/(M102))</f>
        <v>#REF!</v>
      </c>
      <c r="N116" s="8" t="s">
        <v>87</v>
      </c>
      <c r="O116" s="764" t="s">
        <v>1038</v>
      </c>
      <c r="P116" s="10" t="e">
        <f>2*M119*((#REF!*P108)/(M102))</f>
        <v>#REF!</v>
      </c>
      <c r="Q116" s="8" t="s">
        <v>87</v>
      </c>
    </row>
    <row r="117" spans="12:17" ht="15.75">
      <c r="L117" s="764" t="s">
        <v>1039</v>
      </c>
      <c r="M117" s="10">
        <f>ca*betaMechanical^4+cb*betaMechanical^3+cc*betaMechanical^2+cd*betaMechanical+ce</f>
        <v>1.5804730506428193</v>
      </c>
      <c r="O117" s="789" t="s">
        <v>1039</v>
      </c>
      <c r="P117" s="10">
        <f>ca*betaMechanical^4+cb*betaMechanical^3+cc*betaMechanical^2+cd*betaMechanical+ce</f>
        <v>1.5804730506428193</v>
      </c>
    </row>
    <row r="118" spans="12:17">
      <c r="L118" s="723" t="s">
        <v>952</v>
      </c>
      <c r="M118" s="10">
        <f>M108/M109</f>
        <v>0.57831325301204817</v>
      </c>
      <c r="O118" s="723" t="s">
        <v>952</v>
      </c>
      <c r="P118" s="10">
        <f>P108/P109</f>
        <v>0.43373493975903615</v>
      </c>
    </row>
    <row r="119" spans="12:17">
      <c r="L119" s="720" t="s">
        <v>954</v>
      </c>
      <c r="M119" s="10">
        <f>ca*M118^4+cb*M118^3+cc*M118^2+cd*M118+ce</f>
        <v>1.7911766666229116</v>
      </c>
      <c r="O119" s="720" t="s">
        <v>954</v>
      </c>
      <c r="P119" s="10">
        <f>ca*P118^4+cb*P118^3+cc*P118^2+cd*P118+ce</f>
        <v>2.3508638045644323</v>
      </c>
    </row>
    <row r="122" spans="12:17">
      <c r="L122" s="738" t="s">
        <v>964</v>
      </c>
      <c r="O122" s="738"/>
    </row>
    <row r="123" spans="12:17">
      <c r="L123" s="731"/>
    </row>
    <row r="124" spans="12:17">
      <c r="L124" s="723" t="s">
        <v>1035</v>
      </c>
      <c r="M124" s="10" t="e">
        <f>((M115*M102^2)/(2*M110*#REF!))*(1-(M111/2))</f>
        <v>#REF!</v>
      </c>
      <c r="N124" t="s">
        <v>2</v>
      </c>
    </row>
    <row r="125" spans="12:17">
      <c r="L125" s="723" t="s">
        <v>1036</v>
      </c>
      <c r="M125" s="10" t="e">
        <f>PI()*M124</f>
        <v>#REF!</v>
      </c>
      <c r="N125" t="s">
        <v>2</v>
      </c>
    </row>
    <row r="127" spans="12:17">
      <c r="L127" s="415" t="s">
        <v>1057</v>
      </c>
    </row>
    <row r="128" spans="12:17">
      <c r="L128" s="8" t="s">
        <v>1058</v>
      </c>
      <c r="M128" s="8" t="s">
        <v>860</v>
      </c>
    </row>
    <row r="129" spans="5:17">
      <c r="L129" s="720" t="s">
        <v>944</v>
      </c>
      <c r="M129">
        <v>240</v>
      </c>
      <c r="N129" s="8" t="s">
        <v>87</v>
      </c>
    </row>
    <row r="130" spans="5:17">
      <c r="L130" s="720" t="s">
        <v>946</v>
      </c>
      <c r="M130">
        <v>415</v>
      </c>
      <c r="N130" s="8" t="s">
        <v>87</v>
      </c>
    </row>
    <row r="131" spans="5:17">
      <c r="L131" s="2" t="s">
        <v>947</v>
      </c>
      <c r="M131">
        <v>200000</v>
      </c>
      <c r="N131" s="8" t="s">
        <v>87</v>
      </c>
    </row>
    <row r="132" spans="5:17">
      <c r="L132" s="723" t="s">
        <v>950</v>
      </c>
      <c r="M132">
        <v>0.28999999999999998</v>
      </c>
    </row>
    <row r="133" spans="5:17">
      <c r="J133" t="s">
        <v>1152</v>
      </c>
    </row>
    <row r="134" spans="5:17">
      <c r="L134" s="415" t="s">
        <v>1061</v>
      </c>
    </row>
    <row r="135" spans="5:17">
      <c r="L135" s="8" t="s">
        <v>213</v>
      </c>
      <c r="M135">
        <v>0.23699999999999999</v>
      </c>
      <c r="N135" s="8" t="s">
        <v>784</v>
      </c>
    </row>
    <row r="136" spans="5:17">
      <c r="L136" s="8" t="s">
        <v>1063</v>
      </c>
      <c r="M136">
        <f>M135*((PI()/4)*((M102/1000)^2-(M103/1000)^2))</f>
        <v>1.2223927768468225E-4</v>
      </c>
      <c r="N136" s="8" t="s">
        <v>1022</v>
      </c>
    </row>
    <row r="137" spans="5:17">
      <c r="L137" s="8" t="s">
        <v>1064</v>
      </c>
      <c r="M137">
        <v>7850</v>
      </c>
      <c r="N137" s="8" t="s">
        <v>787</v>
      </c>
      <c r="P137" s="8"/>
    </row>
    <row r="138" spans="5:17">
      <c r="L138" s="8" t="s">
        <v>1062</v>
      </c>
      <c r="M138">
        <f>M137*M136</f>
        <v>0.95957832982475566</v>
      </c>
      <c r="N138" s="8" t="s">
        <v>104</v>
      </c>
    </row>
    <row r="140" spans="5:17">
      <c r="E140" t="s">
        <v>1151</v>
      </c>
    </row>
    <row r="142" spans="5:17">
      <c r="Q142" s="415"/>
    </row>
    <row r="146" spans="2:23">
      <c r="K146" t="s">
        <v>1204</v>
      </c>
      <c r="L146" s="781" t="s">
        <v>1187</v>
      </c>
      <c r="M146" t="s">
        <v>825</v>
      </c>
      <c r="N146" t="s">
        <v>824</v>
      </c>
      <c r="O146" t="s">
        <v>1041</v>
      </c>
      <c r="P146" t="s">
        <v>67</v>
      </c>
      <c r="Q146" t="s">
        <v>1042</v>
      </c>
      <c r="R146" t="s">
        <v>1046</v>
      </c>
      <c r="S146" t="s">
        <v>1043</v>
      </c>
      <c r="T146" t="s">
        <v>1048</v>
      </c>
      <c r="U146" t="s">
        <v>1044</v>
      </c>
      <c r="V146" t="s">
        <v>1045</v>
      </c>
      <c r="W146" s="781" t="s">
        <v>1186</v>
      </c>
    </row>
    <row r="147" spans="2:23">
      <c r="K147">
        <v>1</v>
      </c>
      <c r="L147" s="781" t="s">
        <v>1182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1" t="s">
        <v>1184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1" t="s">
        <v>1181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1" t="s">
        <v>1185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1" t="s">
        <v>1183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1040</v>
      </c>
      <c r="M152">
        <v>415</v>
      </c>
      <c r="N152" s="781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1047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1" t="s">
        <v>1192</v>
      </c>
      <c r="M153" s="781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>
      <c r="B159" s="8" t="s">
        <v>671</v>
      </c>
      <c r="M159" s="151" t="s">
        <v>142</v>
      </c>
      <c r="N159" t="s">
        <v>1011</v>
      </c>
    </row>
    <row r="160" spans="2:23">
      <c r="B160" s="8" t="s">
        <v>672</v>
      </c>
      <c r="M160" t="s">
        <v>1006</v>
      </c>
      <c r="N160" t="s">
        <v>1007</v>
      </c>
      <c r="O160" t="s">
        <v>6</v>
      </c>
      <c r="P160" t="s">
        <v>45</v>
      </c>
    </row>
    <row r="161" spans="2:19">
      <c r="M161" s="39" t="s">
        <v>1008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1009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673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1010</v>
      </c>
      <c r="N164">
        <v>7.82</v>
      </c>
      <c r="O164">
        <f>26.7</f>
        <v>26.7</v>
      </c>
      <c r="P164">
        <f>O164-2*N164</f>
        <v>11.059999999999999</v>
      </c>
    </row>
    <row r="166" spans="2:19" ht="13.5" thickBot="1">
      <c r="B166" s="8" t="s">
        <v>674</v>
      </c>
      <c r="M166" t="s">
        <v>1006</v>
      </c>
      <c r="N166" t="s">
        <v>1007</v>
      </c>
      <c r="O166" t="s">
        <v>6</v>
      </c>
      <c r="P166" t="s">
        <v>45</v>
      </c>
      <c r="Q166" s="781" t="s">
        <v>1106</v>
      </c>
      <c r="R166" s="781"/>
    </row>
    <row r="167" spans="2:19" ht="13.5" thickBot="1">
      <c r="M167" s="755" t="s">
        <v>1008</v>
      </c>
      <c r="N167" s="756">
        <v>3.56</v>
      </c>
      <c r="O167" s="756">
        <v>42.2</v>
      </c>
      <c r="P167" s="757">
        <f>O167-2*N167</f>
        <v>35.080000000000005</v>
      </c>
      <c r="Q167">
        <f>(38-P167)/2</f>
        <v>1.4599999999999973</v>
      </c>
    </row>
    <row r="168" spans="2:19" ht="13.5" thickBot="1">
      <c r="M168" s="39" t="s">
        <v>1009</v>
      </c>
      <c r="N168">
        <v>4.8499999999999996</v>
      </c>
      <c r="O168" s="756">
        <v>42.2</v>
      </c>
      <c r="P168">
        <f>O168-2*N168</f>
        <v>32.5</v>
      </c>
      <c r="Q168">
        <f t="shared" ref="Q168:Q169" si="10">(38-P168)/2</f>
        <v>2.75</v>
      </c>
    </row>
    <row r="169" spans="2:19" ht="13.5" thickBot="1">
      <c r="B169" s="8" t="s">
        <v>675</v>
      </c>
      <c r="M169" s="39">
        <v>160</v>
      </c>
      <c r="N169">
        <v>6.35</v>
      </c>
      <c r="O169" s="756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1" t="s">
        <v>1206</v>
      </c>
    </row>
    <row r="174" spans="2:19">
      <c r="S174" s="781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923</v>
      </c>
    </row>
    <row r="181" spans="2:5">
      <c r="B181" s="759" t="s">
        <v>142</v>
      </c>
      <c r="C181" s="143" t="s">
        <v>919</v>
      </c>
    </row>
    <row r="182" spans="2:5">
      <c r="B182" s="759" t="s">
        <v>139</v>
      </c>
      <c r="C182" s="143" t="s">
        <v>920</v>
      </c>
    </row>
    <row r="183" spans="2:5">
      <c r="B183" s="759" t="s">
        <v>140</v>
      </c>
      <c r="C183" s="143" t="s">
        <v>921</v>
      </c>
    </row>
    <row r="184" spans="2:5">
      <c r="B184" s="759" t="s">
        <v>141</v>
      </c>
      <c r="C184" s="143" t="s">
        <v>922</v>
      </c>
    </row>
    <row r="185" spans="2:5">
      <c r="B185" s="759" t="s">
        <v>751</v>
      </c>
      <c r="C185" s="143" t="s">
        <v>924</v>
      </c>
    </row>
    <row r="186" spans="2:5">
      <c r="B186" s="786" t="s">
        <v>754</v>
      </c>
      <c r="C186" s="143" t="s">
        <v>1199</v>
      </c>
    </row>
    <row r="187" spans="2:5">
      <c r="B187" s="786" t="s">
        <v>757</v>
      </c>
      <c r="C187" s="143" t="s">
        <v>1200</v>
      </c>
    </row>
    <row r="189" spans="2:5">
      <c r="B189" s="787" t="s">
        <v>1172</v>
      </c>
    </row>
    <row r="190" spans="2:5">
      <c r="B190" s="786" t="s">
        <v>142</v>
      </c>
      <c r="C190" s="143" t="s">
        <v>1173</v>
      </c>
    </row>
    <row r="191" spans="2:5">
      <c r="B191" s="786" t="s">
        <v>139</v>
      </c>
      <c r="C191" s="143" t="s">
        <v>1174</v>
      </c>
      <c r="E191" s="781" t="s">
        <v>1180</v>
      </c>
    </row>
    <row r="192" spans="2:5">
      <c r="B192" s="786" t="s">
        <v>1177</v>
      </c>
      <c r="C192" s="143" t="s">
        <v>1178</v>
      </c>
    </row>
    <row r="193" spans="2:18">
      <c r="B193" s="786" t="s">
        <v>141</v>
      </c>
      <c r="C193" s="143" t="s">
        <v>1179</v>
      </c>
    </row>
    <row r="195" spans="2:18">
      <c r="B195" s="787" t="s">
        <v>1175</v>
      </c>
    </row>
    <row r="196" spans="2:18">
      <c r="B196" s="786" t="s">
        <v>142</v>
      </c>
      <c r="C196" s="143" t="s">
        <v>1176</v>
      </c>
    </row>
    <row r="198" spans="2:18">
      <c r="B198" t="s">
        <v>1188</v>
      </c>
    </row>
    <row r="199" spans="2:18">
      <c r="B199" t="s">
        <v>142</v>
      </c>
      <c r="C199" s="143" t="s">
        <v>1189</v>
      </c>
    </row>
    <row r="201" spans="2:18">
      <c r="B201" s="781" t="s">
        <v>1190</v>
      </c>
    </row>
    <row r="202" spans="2:18">
      <c r="B202" s="781" t="s">
        <v>142</v>
      </c>
      <c r="C202" s="143" t="s">
        <v>1191</v>
      </c>
    </row>
    <row r="203" spans="2:18">
      <c r="B203" s="781" t="s">
        <v>139</v>
      </c>
      <c r="C203" s="781" t="s">
        <v>1193</v>
      </c>
      <c r="N203" t="s">
        <v>1012</v>
      </c>
      <c r="Q203" t="s">
        <v>1013</v>
      </c>
    </row>
    <row r="204" spans="2:18">
      <c r="K204">
        <f>3.56+6</f>
        <v>9.56</v>
      </c>
      <c r="M204" t="s">
        <v>1006</v>
      </c>
      <c r="N204" t="s">
        <v>1007</v>
      </c>
      <c r="O204" t="s">
        <v>6</v>
      </c>
      <c r="P204" t="s">
        <v>45</v>
      </c>
      <c r="Q204" t="s">
        <v>6</v>
      </c>
      <c r="R204" t="s">
        <v>1014</v>
      </c>
    </row>
    <row r="205" spans="2:18" ht="13.5" thickBot="1">
      <c r="M205" s="39" t="s">
        <v>1008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.5" thickBot="1">
      <c r="M206" s="755" t="s">
        <v>1009</v>
      </c>
      <c r="N206" s="756">
        <v>4.8499999999999996</v>
      </c>
      <c r="O206" s="756">
        <v>42.2</v>
      </c>
      <c r="P206" s="756">
        <f>O206-N206*2</f>
        <v>32.5</v>
      </c>
      <c r="Q206" s="756">
        <f>38</f>
        <v>38</v>
      </c>
      <c r="R206" s="757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/>
    <hyperlink ref="C182" r:id="rId2" display="https://tuboreymonterrey.com.mx/"/>
    <hyperlink ref="C183" r:id="rId3" display="https://www.tubosmonterrey.com/"/>
    <hyperlink ref="C184" r:id="rId4" display="https://aluminext.mx/"/>
    <hyperlink ref="C185" r:id="rId5" display="https://tubosdeacero.mx/index.html"/>
    <hyperlink ref="C190" r:id="rId6" location="servicios"/>
    <hyperlink ref="C191" r:id="rId7"/>
    <hyperlink ref="C196" r:id="rId8"/>
    <hyperlink ref="C192" r:id="rId9"/>
    <hyperlink ref="C193" r:id="rId10"/>
    <hyperlink ref="C199" r:id="rId11"/>
    <hyperlink ref="C202" r:id="rId12"/>
    <hyperlink ref="C186" r:id="rId13"/>
    <hyperlink ref="C187" r:id="rId14"/>
  </hyperlinks>
  <pageMargins left="0.7" right="0.7" top="0.75" bottom="0.75" header="0.3" footer="0.3"/>
  <pageSetup orientation="portrait" r:id="rId15"/>
  <cellWatches>
    <cellWatch r="M63"/>
  </cellWatches>
  <drawing r:id="rId16"/>
  <legacyDrawing r:id="rId17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4" zoomScaleNormal="100" workbookViewId="0">
      <selection activeCell="C29" sqref="C29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1069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1274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47</v>
      </c>
      <c r="D10" t="s">
        <v>2</v>
      </c>
      <c r="E10" t="s">
        <v>3</v>
      </c>
    </row>
    <row r="11" spans="1:42">
      <c r="B11" s="2" t="s">
        <v>1</v>
      </c>
      <c r="C11" s="64">
        <f>lo*n+30</f>
        <v>455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789399.76703995827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46.4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18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85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5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163.70757750000007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259.27262999999999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425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385.39217687500053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610496.27559414366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334.39734103124999</v>
      </c>
      <c r="AO24" s="255" t="s">
        <v>461</v>
      </c>
      <c r="AP24" s="253"/>
    </row>
    <row r="25" spans="1:42" ht="14.25">
      <c r="B25" s="2" t="s">
        <v>293</v>
      </c>
      <c r="C25" s="10">
        <f>vg/vc</f>
        <v>0.77336769161124064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412.37254999999999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209.11422999999999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548.71876059375018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412.37254999999999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1.0955660913674703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150.81818749999999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14364.61824927397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253.26939999999999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24033.183799961917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4.5 MPa</v>
      </c>
      <c r="AE32" s="265">
        <f>VLOOKUP(AD32,AA17:AB57,2,FALSE)</f>
        <v>4.5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259.27262999999999</v>
      </c>
      <c r="AP32" s="253"/>
    </row>
    <row r="33" spans="2:42" ht="14.25">
      <c r="B33" s="2" t="s">
        <v>14</v>
      </c>
      <c r="C33" s="4">
        <f>SUM(C30:C32)</f>
        <v>38397.802049235885</v>
      </c>
      <c r="D33" t="s">
        <v>15</v>
      </c>
      <c r="E33" t="s">
        <v>41</v>
      </c>
      <c r="K33" s="108">
        <f>C96</f>
        <v>2.8421709430404007E-14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334.39734103124999</v>
      </c>
      <c r="AP33" s="253"/>
    </row>
    <row r="34" spans="2:42">
      <c r="B34" s="5" t="s">
        <v>451</v>
      </c>
      <c r="C34" s="238" t="s">
        <v>411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412.37254999999999</v>
      </c>
      <c r="AP34" s="253"/>
    </row>
    <row r="35" spans="2:42">
      <c r="B35" s="5" t="s">
        <v>452</v>
      </c>
      <c r="C35" s="241">
        <f>VLOOKUP(fueltype,knselecttab,2,FALSE)</f>
        <v>209.11422999999999</v>
      </c>
      <c r="E35" s="8" t="s">
        <v>448</v>
      </c>
      <c r="I35" s="145" t="s">
        <v>56</v>
      </c>
      <c r="J35" s="146">
        <f>MAX(knrange)</f>
        <v>209.11423000000002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209.11422999999999</v>
      </c>
      <c r="AP35" s="253"/>
    </row>
    <row r="36" spans="2:42" ht="14.25">
      <c r="B36" s="11" t="s">
        <v>396</v>
      </c>
      <c r="C36" s="4">
        <f>abmax/kn</f>
        <v>213.67820014326585</v>
      </c>
      <c r="D36" t="s">
        <v>15</v>
      </c>
      <c r="E36" t="s">
        <v>37</v>
      </c>
      <c r="I36" s="147" t="s">
        <v>57</v>
      </c>
      <c r="J36" s="148">
        <f>MIN(knrange)</f>
        <v>179.69920199389142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548.71876059375018</v>
      </c>
    </row>
    <row r="37" spans="2:42">
      <c r="B37" s="320" t="s">
        <v>493</v>
      </c>
      <c r="C37" s="321">
        <f>SQRT(4*at/PI())</f>
        <v>16.494348555497449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200.90654246116961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412.37254999999999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150.81818749999999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253.26939999999999</v>
      </c>
    </row>
    <row r="40" spans="2:42">
      <c r="B40" s="2" t="s">
        <v>43</v>
      </c>
      <c r="C40" s="40">
        <f>SQRT(4*at/PI())+erate</f>
        <v>16.494348555497449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0.28399999999999975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18</v>
      </c>
      <c r="E45" s="77">
        <f t="shared" ref="E45:E50" si="2">do-osi*(2*C45)</f>
        <v>46.4</v>
      </c>
      <c r="F45" s="17">
        <f t="shared" ref="F45:F50" si="3">lgo-ei*(2*n*C45)</f>
        <v>425</v>
      </c>
      <c r="G45" s="77">
        <f t="shared" ref="G45:G50" si="4">(E45-D45)/2</f>
        <v>14.2</v>
      </c>
      <c r="H45" s="18">
        <f t="shared" ref="H45:H50" si="5">ei*2*n*PI()/4*(E45^2-D45^2)</f>
        <v>14364.61824927397</v>
      </c>
      <c r="I45" s="18">
        <f t="shared" ref="I45:I50" si="6">ci*PI()*D45*F45</f>
        <v>24033.183799961917</v>
      </c>
      <c r="J45" s="18">
        <f t="shared" ref="J45:J50" si="7">osi*PI()*E45*F45</f>
        <v>0</v>
      </c>
      <c r="K45" s="18">
        <f t="shared" ref="K45:K50" si="8">SUM(H45:J45)</f>
        <v>38397.802049235885</v>
      </c>
      <c r="L45" s="17">
        <f>PI()/4*(dto+erate*(two-G45)/two)^2</f>
        <v>213.67820014326583</v>
      </c>
      <c r="M45" s="17">
        <f t="shared" ref="M45:M50" si="9">K45/L45</f>
        <v>179.69920199389142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0.28399999999999975</v>
      </c>
      <c r="D46" s="77">
        <f>dio+ci*(2*C46)</f>
        <v>18.567999999999998</v>
      </c>
      <c r="E46" s="77">
        <f t="shared" si="2"/>
        <v>46.4</v>
      </c>
      <c r="F46" s="17">
        <f t="shared" si="3"/>
        <v>422.16</v>
      </c>
      <c r="G46" s="77">
        <f t="shared" si="4"/>
        <v>13.916</v>
      </c>
      <c r="H46" s="18">
        <f t="shared" si="5"/>
        <v>14201.48614985178</v>
      </c>
      <c r="I46" s="18">
        <f t="shared" si="6"/>
        <v>24625.898284145624</v>
      </c>
      <c r="J46" s="18">
        <f t="shared" si="7"/>
        <v>0</v>
      </c>
      <c r="K46" s="18">
        <f t="shared" si="8"/>
        <v>38827.384433997402</v>
      </c>
      <c r="L46" s="17">
        <f t="shared" ref="L46:L95" si="10">PI()/4*(dto+erate*(two-G46)/two)^2</f>
        <v>213.67820014326583</v>
      </c>
      <c r="M46" s="17">
        <f t="shared" si="9"/>
        <v>181.70961945563292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0.56799999999999951</v>
      </c>
      <c r="D47" s="77">
        <f t="shared" ref="D47:D95" si="11">dio+ci*(2*C47)</f>
        <v>19.135999999999999</v>
      </c>
      <c r="E47" s="77">
        <f t="shared" si="2"/>
        <v>46.4</v>
      </c>
      <c r="F47" s="17">
        <f t="shared" si="3"/>
        <v>419.32</v>
      </c>
      <c r="G47" s="77">
        <f t="shared" si="4"/>
        <v>13.632</v>
      </c>
      <c r="H47" s="18">
        <f t="shared" si="5"/>
        <v>14033.286284488233</v>
      </c>
      <c r="I47" s="18">
        <f t="shared" si="6"/>
        <v>25208.477236446612</v>
      </c>
      <c r="J47" s="18">
        <f t="shared" si="7"/>
        <v>0</v>
      </c>
      <c r="K47" s="18">
        <f t="shared" si="8"/>
        <v>39241.763520934845</v>
      </c>
      <c r="L47" s="17">
        <f t="shared" si="10"/>
        <v>213.67820014326583</v>
      </c>
      <c r="M47" s="17">
        <f t="shared" si="9"/>
        <v>183.64888647800402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0.8519999999999992</v>
      </c>
      <c r="D48" s="77">
        <f t="shared" si="11"/>
        <v>19.703999999999997</v>
      </c>
      <c r="E48" s="77">
        <f t="shared" si="2"/>
        <v>46.4</v>
      </c>
      <c r="F48" s="17">
        <f t="shared" si="3"/>
        <v>416.48</v>
      </c>
      <c r="G48" s="77">
        <f t="shared" si="4"/>
        <v>13.348000000000001</v>
      </c>
      <c r="H48" s="18">
        <f t="shared" si="5"/>
        <v>13860.018653183326</v>
      </c>
      <c r="I48" s="18">
        <f t="shared" si="6"/>
        <v>25780.920656864884</v>
      </c>
      <c r="J48" s="18">
        <f t="shared" si="7"/>
        <v>0</v>
      </c>
      <c r="K48" s="18">
        <f t="shared" si="8"/>
        <v>39640.939310048212</v>
      </c>
      <c r="L48" s="17">
        <f t="shared" si="10"/>
        <v>213.67820014326583</v>
      </c>
      <c r="M48" s="17">
        <f t="shared" si="9"/>
        <v>185.51700306100466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1.135999999999999</v>
      </c>
      <c r="D49" s="77">
        <f t="shared" si="11"/>
        <v>20.271999999999998</v>
      </c>
      <c r="E49" s="77">
        <f t="shared" si="2"/>
        <v>46.4</v>
      </c>
      <c r="F49" s="17">
        <f t="shared" si="3"/>
        <v>413.64</v>
      </c>
      <c r="G49" s="77">
        <f t="shared" si="4"/>
        <v>13.064</v>
      </c>
      <c r="H49" s="18">
        <f t="shared" si="5"/>
        <v>13681.68325593706</v>
      </c>
      <c r="I49" s="18">
        <f t="shared" si="6"/>
        <v>26343.228545400438</v>
      </c>
      <c r="J49" s="18">
        <f t="shared" si="7"/>
        <v>0</v>
      </c>
      <c r="K49" s="18">
        <f t="shared" si="8"/>
        <v>40024.911801337497</v>
      </c>
      <c r="L49" s="17">
        <f t="shared" si="10"/>
        <v>213.67820014326583</v>
      </c>
      <c r="M49" s="17">
        <f t="shared" si="9"/>
        <v>187.31396920463484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1.4199999999999988</v>
      </c>
      <c r="D50" s="77">
        <f t="shared" si="11"/>
        <v>20.839999999999996</v>
      </c>
      <c r="E50" s="77">
        <f t="shared" si="2"/>
        <v>46.4</v>
      </c>
      <c r="F50" s="17">
        <f t="shared" si="3"/>
        <v>410.8</v>
      </c>
      <c r="G50" s="77">
        <f t="shared" si="4"/>
        <v>12.780000000000001</v>
      </c>
      <c r="H50" s="18">
        <f t="shared" si="5"/>
        <v>13498.280092749435</v>
      </c>
      <c r="I50" s="18">
        <f t="shared" si="6"/>
        <v>26895.400902053276</v>
      </c>
      <c r="J50" s="18">
        <f t="shared" si="7"/>
        <v>0</v>
      </c>
      <c r="K50" s="18">
        <f t="shared" si="8"/>
        <v>40393.680994802708</v>
      </c>
      <c r="L50" s="17">
        <f t="shared" si="10"/>
        <v>213.67820014326583</v>
      </c>
      <c r="M50" s="17">
        <f t="shared" si="9"/>
        <v>189.03978490889463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1.7039999999999986</v>
      </c>
      <c r="D51" s="77">
        <f t="shared" si="11"/>
        <v>21.407999999999998</v>
      </c>
      <c r="E51" s="77">
        <f t="shared" ref="E51:E95" si="14">do-osi*(2*C51)</f>
        <v>46.4</v>
      </c>
      <c r="F51" s="17">
        <f t="shared" ref="F51:F95" si="15">lgo-ei*(2*n*C51)</f>
        <v>407.96000000000004</v>
      </c>
      <c r="G51" s="77">
        <f t="shared" ref="G51:G95" si="16">(E51-D51)/2</f>
        <v>12.496</v>
      </c>
      <c r="H51" s="18">
        <f t="shared" ref="H51:H95" si="17">ei*2*n*PI()/4*(E51^2-D51^2)</f>
        <v>13309.809163620452</v>
      </c>
      <c r="I51" s="18">
        <f t="shared" ref="I51:I95" si="18">ci*PI()*D51*F51</f>
        <v>27437.437726823398</v>
      </c>
      <c r="J51" s="18">
        <f t="shared" ref="J51:J95" si="19">osi*PI()*E51*F51</f>
        <v>0</v>
      </c>
      <c r="K51" s="18">
        <f t="shared" ref="K51:K95" si="20">SUM(H51:J51)</f>
        <v>40747.24689044385</v>
      </c>
      <c r="L51" s="17">
        <f t="shared" si="10"/>
        <v>213.67820014326583</v>
      </c>
      <c r="M51" s="17">
        <f t="shared" ref="M51:M95" si="21">K51/L51</f>
        <v>190.69445017378399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1.9879999999999984</v>
      </c>
      <c r="D52" s="77">
        <f t="shared" si="11"/>
        <v>21.975999999999996</v>
      </c>
      <c r="E52" s="77">
        <f t="shared" si="14"/>
        <v>46.4</v>
      </c>
      <c r="F52" s="17">
        <f t="shared" si="15"/>
        <v>405.12</v>
      </c>
      <c r="G52" s="77">
        <f t="shared" si="16"/>
        <v>12.212000000000002</v>
      </c>
      <c r="H52" s="18">
        <f t="shared" si="17"/>
        <v>13116.27046855011</v>
      </c>
      <c r="I52" s="18">
        <f t="shared" si="18"/>
        <v>27969.339019710791</v>
      </c>
      <c r="J52" s="18">
        <f t="shared" si="19"/>
        <v>0</v>
      </c>
      <c r="K52" s="18">
        <f t="shared" si="20"/>
        <v>41085.609488260903</v>
      </c>
      <c r="L52" s="17">
        <f t="shared" si="10"/>
        <v>213.67820014326583</v>
      </c>
      <c r="M52" s="17">
        <f t="shared" si="21"/>
        <v>192.2779649993029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2.271999999999998</v>
      </c>
      <c r="D53" s="77">
        <f t="shared" si="11"/>
        <v>22.543999999999997</v>
      </c>
      <c r="E53" s="77">
        <f t="shared" si="14"/>
        <v>46.4</v>
      </c>
      <c r="F53" s="17">
        <f t="shared" si="15"/>
        <v>402.28000000000003</v>
      </c>
      <c r="G53" s="77">
        <f t="shared" si="16"/>
        <v>11.928000000000001</v>
      </c>
      <c r="H53" s="18">
        <f t="shared" si="17"/>
        <v>12917.664007538409</v>
      </c>
      <c r="I53" s="18">
        <f t="shared" si="18"/>
        <v>28491.104780715479</v>
      </c>
      <c r="J53" s="18">
        <f t="shared" si="19"/>
        <v>0</v>
      </c>
      <c r="K53" s="18">
        <f t="shared" si="20"/>
        <v>41408.768788253888</v>
      </c>
      <c r="L53" s="17">
        <f t="shared" si="10"/>
        <v>213.67820014326583</v>
      </c>
      <c r="M53" s="17">
        <f t="shared" si="21"/>
        <v>193.79032938545137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2.5559999999999978</v>
      </c>
      <c r="D54" s="77">
        <f t="shared" si="11"/>
        <v>23.111999999999995</v>
      </c>
      <c r="E54" s="77">
        <f t="shared" si="14"/>
        <v>46.4</v>
      </c>
      <c r="F54" s="17">
        <f t="shared" si="15"/>
        <v>399.44</v>
      </c>
      <c r="G54" s="77">
        <f t="shared" si="16"/>
        <v>11.644000000000002</v>
      </c>
      <c r="H54" s="18">
        <f t="shared" si="17"/>
        <v>12713.989780585351</v>
      </c>
      <c r="I54" s="18">
        <f t="shared" si="18"/>
        <v>29002.735009837445</v>
      </c>
      <c r="J54" s="18">
        <f t="shared" si="19"/>
        <v>0</v>
      </c>
      <c r="K54" s="18">
        <f t="shared" si="20"/>
        <v>41716.724790422799</v>
      </c>
      <c r="L54" s="17">
        <f t="shared" si="10"/>
        <v>213.67820014326583</v>
      </c>
      <c r="M54" s="17">
        <f t="shared" si="21"/>
        <v>195.23154333222945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2.8399999999999976</v>
      </c>
      <c r="D55" s="77">
        <f t="shared" si="11"/>
        <v>23.679999999999996</v>
      </c>
      <c r="E55" s="77">
        <f t="shared" si="14"/>
        <v>46.4</v>
      </c>
      <c r="F55" s="17">
        <f t="shared" si="15"/>
        <v>396.6</v>
      </c>
      <c r="G55" s="77">
        <f t="shared" si="16"/>
        <v>11.360000000000001</v>
      </c>
      <c r="H55" s="18">
        <f t="shared" si="17"/>
        <v>12505.247787690931</v>
      </c>
      <c r="I55" s="18">
        <f t="shared" si="18"/>
        <v>29504.229707076698</v>
      </c>
      <c r="J55" s="18">
        <f t="shared" si="19"/>
        <v>0</v>
      </c>
      <c r="K55" s="18">
        <f t="shared" si="20"/>
        <v>42009.477494767627</v>
      </c>
      <c r="L55" s="17">
        <f t="shared" si="10"/>
        <v>213.67820014326583</v>
      </c>
      <c r="M55" s="17">
        <f t="shared" si="21"/>
        <v>196.60160683963707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3.1239999999999974</v>
      </c>
      <c r="D56" s="77">
        <f t="shared" si="11"/>
        <v>24.247999999999994</v>
      </c>
      <c r="E56" s="77">
        <f t="shared" si="14"/>
        <v>46.4</v>
      </c>
      <c r="F56" s="17">
        <f t="shared" si="15"/>
        <v>393.76000000000005</v>
      </c>
      <c r="G56" s="77">
        <f t="shared" si="16"/>
        <v>11.076000000000002</v>
      </c>
      <c r="H56" s="18">
        <f t="shared" si="17"/>
        <v>12291.438028855155</v>
      </c>
      <c r="I56" s="18">
        <f t="shared" si="18"/>
        <v>29995.588872433225</v>
      </c>
      <c r="J56" s="18">
        <f t="shared" si="19"/>
        <v>0</v>
      </c>
      <c r="K56" s="18">
        <f t="shared" si="20"/>
        <v>42287.02690128838</v>
      </c>
      <c r="L56" s="17">
        <f t="shared" si="10"/>
        <v>213.67820014326583</v>
      </c>
      <c r="M56" s="17">
        <f t="shared" si="21"/>
        <v>197.90051990767424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3.4079999999999973</v>
      </c>
      <c r="D57" s="77">
        <f t="shared" si="11"/>
        <v>24.815999999999995</v>
      </c>
      <c r="E57" s="77">
        <f t="shared" si="14"/>
        <v>46.4</v>
      </c>
      <c r="F57" s="17">
        <f t="shared" si="15"/>
        <v>390.92</v>
      </c>
      <c r="G57" s="77">
        <f t="shared" si="16"/>
        <v>10.792000000000002</v>
      </c>
      <c r="H57" s="18">
        <f t="shared" si="17"/>
        <v>12072.560504078019</v>
      </c>
      <c r="I57" s="18">
        <f t="shared" si="18"/>
        <v>30476.812505907041</v>
      </c>
      <c r="J57" s="18">
        <f t="shared" si="19"/>
        <v>0</v>
      </c>
      <c r="K57" s="18">
        <f t="shared" si="20"/>
        <v>42549.373009985058</v>
      </c>
      <c r="L57" s="17">
        <f t="shared" si="10"/>
        <v>213.67820014326583</v>
      </c>
      <c r="M57" s="17">
        <f t="shared" si="21"/>
        <v>199.128282536341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3.6919999999999971</v>
      </c>
      <c r="D58" s="77">
        <f t="shared" si="11"/>
        <v>25.383999999999993</v>
      </c>
      <c r="E58" s="77">
        <f t="shared" si="14"/>
        <v>46.4</v>
      </c>
      <c r="F58" s="17">
        <f t="shared" si="15"/>
        <v>388.08000000000004</v>
      </c>
      <c r="G58" s="77">
        <f t="shared" si="16"/>
        <v>10.508000000000003</v>
      </c>
      <c r="H58" s="18">
        <f t="shared" si="17"/>
        <v>11848.615213359526</v>
      </c>
      <c r="I58" s="18">
        <f t="shared" si="18"/>
        <v>30947.900607498141</v>
      </c>
      <c r="J58" s="18">
        <f t="shared" si="19"/>
        <v>0</v>
      </c>
      <c r="K58" s="18">
        <f t="shared" si="20"/>
        <v>42796.515820857669</v>
      </c>
      <c r="L58" s="17">
        <f t="shared" si="10"/>
        <v>213.67820014326583</v>
      </c>
      <c r="M58" s="17">
        <f t="shared" si="21"/>
        <v>200.28489472563737</v>
      </c>
      <c r="N58" s="4"/>
      <c r="O58" s="4"/>
    </row>
    <row r="59" spans="2:28">
      <c r="B59" s="13">
        <f t="shared" si="12"/>
        <v>14</v>
      </c>
      <c r="C59" s="19">
        <f t="shared" si="13"/>
        <v>3.9759999999999969</v>
      </c>
      <c r="D59" s="77">
        <f t="shared" si="11"/>
        <v>25.951999999999995</v>
      </c>
      <c r="E59" s="77">
        <f t="shared" si="14"/>
        <v>46.4</v>
      </c>
      <c r="F59" s="17">
        <f t="shared" si="15"/>
        <v>385.24</v>
      </c>
      <c r="G59" s="77">
        <f t="shared" si="16"/>
        <v>10.224000000000002</v>
      </c>
      <c r="H59" s="18">
        <f t="shared" si="17"/>
        <v>11619.60215669967</v>
      </c>
      <c r="I59" s="18">
        <f t="shared" si="18"/>
        <v>31408.853177206518</v>
      </c>
      <c r="J59" s="18">
        <f t="shared" si="19"/>
        <v>0</v>
      </c>
      <c r="K59" s="18">
        <f t="shared" si="20"/>
        <v>43028.455333906189</v>
      </c>
      <c r="L59" s="17">
        <f t="shared" si="10"/>
        <v>213.67820014326583</v>
      </c>
      <c r="M59" s="17">
        <f t="shared" si="21"/>
        <v>201.37035647556326</v>
      </c>
      <c r="N59" s="4"/>
      <c r="O59" s="4"/>
    </row>
    <row r="60" spans="2:28">
      <c r="B60" s="13">
        <f t="shared" si="12"/>
        <v>15</v>
      </c>
      <c r="C60" s="19">
        <f t="shared" si="13"/>
        <v>4.2599999999999962</v>
      </c>
      <c r="D60" s="77">
        <f t="shared" si="11"/>
        <v>26.519999999999992</v>
      </c>
      <c r="E60" s="77">
        <f t="shared" si="14"/>
        <v>46.4</v>
      </c>
      <c r="F60" s="17">
        <f t="shared" si="15"/>
        <v>382.40000000000003</v>
      </c>
      <c r="G60" s="77">
        <f t="shared" si="16"/>
        <v>9.9400000000000031</v>
      </c>
      <c r="H60" s="18">
        <f t="shared" si="17"/>
        <v>11385.521334098459</v>
      </c>
      <c r="I60" s="18">
        <f t="shared" si="18"/>
        <v>31859.670215032176</v>
      </c>
      <c r="J60" s="18">
        <f t="shared" si="19"/>
        <v>0</v>
      </c>
      <c r="K60" s="18">
        <f t="shared" si="20"/>
        <v>43245.191549130635</v>
      </c>
      <c r="L60" s="17">
        <f t="shared" si="10"/>
        <v>213.67820014326583</v>
      </c>
      <c r="M60" s="17">
        <f t="shared" si="21"/>
        <v>202.38466778611871</v>
      </c>
      <c r="N60" s="4"/>
      <c r="O60" s="4"/>
    </row>
    <row r="61" spans="2:28">
      <c r="B61" s="13">
        <f t="shared" si="12"/>
        <v>16</v>
      </c>
      <c r="C61" s="19">
        <f t="shared" si="13"/>
        <v>4.543999999999996</v>
      </c>
      <c r="D61" s="77">
        <f t="shared" si="11"/>
        <v>27.087999999999994</v>
      </c>
      <c r="E61" s="77">
        <f t="shared" si="14"/>
        <v>46.4</v>
      </c>
      <c r="F61" s="17">
        <f t="shared" si="15"/>
        <v>379.56000000000006</v>
      </c>
      <c r="G61" s="77">
        <f t="shared" si="16"/>
        <v>9.6560000000000024</v>
      </c>
      <c r="H61" s="18">
        <f t="shared" si="17"/>
        <v>11146.372745555889</v>
      </c>
      <c r="I61" s="18">
        <f t="shared" si="18"/>
        <v>32300.351720975123</v>
      </c>
      <c r="J61" s="18">
        <f t="shared" si="19"/>
        <v>0</v>
      </c>
      <c r="K61" s="18">
        <f t="shared" si="20"/>
        <v>43446.724466531014</v>
      </c>
      <c r="L61" s="17">
        <f t="shared" si="10"/>
        <v>213.67820014326583</v>
      </c>
      <c r="M61" s="17">
        <f t="shared" si="21"/>
        <v>203.32782865730377</v>
      </c>
      <c r="N61" s="4"/>
      <c r="O61" s="4"/>
    </row>
    <row r="62" spans="2:28">
      <c r="B62" s="13">
        <f t="shared" si="12"/>
        <v>17</v>
      </c>
      <c r="C62" s="19">
        <f t="shared" si="13"/>
        <v>4.8279999999999959</v>
      </c>
      <c r="D62" s="77">
        <f t="shared" si="11"/>
        <v>27.655999999999992</v>
      </c>
      <c r="E62" s="77">
        <f t="shared" si="14"/>
        <v>46.4</v>
      </c>
      <c r="F62" s="17">
        <f t="shared" si="15"/>
        <v>376.72</v>
      </c>
      <c r="G62" s="77">
        <f t="shared" si="16"/>
        <v>9.3720000000000034</v>
      </c>
      <c r="H62" s="18">
        <f t="shared" si="17"/>
        <v>10902.15639107196</v>
      </c>
      <c r="I62" s="18">
        <f t="shared" si="18"/>
        <v>32730.897695035343</v>
      </c>
      <c r="J62" s="18">
        <f t="shared" si="19"/>
        <v>0</v>
      </c>
      <c r="K62" s="18">
        <f t="shared" si="20"/>
        <v>43633.054086107302</v>
      </c>
      <c r="L62" s="17">
        <f t="shared" si="10"/>
        <v>213.67820014326583</v>
      </c>
      <c r="M62" s="17">
        <f t="shared" si="21"/>
        <v>204.19983908911831</v>
      </c>
      <c r="N62" s="4"/>
      <c r="O62" s="4"/>
    </row>
    <row r="63" spans="2:28">
      <c r="B63" s="13">
        <f t="shared" si="12"/>
        <v>18</v>
      </c>
      <c r="C63" s="19">
        <f t="shared" si="13"/>
        <v>5.1119999999999957</v>
      </c>
      <c r="D63" s="77">
        <f t="shared" si="11"/>
        <v>28.22399999999999</v>
      </c>
      <c r="E63" s="77">
        <f t="shared" si="14"/>
        <v>46.4</v>
      </c>
      <c r="F63" s="17">
        <f t="shared" si="15"/>
        <v>373.88000000000005</v>
      </c>
      <c r="G63" s="77">
        <f t="shared" si="16"/>
        <v>9.0880000000000045</v>
      </c>
      <c r="H63" s="18">
        <f t="shared" si="17"/>
        <v>10652.872270646671</v>
      </c>
      <c r="I63" s="18">
        <f t="shared" si="18"/>
        <v>33151.308137212858</v>
      </c>
      <c r="J63" s="18">
        <f t="shared" si="19"/>
        <v>0</v>
      </c>
      <c r="K63" s="18">
        <f t="shared" si="20"/>
        <v>43804.180407859531</v>
      </c>
      <c r="L63" s="17">
        <f t="shared" si="10"/>
        <v>213.67820014326583</v>
      </c>
      <c r="M63" s="17">
        <f t="shared" si="21"/>
        <v>205.00069908156254</v>
      </c>
      <c r="N63" s="4"/>
      <c r="O63" s="4"/>
    </row>
    <row r="64" spans="2:28">
      <c r="B64" s="13">
        <f t="shared" si="12"/>
        <v>19</v>
      </c>
      <c r="C64" s="19">
        <f t="shared" si="13"/>
        <v>5.3959999999999955</v>
      </c>
      <c r="D64" s="77">
        <f t="shared" si="11"/>
        <v>28.791999999999991</v>
      </c>
      <c r="E64" s="77">
        <f t="shared" si="14"/>
        <v>46.4</v>
      </c>
      <c r="F64" s="17">
        <f t="shared" si="15"/>
        <v>371.04000000000008</v>
      </c>
      <c r="G64" s="77">
        <f t="shared" si="16"/>
        <v>8.8040000000000038</v>
      </c>
      <c r="H64" s="18">
        <f t="shared" si="17"/>
        <v>10398.520384280022</v>
      </c>
      <c r="I64" s="18">
        <f t="shared" si="18"/>
        <v>33561.583047507651</v>
      </c>
      <c r="J64" s="18">
        <f t="shared" si="19"/>
        <v>0</v>
      </c>
      <c r="K64" s="18">
        <f t="shared" si="20"/>
        <v>43960.103431787677</v>
      </c>
      <c r="L64" s="17">
        <f t="shared" si="10"/>
        <v>213.67820014326583</v>
      </c>
      <c r="M64" s="17">
        <f t="shared" si="21"/>
        <v>205.73040863463629</v>
      </c>
      <c r="N64" s="4"/>
      <c r="O64" s="4"/>
    </row>
    <row r="65" spans="2:15">
      <c r="B65" s="13">
        <f t="shared" si="12"/>
        <v>20</v>
      </c>
      <c r="C65" s="19">
        <f t="shared" si="13"/>
        <v>5.6799999999999953</v>
      </c>
      <c r="D65" s="77">
        <f t="shared" si="11"/>
        <v>29.359999999999992</v>
      </c>
      <c r="E65" s="77">
        <f t="shared" si="14"/>
        <v>46.4</v>
      </c>
      <c r="F65" s="17">
        <f t="shared" si="15"/>
        <v>368.20000000000005</v>
      </c>
      <c r="G65" s="77">
        <f t="shared" si="16"/>
        <v>8.5200000000000031</v>
      </c>
      <c r="H65" s="18">
        <f t="shared" si="17"/>
        <v>10139.100731972017</v>
      </c>
      <c r="I65" s="18">
        <f t="shared" si="18"/>
        <v>33961.722425919725</v>
      </c>
      <c r="J65" s="18">
        <f t="shared" si="19"/>
        <v>0</v>
      </c>
      <c r="K65" s="18">
        <f t="shared" si="20"/>
        <v>44100.82315789174</v>
      </c>
      <c r="L65" s="17">
        <f t="shared" si="10"/>
        <v>213.67820014326583</v>
      </c>
      <c r="M65" s="17">
        <f t="shared" si="21"/>
        <v>206.38896774833958</v>
      </c>
      <c r="N65" s="4"/>
      <c r="O65" s="4"/>
    </row>
    <row r="66" spans="2:15">
      <c r="B66" s="13">
        <f t="shared" si="12"/>
        <v>21</v>
      </c>
      <c r="C66" s="19">
        <f t="shared" si="13"/>
        <v>5.9639999999999951</v>
      </c>
      <c r="D66" s="77">
        <f t="shared" si="11"/>
        <v>29.92799999999999</v>
      </c>
      <c r="E66" s="77">
        <f t="shared" si="14"/>
        <v>46.4</v>
      </c>
      <c r="F66" s="17">
        <f t="shared" si="15"/>
        <v>365.36000000000007</v>
      </c>
      <c r="G66" s="77">
        <f t="shared" si="16"/>
        <v>8.2360000000000042</v>
      </c>
      <c r="H66" s="18">
        <f t="shared" si="17"/>
        <v>9874.6133137226516</v>
      </c>
      <c r="I66" s="18">
        <f t="shared" si="18"/>
        <v>34351.726272449079</v>
      </c>
      <c r="J66" s="18">
        <f t="shared" si="19"/>
        <v>0</v>
      </c>
      <c r="K66" s="18">
        <f t="shared" si="20"/>
        <v>44226.339586171729</v>
      </c>
      <c r="L66" s="17">
        <f t="shared" si="10"/>
        <v>213.67820014326583</v>
      </c>
      <c r="M66" s="17">
        <f t="shared" si="21"/>
        <v>206.97637642267244</v>
      </c>
      <c r="N66" s="4"/>
      <c r="O66" s="4"/>
    </row>
    <row r="67" spans="2:15">
      <c r="B67" s="13">
        <f t="shared" si="12"/>
        <v>22</v>
      </c>
      <c r="C67" s="19">
        <f t="shared" si="13"/>
        <v>6.2479999999999949</v>
      </c>
      <c r="D67" s="77">
        <f t="shared" si="11"/>
        <v>30.495999999999988</v>
      </c>
      <c r="E67" s="77">
        <f t="shared" si="14"/>
        <v>46.4</v>
      </c>
      <c r="F67" s="17">
        <f t="shared" si="15"/>
        <v>362.52000000000004</v>
      </c>
      <c r="G67" s="77">
        <f t="shared" si="16"/>
        <v>7.9520000000000053</v>
      </c>
      <c r="H67" s="18">
        <f t="shared" si="17"/>
        <v>9605.058129531928</v>
      </c>
      <c r="I67" s="18">
        <f t="shared" si="18"/>
        <v>34731.594587095715</v>
      </c>
      <c r="J67" s="18">
        <f t="shared" si="19"/>
        <v>0</v>
      </c>
      <c r="K67" s="18">
        <f t="shared" si="20"/>
        <v>44336.652716627643</v>
      </c>
      <c r="L67" s="17">
        <f t="shared" si="10"/>
        <v>213.67820014326583</v>
      </c>
      <c r="M67" s="17">
        <f t="shared" si="21"/>
        <v>207.49263465763488</v>
      </c>
      <c r="N67" s="4"/>
      <c r="O67" s="4"/>
    </row>
    <row r="68" spans="2:15">
      <c r="B68" s="13">
        <f t="shared" si="12"/>
        <v>23</v>
      </c>
      <c r="C68" s="19">
        <f t="shared" si="13"/>
        <v>6.5319999999999947</v>
      </c>
      <c r="D68" s="77">
        <f t="shared" si="11"/>
        <v>31.063999999999989</v>
      </c>
      <c r="E68" s="77">
        <f t="shared" si="14"/>
        <v>46.4</v>
      </c>
      <c r="F68" s="17">
        <f t="shared" si="15"/>
        <v>359.68000000000006</v>
      </c>
      <c r="G68" s="77">
        <f t="shared" si="16"/>
        <v>7.6680000000000046</v>
      </c>
      <c r="H68" s="18">
        <f t="shared" si="17"/>
        <v>9330.4351793998449</v>
      </c>
      <c r="I68" s="18">
        <f t="shared" si="18"/>
        <v>35101.327369859639</v>
      </c>
      <c r="J68" s="18">
        <f t="shared" si="19"/>
        <v>0</v>
      </c>
      <c r="K68" s="18">
        <f t="shared" si="20"/>
        <v>44431.762549259482</v>
      </c>
      <c r="L68" s="17">
        <f t="shared" si="10"/>
        <v>213.67820014326583</v>
      </c>
      <c r="M68" s="17">
        <f t="shared" si="21"/>
        <v>207.93774245322692</v>
      </c>
      <c r="N68" s="4"/>
      <c r="O68" s="4"/>
    </row>
    <row r="69" spans="2:15">
      <c r="B69" s="13">
        <f t="shared" si="12"/>
        <v>24</v>
      </c>
      <c r="C69" s="19">
        <f t="shared" si="13"/>
        <v>6.8159999999999945</v>
      </c>
      <c r="D69" s="77">
        <f t="shared" si="11"/>
        <v>31.631999999999991</v>
      </c>
      <c r="E69" s="77">
        <f t="shared" si="14"/>
        <v>46.4</v>
      </c>
      <c r="F69" s="17">
        <f t="shared" si="15"/>
        <v>356.84000000000003</v>
      </c>
      <c r="G69" s="77">
        <f t="shared" si="16"/>
        <v>7.3840000000000039</v>
      </c>
      <c r="H69" s="18">
        <f t="shared" si="17"/>
        <v>9050.744463326404</v>
      </c>
      <c r="I69" s="18">
        <f t="shared" si="18"/>
        <v>35460.924620740843</v>
      </c>
      <c r="J69" s="18">
        <f t="shared" si="19"/>
        <v>0</v>
      </c>
      <c r="K69" s="18">
        <f t="shared" si="20"/>
        <v>44511.669084067245</v>
      </c>
      <c r="L69" s="17">
        <f t="shared" si="10"/>
        <v>213.67820014326583</v>
      </c>
      <c r="M69" s="17">
        <f t="shared" si="21"/>
        <v>208.3116998094485</v>
      </c>
      <c r="N69" s="4"/>
      <c r="O69" s="4"/>
    </row>
    <row r="70" spans="2:15">
      <c r="B70" s="13">
        <f t="shared" si="12"/>
        <v>25</v>
      </c>
      <c r="C70" s="19">
        <f t="shared" si="13"/>
        <v>7.0999999999999943</v>
      </c>
      <c r="D70" s="77">
        <f t="shared" si="11"/>
        <v>32.199999999999989</v>
      </c>
      <c r="E70" s="77">
        <f t="shared" si="14"/>
        <v>46.4</v>
      </c>
      <c r="F70" s="17">
        <f t="shared" si="15"/>
        <v>354.00000000000006</v>
      </c>
      <c r="G70" s="77">
        <f t="shared" si="16"/>
        <v>7.100000000000005</v>
      </c>
      <c r="H70" s="18">
        <f t="shared" si="17"/>
        <v>8765.9859813116054</v>
      </c>
      <c r="I70" s="18">
        <f t="shared" si="18"/>
        <v>35810.386339739329</v>
      </c>
      <c r="J70" s="18">
        <f t="shared" si="19"/>
        <v>0</v>
      </c>
      <c r="K70" s="18">
        <f t="shared" si="20"/>
        <v>44576.372321050934</v>
      </c>
      <c r="L70" s="17">
        <f t="shared" si="10"/>
        <v>213.67820014326583</v>
      </c>
      <c r="M70" s="17">
        <f t="shared" si="21"/>
        <v>208.61450672629965</v>
      </c>
      <c r="N70" s="4"/>
      <c r="O70" s="4"/>
    </row>
    <row r="71" spans="2:15">
      <c r="B71" s="13">
        <f t="shared" si="12"/>
        <v>26</v>
      </c>
      <c r="C71" s="19">
        <f t="shared" si="13"/>
        <v>7.3839999999999941</v>
      </c>
      <c r="D71" s="77">
        <f t="shared" si="11"/>
        <v>32.767999999999986</v>
      </c>
      <c r="E71" s="77">
        <f t="shared" si="14"/>
        <v>46.4</v>
      </c>
      <c r="F71" s="17">
        <f t="shared" si="15"/>
        <v>351.16000000000008</v>
      </c>
      <c r="G71" s="77">
        <f t="shared" si="16"/>
        <v>6.8160000000000061</v>
      </c>
      <c r="H71" s="18">
        <f t="shared" si="17"/>
        <v>8476.1597333554491</v>
      </c>
      <c r="I71" s="18">
        <f t="shared" si="18"/>
        <v>36149.712526855095</v>
      </c>
      <c r="J71" s="18">
        <f t="shared" si="19"/>
        <v>0</v>
      </c>
      <c r="K71" s="18">
        <f t="shared" si="20"/>
        <v>44625.872260210541</v>
      </c>
      <c r="L71" s="17">
        <f t="shared" si="10"/>
        <v>213.67820014326583</v>
      </c>
      <c r="M71" s="17">
        <f t="shared" si="21"/>
        <v>208.84616320378038</v>
      </c>
      <c r="N71" s="4"/>
      <c r="O71" s="4"/>
    </row>
    <row r="72" spans="2:15">
      <c r="B72" s="13">
        <f t="shared" si="12"/>
        <v>27</v>
      </c>
      <c r="C72" s="19">
        <f t="shared" si="13"/>
        <v>7.6679999999999939</v>
      </c>
      <c r="D72" s="77">
        <f t="shared" si="11"/>
        <v>33.335999999999984</v>
      </c>
      <c r="E72" s="77">
        <f t="shared" si="14"/>
        <v>46.4</v>
      </c>
      <c r="F72" s="17">
        <f t="shared" si="15"/>
        <v>348.32000000000005</v>
      </c>
      <c r="G72" s="77">
        <f t="shared" si="16"/>
        <v>6.5320000000000071</v>
      </c>
      <c r="H72" s="18">
        <f t="shared" si="17"/>
        <v>8181.2657194579324</v>
      </c>
      <c r="I72" s="18">
        <f t="shared" si="18"/>
        <v>36478.903182088143</v>
      </c>
      <c r="J72" s="18">
        <f t="shared" si="19"/>
        <v>0</v>
      </c>
      <c r="K72" s="18">
        <f t="shared" si="20"/>
        <v>44660.168901546072</v>
      </c>
      <c r="L72" s="17">
        <f t="shared" si="10"/>
        <v>213.67820014326583</v>
      </c>
      <c r="M72" s="17">
        <f t="shared" si="21"/>
        <v>209.00666924189065</v>
      </c>
      <c r="N72" s="4"/>
      <c r="O72" s="4"/>
    </row>
    <row r="73" spans="2:15">
      <c r="B73" s="13">
        <f t="shared" si="12"/>
        <v>28</v>
      </c>
      <c r="C73" s="19">
        <f t="shared" si="13"/>
        <v>7.9519999999999937</v>
      </c>
      <c r="D73" s="77">
        <f t="shared" si="11"/>
        <v>33.903999999999989</v>
      </c>
      <c r="E73" s="77">
        <f t="shared" si="14"/>
        <v>46.4</v>
      </c>
      <c r="F73" s="17">
        <f t="shared" si="15"/>
        <v>345.48000000000008</v>
      </c>
      <c r="G73" s="77">
        <f t="shared" si="16"/>
        <v>6.2480000000000047</v>
      </c>
      <c r="H73" s="18">
        <f t="shared" si="17"/>
        <v>7881.3039396190534</v>
      </c>
      <c r="I73" s="18">
        <f t="shared" si="18"/>
        <v>36797.958305438486</v>
      </c>
      <c r="J73" s="18">
        <f t="shared" si="19"/>
        <v>0</v>
      </c>
      <c r="K73" s="18">
        <f t="shared" si="20"/>
        <v>44679.262245057536</v>
      </c>
      <c r="L73" s="17">
        <f t="shared" si="10"/>
        <v>213.67820014326583</v>
      </c>
      <c r="M73" s="17">
        <f t="shared" si="21"/>
        <v>209.09602484063055</v>
      </c>
      <c r="N73" s="4"/>
      <c r="O73" s="4"/>
    </row>
    <row r="74" spans="2:15">
      <c r="B74" s="13">
        <f t="shared" si="12"/>
        <v>29</v>
      </c>
      <c r="C74" s="19">
        <f t="shared" si="13"/>
        <v>8.2359999999999935</v>
      </c>
      <c r="D74" s="77">
        <f t="shared" si="11"/>
        <v>34.471999999999987</v>
      </c>
      <c r="E74" s="77">
        <f t="shared" si="14"/>
        <v>46.4</v>
      </c>
      <c r="F74" s="17">
        <f t="shared" si="15"/>
        <v>342.6400000000001</v>
      </c>
      <c r="G74" s="77">
        <f t="shared" si="16"/>
        <v>5.9640000000000057</v>
      </c>
      <c r="H74" s="18">
        <f t="shared" si="17"/>
        <v>7576.2743938388194</v>
      </c>
      <c r="I74" s="18">
        <f t="shared" si="18"/>
        <v>37106.877896906102</v>
      </c>
      <c r="J74" s="18">
        <f t="shared" si="19"/>
        <v>0</v>
      </c>
      <c r="K74" s="18">
        <f t="shared" si="20"/>
        <v>44683.152290744925</v>
      </c>
      <c r="L74" s="17">
        <f t="shared" si="10"/>
        <v>213.67820014326583</v>
      </c>
      <c r="M74" s="17">
        <f t="shared" si="21"/>
        <v>209.11423000000002</v>
      </c>
      <c r="N74" s="4"/>
      <c r="O74" s="4"/>
    </row>
    <row r="75" spans="2:15">
      <c r="B75" s="13">
        <f t="shared" si="12"/>
        <v>30</v>
      </c>
      <c r="C75" s="19">
        <f t="shared" si="13"/>
        <v>8.5199999999999925</v>
      </c>
      <c r="D75" s="77">
        <f t="shared" si="11"/>
        <v>35.039999999999985</v>
      </c>
      <c r="E75" s="77">
        <f t="shared" si="14"/>
        <v>46.4</v>
      </c>
      <c r="F75" s="17">
        <f t="shared" si="15"/>
        <v>339.80000000000007</v>
      </c>
      <c r="G75" s="77">
        <f t="shared" si="16"/>
        <v>5.6800000000000068</v>
      </c>
      <c r="H75" s="18">
        <f t="shared" si="17"/>
        <v>7266.1770821172277</v>
      </c>
      <c r="I75" s="18">
        <f t="shared" si="18"/>
        <v>37405.661956490992</v>
      </c>
      <c r="J75" s="18">
        <f t="shared" si="19"/>
        <v>0</v>
      </c>
      <c r="K75" s="18">
        <f t="shared" si="20"/>
        <v>44671.839038608217</v>
      </c>
      <c r="L75" s="17">
        <f t="shared" si="10"/>
        <v>213.67820014326583</v>
      </c>
      <c r="M75" s="17">
        <f t="shared" si="21"/>
        <v>209.06128471999895</v>
      </c>
      <c r="N75" s="4"/>
      <c r="O75" s="4"/>
    </row>
    <row r="76" spans="2:15">
      <c r="B76" s="13">
        <f t="shared" si="12"/>
        <v>31</v>
      </c>
      <c r="C76" s="19">
        <f t="shared" si="13"/>
        <v>8.8039999999999914</v>
      </c>
      <c r="D76" s="77">
        <f t="shared" si="11"/>
        <v>35.607999999999983</v>
      </c>
      <c r="E76" s="77">
        <f t="shared" si="14"/>
        <v>46.4</v>
      </c>
      <c r="F76" s="17">
        <f t="shared" si="15"/>
        <v>336.96000000000009</v>
      </c>
      <c r="G76" s="77">
        <f t="shared" si="16"/>
        <v>5.3960000000000079</v>
      </c>
      <c r="H76" s="18">
        <f t="shared" si="17"/>
        <v>6951.0120044542746</v>
      </c>
      <c r="I76" s="18">
        <f t="shared" si="18"/>
        <v>37694.310484193178</v>
      </c>
      <c r="J76" s="18">
        <f t="shared" si="19"/>
        <v>0</v>
      </c>
      <c r="K76" s="18">
        <f t="shared" si="20"/>
        <v>44645.322488647449</v>
      </c>
      <c r="L76" s="17">
        <f t="shared" si="10"/>
        <v>213.67820014326583</v>
      </c>
      <c r="M76" s="17">
        <f t="shared" si="21"/>
        <v>208.93718900062754</v>
      </c>
      <c r="N76" s="4"/>
      <c r="O76" s="4"/>
    </row>
    <row r="77" spans="2:15">
      <c r="B77" s="13">
        <f t="shared" si="12"/>
        <v>32</v>
      </c>
      <c r="C77" s="19">
        <f t="shared" si="13"/>
        <v>9.0879999999999903</v>
      </c>
      <c r="D77" s="77">
        <f t="shared" si="11"/>
        <v>36.175999999999981</v>
      </c>
      <c r="E77" s="77">
        <f t="shared" si="14"/>
        <v>46.4</v>
      </c>
      <c r="F77" s="17">
        <f t="shared" si="15"/>
        <v>334.12000000000012</v>
      </c>
      <c r="G77" s="77">
        <f t="shared" si="16"/>
        <v>5.112000000000009</v>
      </c>
      <c r="H77" s="18">
        <f t="shared" si="17"/>
        <v>6630.7791608499647</v>
      </c>
      <c r="I77" s="18">
        <f t="shared" si="18"/>
        <v>37972.823480012637</v>
      </c>
      <c r="J77" s="18">
        <f t="shared" si="19"/>
        <v>0</v>
      </c>
      <c r="K77" s="18">
        <f t="shared" si="20"/>
        <v>44603.602640862606</v>
      </c>
      <c r="L77" s="17">
        <f t="shared" si="10"/>
        <v>213.67820014326583</v>
      </c>
      <c r="M77" s="17">
        <f t="shared" si="21"/>
        <v>208.7419428418857</v>
      </c>
      <c r="N77" s="4"/>
      <c r="O77" s="4"/>
    </row>
    <row r="78" spans="2:15">
      <c r="B78" s="13">
        <f t="shared" si="12"/>
        <v>33</v>
      </c>
      <c r="C78" s="19">
        <f t="shared" si="13"/>
        <v>9.3719999999999892</v>
      </c>
      <c r="D78" s="77">
        <f t="shared" si="11"/>
        <v>36.743999999999978</v>
      </c>
      <c r="E78" s="77">
        <f t="shared" si="14"/>
        <v>46.4</v>
      </c>
      <c r="F78" s="17">
        <f t="shared" si="15"/>
        <v>331.28000000000009</v>
      </c>
      <c r="G78" s="77">
        <f t="shared" si="16"/>
        <v>4.8280000000000101</v>
      </c>
      <c r="H78" s="18">
        <f t="shared" si="17"/>
        <v>6305.4785513042962</v>
      </c>
      <c r="I78" s="18">
        <f t="shared" si="18"/>
        <v>38241.200943949378</v>
      </c>
      <c r="J78" s="18">
        <f t="shared" si="19"/>
        <v>0</v>
      </c>
      <c r="K78" s="18">
        <f t="shared" si="20"/>
        <v>44546.679495253673</v>
      </c>
      <c r="L78" s="17">
        <f t="shared" si="10"/>
        <v>213.67820014326583</v>
      </c>
      <c r="M78" s="17">
        <f t="shared" si="21"/>
        <v>208.47554624377335</v>
      </c>
      <c r="N78" s="4"/>
      <c r="O78" s="4"/>
    </row>
    <row r="79" spans="2:15">
      <c r="B79" s="13">
        <f t="shared" si="12"/>
        <v>34</v>
      </c>
      <c r="C79" s="19">
        <f t="shared" si="13"/>
        <v>9.6559999999999881</v>
      </c>
      <c r="D79" s="77">
        <f t="shared" si="11"/>
        <v>37.311999999999976</v>
      </c>
      <c r="E79" s="77">
        <f t="shared" si="14"/>
        <v>46.4</v>
      </c>
      <c r="F79" s="17">
        <f t="shared" si="15"/>
        <v>328.44000000000011</v>
      </c>
      <c r="G79" s="77">
        <f t="shared" si="16"/>
        <v>4.5440000000000111</v>
      </c>
      <c r="H79" s="18">
        <f t="shared" si="17"/>
        <v>5975.1101758172699</v>
      </c>
      <c r="I79" s="18">
        <f t="shared" si="18"/>
        <v>38499.442876003413</v>
      </c>
      <c r="J79" s="18">
        <f t="shared" si="19"/>
        <v>0</v>
      </c>
      <c r="K79" s="18">
        <f t="shared" si="20"/>
        <v>44474.55305182068</v>
      </c>
      <c r="L79" s="17">
        <f t="shared" si="10"/>
        <v>213.67820014326583</v>
      </c>
      <c r="M79" s="17">
        <f t="shared" si="21"/>
        <v>208.13799920629066</v>
      </c>
      <c r="N79" s="4"/>
      <c r="O79" s="4"/>
    </row>
    <row r="80" spans="2:15">
      <c r="B80" s="13">
        <f t="shared" si="12"/>
        <v>35</v>
      </c>
      <c r="C80" s="19">
        <f t="shared" si="13"/>
        <v>9.9399999999999871</v>
      </c>
      <c r="D80" s="77">
        <f t="shared" si="11"/>
        <v>37.879999999999974</v>
      </c>
      <c r="E80" s="77">
        <f t="shared" si="14"/>
        <v>46.4</v>
      </c>
      <c r="F80" s="17">
        <f t="shared" si="15"/>
        <v>325.60000000000014</v>
      </c>
      <c r="G80" s="77">
        <f t="shared" si="16"/>
        <v>4.2600000000000122</v>
      </c>
      <c r="H80" s="18">
        <f t="shared" si="17"/>
        <v>5639.6740343888823</v>
      </c>
      <c r="I80" s="18">
        <f t="shared" si="18"/>
        <v>38747.549276174723</v>
      </c>
      <c r="J80" s="18">
        <f t="shared" si="19"/>
        <v>0</v>
      </c>
      <c r="K80" s="18">
        <f t="shared" si="20"/>
        <v>44387.223310563604</v>
      </c>
      <c r="L80" s="17">
        <f t="shared" si="10"/>
        <v>213.67820014326583</v>
      </c>
      <c r="M80" s="17">
        <f t="shared" si="21"/>
        <v>207.72930172943751</v>
      </c>
      <c r="N80" s="4"/>
      <c r="O80" s="4"/>
    </row>
    <row r="81" spans="2:15">
      <c r="B81" s="13">
        <f t="shared" si="12"/>
        <v>36</v>
      </c>
      <c r="C81" s="19">
        <f t="shared" si="13"/>
        <v>10.223999999999986</v>
      </c>
      <c r="D81" s="77">
        <f t="shared" si="11"/>
        <v>38.447999999999972</v>
      </c>
      <c r="E81" s="77">
        <f t="shared" si="14"/>
        <v>46.4</v>
      </c>
      <c r="F81" s="17">
        <f t="shared" si="15"/>
        <v>322.7600000000001</v>
      </c>
      <c r="G81" s="77">
        <f t="shared" si="16"/>
        <v>3.9760000000000133</v>
      </c>
      <c r="H81" s="18">
        <f t="shared" si="17"/>
        <v>5299.1701270191379</v>
      </c>
      <c r="I81" s="18">
        <f t="shared" si="18"/>
        <v>38985.520144463306</v>
      </c>
      <c r="J81" s="18">
        <f t="shared" si="19"/>
        <v>0</v>
      </c>
      <c r="K81" s="18">
        <f t="shared" si="20"/>
        <v>44284.690271482446</v>
      </c>
      <c r="L81" s="17">
        <f t="shared" si="10"/>
        <v>213.67820014326583</v>
      </c>
      <c r="M81" s="17">
        <f t="shared" si="21"/>
        <v>207.2494538132139</v>
      </c>
      <c r="N81" s="4"/>
      <c r="O81" s="4"/>
    </row>
    <row r="82" spans="2:15">
      <c r="B82" s="13">
        <f t="shared" si="12"/>
        <v>37</v>
      </c>
      <c r="C82" s="19">
        <f t="shared" si="13"/>
        <v>10.507999999999985</v>
      </c>
      <c r="D82" s="77">
        <f t="shared" si="11"/>
        <v>39.01599999999997</v>
      </c>
      <c r="E82" s="77">
        <f t="shared" si="14"/>
        <v>46.4</v>
      </c>
      <c r="F82" s="17">
        <f t="shared" si="15"/>
        <v>319.92000000000019</v>
      </c>
      <c r="G82" s="77">
        <f t="shared" si="16"/>
        <v>3.6920000000000144</v>
      </c>
      <c r="H82" s="18">
        <f t="shared" si="17"/>
        <v>4953.5984537080349</v>
      </c>
      <c r="I82" s="18">
        <f t="shared" si="18"/>
        <v>39213.355480869192</v>
      </c>
      <c r="J82" s="18">
        <f t="shared" si="19"/>
        <v>0</v>
      </c>
      <c r="K82" s="18">
        <f t="shared" si="20"/>
        <v>44166.953934577228</v>
      </c>
      <c r="L82" s="17">
        <f t="shared" si="10"/>
        <v>213.67820014326583</v>
      </c>
      <c r="M82" s="17">
        <f t="shared" si="21"/>
        <v>206.69845545761993</v>
      </c>
      <c r="N82" s="4"/>
      <c r="O82" s="4"/>
    </row>
    <row r="83" spans="2:15">
      <c r="B83" s="13">
        <f t="shared" si="12"/>
        <v>38</v>
      </c>
      <c r="C83" s="19">
        <f t="shared" si="13"/>
        <v>10.791999999999984</v>
      </c>
      <c r="D83" s="77">
        <f t="shared" si="11"/>
        <v>39.583999999999968</v>
      </c>
      <c r="E83" s="77">
        <f t="shared" si="14"/>
        <v>46.4</v>
      </c>
      <c r="F83" s="17">
        <f t="shared" si="15"/>
        <v>317.08000000000015</v>
      </c>
      <c r="G83" s="77">
        <f t="shared" si="16"/>
        <v>3.4080000000000155</v>
      </c>
      <c r="H83" s="18">
        <f t="shared" si="17"/>
        <v>4602.9590144555723</v>
      </c>
      <c r="I83" s="18">
        <f t="shared" si="18"/>
        <v>39431.055285392344</v>
      </c>
      <c r="J83" s="18">
        <f t="shared" si="19"/>
        <v>0</v>
      </c>
      <c r="K83" s="18">
        <f t="shared" si="20"/>
        <v>44034.014299847913</v>
      </c>
      <c r="L83" s="17">
        <f t="shared" si="10"/>
        <v>213.67820014326583</v>
      </c>
      <c r="M83" s="17">
        <f t="shared" si="21"/>
        <v>206.07630666265544</v>
      </c>
      <c r="N83" s="4"/>
      <c r="O83" s="4"/>
    </row>
    <row r="84" spans="2:15">
      <c r="B84" s="13">
        <f t="shared" si="12"/>
        <v>39</v>
      </c>
      <c r="C84" s="19">
        <f t="shared" si="13"/>
        <v>11.075999999999983</v>
      </c>
      <c r="D84" s="77">
        <f t="shared" si="11"/>
        <v>40.151999999999965</v>
      </c>
      <c r="E84" s="77">
        <f t="shared" si="14"/>
        <v>46.4</v>
      </c>
      <c r="F84" s="17">
        <f t="shared" si="15"/>
        <v>314.24000000000018</v>
      </c>
      <c r="G84" s="77">
        <f t="shared" si="16"/>
        <v>3.1240000000000165</v>
      </c>
      <c r="H84" s="18">
        <f t="shared" si="17"/>
        <v>4247.2518092617511</v>
      </c>
      <c r="I84" s="18">
        <f t="shared" si="18"/>
        <v>39638.619558032784</v>
      </c>
      <c r="J84" s="18">
        <f t="shared" si="19"/>
        <v>0</v>
      </c>
      <c r="K84" s="18">
        <f t="shared" si="20"/>
        <v>43885.871367294538</v>
      </c>
      <c r="L84" s="17">
        <f t="shared" si="10"/>
        <v>213.67820014326583</v>
      </c>
      <c r="M84" s="17">
        <f t="shared" si="21"/>
        <v>205.38300742832058</v>
      </c>
      <c r="N84" s="4"/>
      <c r="O84" s="4"/>
    </row>
    <row r="85" spans="2:15">
      <c r="B85" s="13">
        <f t="shared" si="12"/>
        <v>40</v>
      </c>
      <c r="C85" s="19">
        <f t="shared" si="13"/>
        <v>11.359999999999982</v>
      </c>
      <c r="D85" s="77">
        <f t="shared" si="11"/>
        <v>40.719999999999963</v>
      </c>
      <c r="E85" s="77">
        <f t="shared" si="14"/>
        <v>46.4</v>
      </c>
      <c r="F85" s="17">
        <f t="shared" si="15"/>
        <v>311.4000000000002</v>
      </c>
      <c r="G85" s="77">
        <f t="shared" si="16"/>
        <v>2.8400000000000176</v>
      </c>
      <c r="H85" s="18">
        <f t="shared" si="17"/>
        <v>3886.4768381265703</v>
      </c>
      <c r="I85" s="18">
        <f t="shared" si="18"/>
        <v>39836.048298790512</v>
      </c>
      <c r="J85" s="18">
        <f t="shared" si="19"/>
        <v>0</v>
      </c>
      <c r="K85" s="18">
        <f t="shared" si="20"/>
        <v>43722.52513691708</v>
      </c>
      <c r="L85" s="17">
        <f t="shared" si="10"/>
        <v>213.67820014326583</v>
      </c>
      <c r="M85" s="17">
        <f t="shared" si="21"/>
        <v>204.61855775461527</v>
      </c>
      <c r="N85" s="4"/>
      <c r="O85" s="4"/>
    </row>
    <row r="86" spans="2:15">
      <c r="B86" s="13">
        <f t="shared" si="12"/>
        <v>41</v>
      </c>
      <c r="C86" s="19">
        <f t="shared" si="13"/>
        <v>11.643999999999981</v>
      </c>
      <c r="D86" s="77">
        <f t="shared" si="11"/>
        <v>41.287999999999961</v>
      </c>
      <c r="E86" s="77">
        <f t="shared" si="14"/>
        <v>46.4</v>
      </c>
      <c r="F86" s="17">
        <f t="shared" si="15"/>
        <v>308.56000000000017</v>
      </c>
      <c r="G86" s="77">
        <f t="shared" si="16"/>
        <v>2.5560000000000187</v>
      </c>
      <c r="H86" s="18">
        <f t="shared" si="17"/>
        <v>3520.6341010500328</v>
      </c>
      <c r="I86" s="18">
        <f t="shared" si="18"/>
        <v>40023.341507665515</v>
      </c>
      <c r="J86" s="18">
        <f t="shared" si="19"/>
        <v>0</v>
      </c>
      <c r="K86" s="18">
        <f t="shared" si="20"/>
        <v>43543.975608715547</v>
      </c>
      <c r="L86" s="17">
        <f t="shared" si="10"/>
        <v>213.67820014326583</v>
      </c>
      <c r="M86" s="17">
        <f t="shared" si="21"/>
        <v>203.78295764153953</v>
      </c>
      <c r="N86" s="4"/>
      <c r="O86" s="4"/>
    </row>
    <row r="87" spans="2:15">
      <c r="B87" s="13">
        <f t="shared" si="12"/>
        <v>42</v>
      </c>
      <c r="C87" s="19">
        <f t="shared" si="13"/>
        <v>11.92799999999998</v>
      </c>
      <c r="D87" s="77">
        <f t="shared" si="11"/>
        <v>41.855999999999959</v>
      </c>
      <c r="E87" s="77">
        <f t="shared" si="14"/>
        <v>46.4</v>
      </c>
      <c r="F87" s="17">
        <f t="shared" si="15"/>
        <v>305.7200000000002</v>
      </c>
      <c r="G87" s="77">
        <f t="shared" si="16"/>
        <v>2.2720000000000198</v>
      </c>
      <c r="H87" s="18">
        <f t="shared" si="17"/>
        <v>3149.7235980321357</v>
      </c>
      <c r="I87" s="18">
        <f t="shared" si="18"/>
        <v>40200.499184657805</v>
      </c>
      <c r="J87" s="18">
        <f t="shared" si="19"/>
        <v>0</v>
      </c>
      <c r="K87" s="18">
        <f t="shared" si="20"/>
        <v>43350.22278268994</v>
      </c>
      <c r="L87" s="17">
        <f t="shared" si="10"/>
        <v>213.67820014326583</v>
      </c>
      <c r="M87" s="17">
        <f t="shared" si="21"/>
        <v>202.87620708909338</v>
      </c>
      <c r="N87" s="4"/>
      <c r="O87" s="4"/>
    </row>
    <row r="88" spans="2:15">
      <c r="B88" s="13">
        <f t="shared" si="12"/>
        <v>43</v>
      </c>
      <c r="C88" s="19">
        <f t="shared" si="13"/>
        <v>12.211999999999978</v>
      </c>
      <c r="D88" s="77">
        <f t="shared" si="11"/>
        <v>42.423999999999957</v>
      </c>
      <c r="E88" s="77">
        <f t="shared" si="14"/>
        <v>46.4</v>
      </c>
      <c r="F88" s="17">
        <f t="shared" si="15"/>
        <v>302.88000000000022</v>
      </c>
      <c r="G88" s="77">
        <f t="shared" si="16"/>
        <v>1.9880000000000209</v>
      </c>
      <c r="H88" s="18">
        <f t="shared" si="17"/>
        <v>2773.7453290728795</v>
      </c>
      <c r="I88" s="18">
        <f t="shared" si="18"/>
        <v>40367.521329767376</v>
      </c>
      <c r="J88" s="18">
        <f t="shared" si="19"/>
        <v>0</v>
      </c>
      <c r="K88" s="18">
        <f t="shared" si="20"/>
        <v>43141.266658840257</v>
      </c>
      <c r="L88" s="17">
        <f t="shared" si="10"/>
        <v>213.67820014326583</v>
      </c>
      <c r="M88" s="17">
        <f t="shared" si="21"/>
        <v>201.89830609727679</v>
      </c>
      <c r="N88" s="4"/>
      <c r="O88" s="4"/>
    </row>
    <row r="89" spans="2:15">
      <c r="B89" s="13">
        <f t="shared" si="12"/>
        <v>44</v>
      </c>
      <c r="C89" s="19">
        <f t="shared" si="13"/>
        <v>12.495999999999977</v>
      </c>
      <c r="D89" s="77">
        <f t="shared" si="11"/>
        <v>42.991999999999955</v>
      </c>
      <c r="E89" s="77">
        <f t="shared" si="14"/>
        <v>46.4</v>
      </c>
      <c r="F89" s="17">
        <f t="shared" si="15"/>
        <v>300.04000000000019</v>
      </c>
      <c r="G89" s="77">
        <f t="shared" si="16"/>
        <v>1.7040000000000219</v>
      </c>
      <c r="H89" s="18">
        <f t="shared" si="17"/>
        <v>2392.6992941722647</v>
      </c>
      <c r="I89" s="18">
        <f t="shared" si="18"/>
        <v>40524.407942994229</v>
      </c>
      <c r="J89" s="18">
        <f t="shared" si="19"/>
        <v>0</v>
      </c>
      <c r="K89" s="18">
        <f t="shared" si="20"/>
        <v>42917.107237166492</v>
      </c>
      <c r="L89" s="17">
        <f t="shared" si="10"/>
        <v>213.67820014326583</v>
      </c>
      <c r="M89" s="17">
        <f t="shared" si="21"/>
        <v>200.84925466608973</v>
      </c>
      <c r="N89" s="4"/>
      <c r="O89" s="4"/>
    </row>
    <row r="90" spans="2:15">
      <c r="B90" s="13">
        <f t="shared" si="12"/>
        <v>45</v>
      </c>
      <c r="C90" s="19">
        <f t="shared" si="13"/>
        <v>12.779999999999976</v>
      </c>
      <c r="D90" s="77">
        <f t="shared" si="11"/>
        <v>43.559999999999953</v>
      </c>
      <c r="E90" s="77">
        <f t="shared" si="14"/>
        <v>46.4</v>
      </c>
      <c r="F90" s="17">
        <f t="shared" si="15"/>
        <v>297.20000000000027</v>
      </c>
      <c r="G90" s="77">
        <f t="shared" si="16"/>
        <v>1.420000000000023</v>
      </c>
      <c r="H90" s="18">
        <f t="shared" si="17"/>
        <v>2006.5854933302905</v>
      </c>
      <c r="I90" s="18">
        <f t="shared" si="18"/>
        <v>40671.159024338369</v>
      </c>
      <c r="J90" s="18">
        <f t="shared" si="19"/>
        <v>0</v>
      </c>
      <c r="K90" s="18">
        <f t="shared" si="20"/>
        <v>42677.74451766866</v>
      </c>
      <c r="L90" s="17">
        <f t="shared" si="10"/>
        <v>213.67820014326583</v>
      </c>
      <c r="M90" s="17">
        <f t="shared" si="21"/>
        <v>199.72905279553231</v>
      </c>
      <c r="N90" s="4"/>
      <c r="O90" s="4"/>
    </row>
    <row r="91" spans="2:15">
      <c r="B91" s="13">
        <f t="shared" si="12"/>
        <v>46</v>
      </c>
      <c r="C91" s="19">
        <f t="shared" si="13"/>
        <v>13.063999999999975</v>
      </c>
      <c r="D91" s="77">
        <f t="shared" si="11"/>
        <v>44.12799999999995</v>
      </c>
      <c r="E91" s="77">
        <f t="shared" si="14"/>
        <v>46.4</v>
      </c>
      <c r="F91" s="17">
        <f t="shared" si="15"/>
        <v>294.36000000000024</v>
      </c>
      <c r="G91" s="77">
        <f t="shared" si="16"/>
        <v>1.1360000000000241</v>
      </c>
      <c r="H91" s="18">
        <f t="shared" si="17"/>
        <v>1615.4039265469592</v>
      </c>
      <c r="I91" s="18">
        <f t="shared" si="18"/>
        <v>40807.774573799783</v>
      </c>
      <c r="J91" s="18">
        <f t="shared" si="19"/>
        <v>0</v>
      </c>
      <c r="K91" s="18">
        <f t="shared" si="20"/>
        <v>42423.178500346745</v>
      </c>
      <c r="L91" s="17">
        <f t="shared" si="10"/>
        <v>213.67820014326583</v>
      </c>
      <c r="M91" s="17">
        <f t="shared" si="21"/>
        <v>198.5377004856044</v>
      </c>
      <c r="N91" s="4"/>
      <c r="O91" s="4"/>
    </row>
    <row r="92" spans="2:15">
      <c r="B92" s="13">
        <f t="shared" si="12"/>
        <v>47</v>
      </c>
      <c r="C92" s="19">
        <f t="shared" si="13"/>
        <v>13.347999999999974</v>
      </c>
      <c r="D92" s="77">
        <f t="shared" si="11"/>
        <v>44.695999999999948</v>
      </c>
      <c r="E92" s="77">
        <f t="shared" si="14"/>
        <v>46.4</v>
      </c>
      <c r="F92" s="17">
        <f t="shared" si="15"/>
        <v>291.52000000000027</v>
      </c>
      <c r="G92" s="77">
        <f t="shared" si="16"/>
        <v>0.85200000000002518</v>
      </c>
      <c r="H92" s="18">
        <f t="shared" si="17"/>
        <v>1219.1545938222687</v>
      </c>
      <c r="I92" s="18">
        <f t="shared" si="18"/>
        <v>40934.254591378485</v>
      </c>
      <c r="J92" s="18">
        <f t="shared" si="19"/>
        <v>0</v>
      </c>
      <c r="K92" s="18">
        <f t="shared" si="20"/>
        <v>42153.409185200755</v>
      </c>
      <c r="L92" s="17">
        <f t="shared" si="10"/>
        <v>213.67820014326583</v>
      </c>
      <c r="M92" s="17">
        <f t="shared" si="21"/>
        <v>197.2751977363061</v>
      </c>
      <c r="N92" s="4"/>
      <c r="O92" s="4"/>
    </row>
    <row r="93" spans="2:15">
      <c r="B93" s="13">
        <f t="shared" si="12"/>
        <v>48</v>
      </c>
      <c r="C93" s="19">
        <f t="shared" si="13"/>
        <v>13.631999999999973</v>
      </c>
      <c r="D93" s="77">
        <f t="shared" si="11"/>
        <v>45.263999999999946</v>
      </c>
      <c r="E93" s="77">
        <f t="shared" si="14"/>
        <v>46.4</v>
      </c>
      <c r="F93" s="17">
        <f t="shared" si="15"/>
        <v>288.68000000000029</v>
      </c>
      <c r="G93" s="77">
        <f t="shared" si="16"/>
        <v>0.56800000000002626</v>
      </c>
      <c r="H93" s="18">
        <f t="shared" si="17"/>
        <v>817.8374951562173</v>
      </c>
      <c r="I93" s="18">
        <f t="shared" si="18"/>
        <v>41050.599077074468</v>
      </c>
      <c r="J93" s="18">
        <f t="shared" si="19"/>
        <v>0</v>
      </c>
      <c r="K93" s="18">
        <f t="shared" si="20"/>
        <v>41868.436572230683</v>
      </c>
      <c r="L93" s="17">
        <f t="shared" si="10"/>
        <v>213.67820014326583</v>
      </c>
      <c r="M93" s="17">
        <f t="shared" si="21"/>
        <v>195.94154454763731</v>
      </c>
      <c r="N93" s="4"/>
      <c r="O93" s="4"/>
    </row>
    <row r="94" spans="2:15">
      <c r="B94" s="13">
        <f t="shared" si="12"/>
        <v>49</v>
      </c>
      <c r="C94" s="19">
        <f t="shared" si="13"/>
        <v>13.915999999999972</v>
      </c>
      <c r="D94" s="77">
        <f t="shared" si="11"/>
        <v>45.831999999999944</v>
      </c>
      <c r="E94" s="77">
        <f t="shared" si="14"/>
        <v>46.4</v>
      </c>
      <c r="F94" s="17">
        <f t="shared" si="15"/>
        <v>285.84000000000026</v>
      </c>
      <c r="G94" s="77">
        <f t="shared" si="16"/>
        <v>0.28400000000002734</v>
      </c>
      <c r="H94" s="18">
        <f t="shared" si="17"/>
        <v>411.45263054880871</v>
      </c>
      <c r="I94" s="18">
        <f t="shared" si="18"/>
        <v>41156.808030887725</v>
      </c>
      <c r="J94" s="18">
        <f t="shared" si="19"/>
        <v>0</v>
      </c>
      <c r="K94" s="18">
        <f t="shared" si="20"/>
        <v>41568.260661436536</v>
      </c>
      <c r="L94" s="17">
        <f t="shared" si="10"/>
        <v>213.67820014326583</v>
      </c>
      <c r="M94" s="17">
        <f t="shared" si="21"/>
        <v>194.53674091959812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14.199999999999971</v>
      </c>
      <c r="D95" s="77">
        <f t="shared" si="11"/>
        <v>46.399999999999942</v>
      </c>
      <c r="E95" s="77">
        <f t="shared" si="14"/>
        <v>46.4</v>
      </c>
      <c r="F95" s="17">
        <f t="shared" si="15"/>
        <v>283.00000000000028</v>
      </c>
      <c r="G95" s="77">
        <f t="shared" si="16"/>
        <v>2.8421709430404007E-14</v>
      </c>
      <c r="H95" s="18">
        <f t="shared" si="17"/>
        <v>4.2858928103530064E-11</v>
      </c>
      <c r="I95" s="18">
        <f t="shared" si="18"/>
        <v>41252.881452818285</v>
      </c>
      <c r="J95" s="18">
        <f t="shared" si="19"/>
        <v>0</v>
      </c>
      <c r="K95" s="206">
        <f t="shared" si="20"/>
        <v>41252.881452818328</v>
      </c>
      <c r="L95" s="17">
        <f t="shared" si="10"/>
        <v>213.67820014326583</v>
      </c>
      <c r="M95" s="236">
        <f t="shared" si="21"/>
        <v>193.06078685218856</v>
      </c>
      <c r="N95" s="4"/>
      <c r="O95" s="4"/>
    </row>
    <row r="96" spans="2:15" ht="13.5" thickBot="1">
      <c r="C96" s="19">
        <f>two-xfinal*(ci+osi)</f>
        <v>2.8421709430404007E-14</v>
      </c>
      <c r="J96" s="203" t="s">
        <v>376</v>
      </c>
      <c r="K96" s="207">
        <f>MAX(K45:K95)</f>
        <v>44683.152290744925</v>
      </c>
      <c r="L96" s="203" t="s">
        <v>376</v>
      </c>
      <c r="M96" s="237">
        <f>MAX(knrange)</f>
        <v>209.11423000000002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topLeftCell="B1" zoomScale="95" zoomScaleNormal="85" workbookViewId="0">
      <selection activeCell="C16" sqref="C16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4.3678181557449829</v>
      </c>
      <c r="L18" s="133" t="s">
        <v>127</v>
      </c>
      <c r="O18" s="131" t="s">
        <v>156</v>
      </c>
      <c r="P18" s="132">
        <f>pmax/0.006895</f>
        <v>633.47616472008451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1.0887727979715214</v>
      </c>
      <c r="L19" s="136" t="s">
        <v>91</v>
      </c>
      <c r="O19" s="134" t="s">
        <v>157</v>
      </c>
      <c r="P19" s="141">
        <f>tbout</f>
        <v>1.0887727979715214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1.1216474835557546</v>
      </c>
      <c r="L20" s="139" t="s">
        <v>91</v>
      </c>
      <c r="O20" s="137" t="s">
        <v>158</v>
      </c>
      <c r="P20" s="138">
        <f>tthr</f>
        <v>1.1216474835557546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4.3678181557449829</v>
      </c>
      <c r="AC22" s="381" t="s">
        <v>127</v>
      </c>
    </row>
    <row r="23" spans="2:35">
      <c r="E23" s="50"/>
      <c r="G23" s="108">
        <f>D862</f>
        <v>-5.7909232964448165E-13</v>
      </c>
      <c r="J23" s="109">
        <v>6.994613954091082E-4</v>
      </c>
      <c r="K23" s="95" t="s">
        <v>254</v>
      </c>
    </row>
    <row r="24" spans="2:35">
      <c r="B24" s="51" t="s">
        <v>145</v>
      </c>
      <c r="C24" s="84">
        <v>1.7026378896883194E-2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14.2</v>
      </c>
      <c r="E28" s="40">
        <f>dio</f>
        <v>18</v>
      </c>
      <c r="F28" s="40">
        <f>do</f>
        <v>46.4</v>
      </c>
      <c r="G28" s="3">
        <f>lgo</f>
        <v>425</v>
      </c>
      <c r="H28" s="3">
        <f t="shared" ref="H28:H39" si="0">PI()/4*(dto+erate*(two-D28)/two)^2</f>
        <v>213.67820014326583</v>
      </c>
      <c r="I28">
        <f t="shared" ref="I28:I91" si="1">H28/1000^2</f>
        <v>2.1367820014326583E-4</v>
      </c>
      <c r="J28" s="4">
        <f t="shared" ref="J28:J39" si="2">PI()/4*dc^2-PI()/4*(F28^2-E28^2)</f>
        <v>298.48271801756641</v>
      </c>
      <c r="K28" s="40">
        <f t="shared" ref="K28:K39" si="3">J28/H28</f>
        <v>1.3968795965963832</v>
      </c>
      <c r="L28" s="40">
        <f t="shared" ref="L28:L91" si="4">IF((gstar-K28)&lt;0,0,gstar-K28)</f>
        <v>4.6031204034036168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610496.27559414366</v>
      </c>
      <c r="S28">
        <f t="shared" ref="S28:S91" si="9">R28/1000^3</f>
        <v>6.1049627559414362E-4</v>
      </c>
      <c r="T28" s="41">
        <f t="shared" ref="T28:T91" si="10">(vc/1000^3-S28)</f>
        <v>1.789034914458146E-4</v>
      </c>
      <c r="U28" s="42">
        <f t="shared" ref="U28:U39" si="11">rhopgrain*R28/1000^2</f>
        <v>1.0955660913674703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1.7026378896883194E-2</v>
      </c>
      <c r="D29" s="10">
        <f t="shared" ref="D29:D39" si="20">(F29-E29)/2</f>
        <v>14.182973621103116</v>
      </c>
      <c r="E29" s="40">
        <f t="shared" ref="E29:E39" si="21">E28+ci*2*xincp</f>
        <v>18.034052757793766</v>
      </c>
      <c r="F29" s="40">
        <f t="shared" ref="F29:F39" si="22">F28-osi*2*xincp</f>
        <v>46.4</v>
      </c>
      <c r="G29" s="3">
        <f t="shared" ref="G29:G39" si="23">G28-ei*n*2*xincp</f>
        <v>424.82973621103116</v>
      </c>
      <c r="H29" s="3">
        <f t="shared" si="0"/>
        <v>213.67820014326583</v>
      </c>
      <c r="I29">
        <f t="shared" si="1"/>
        <v>2.1367820014326583E-4</v>
      </c>
      <c r="J29" s="4">
        <f t="shared" si="2"/>
        <v>299.44644780114299</v>
      </c>
      <c r="K29" s="40">
        <f t="shared" si="3"/>
        <v>1.4013897889460494</v>
      </c>
      <c r="L29" s="40">
        <f t="shared" si="4"/>
        <v>4.5986102110539502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4.283154380037151E-3</v>
      </c>
      <c r="R29" s="4">
        <f t="shared" si="8"/>
        <v>609842.27709138696</v>
      </c>
      <c r="S29">
        <f t="shared" si="9"/>
        <v>6.0984227709138692E-4</v>
      </c>
      <c r="T29" s="41">
        <f t="shared" si="10"/>
        <v>1.795574899485713E-4</v>
      </c>
      <c r="U29" s="42">
        <f t="shared" si="11"/>
        <v>1.0943924583543483</v>
      </c>
      <c r="V29" s="42">
        <f t="shared" ref="V29:V39" si="26">(U28-U29)/(Q29-Q28)</f>
        <v>0.27401137315807678</v>
      </c>
      <c r="W29" s="42">
        <f t="shared" ref="W29:W39" si="27">IF(V29&lt;AI29,IF(AB28&gt;pbd,AI29,0),AI29)</f>
        <v>0</v>
      </c>
      <c r="X29" s="42">
        <f t="shared" si="12"/>
        <v>0.27401137315807678</v>
      </c>
      <c r="Y29" s="42">
        <f>IF((X29*(Q29-Q28)+Y28)&lt;0,0,X29*(Q29-Q28)+Y28)</f>
        <v>1.1736330131220107E-3</v>
      </c>
      <c r="Z29" s="10">
        <f t="shared" si="13"/>
        <v>6.5362520575341172</v>
      </c>
      <c r="AA29">
        <f t="shared" si="14"/>
        <v>2147440.1032144288</v>
      </c>
      <c r="AB29" s="10">
        <f t="shared" si="15"/>
        <v>2.1474401032144286</v>
      </c>
      <c r="AC29" s="10">
        <f t="shared" si="16"/>
        <v>2.0464401032144286</v>
      </c>
      <c r="AD29" s="3">
        <f t="shared" si="17"/>
        <v>296.80059509998961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3.4052757793766389E-2</v>
      </c>
      <c r="D30" s="10">
        <f t="shared" si="20"/>
        <v>14.165947242206233</v>
      </c>
      <c r="E30" s="40">
        <f t="shared" si="21"/>
        <v>18.068105515587533</v>
      </c>
      <c r="F30" s="40">
        <f t="shared" si="22"/>
        <v>46.4</v>
      </c>
      <c r="G30" s="3">
        <f t="shared" si="23"/>
        <v>424.65947242206232</v>
      </c>
      <c r="H30" s="3">
        <f t="shared" si="0"/>
        <v>213.67820014326583</v>
      </c>
      <c r="I30">
        <f t="shared" si="1"/>
        <v>2.1367820014326583E-4</v>
      </c>
      <c r="J30" s="4">
        <f t="shared" si="2"/>
        <v>300.41199906492466</v>
      </c>
      <c r="K30" s="40">
        <f t="shared" si="3"/>
        <v>1.4059085057039324</v>
      </c>
      <c r="L30" s="40">
        <f t="shared" si="4"/>
        <v>4.5940914942960678</v>
      </c>
      <c r="M30" s="10">
        <f t="shared" si="24"/>
        <v>2.1474401032144286</v>
      </c>
      <c r="N30" s="10">
        <f t="shared" si="5"/>
        <v>8.26</v>
      </c>
      <c r="O30" s="10">
        <f t="shared" si="6"/>
        <v>0.31900000000000001</v>
      </c>
      <c r="P30" s="10">
        <f t="shared" si="7"/>
        <v>10.540540110040244</v>
      </c>
      <c r="Q30" s="42">
        <f t="shared" si="25"/>
        <v>5.898477572125283E-3</v>
      </c>
      <c r="R30" s="4">
        <f t="shared" si="8"/>
        <v>609187.83325637621</v>
      </c>
      <c r="S30">
        <f t="shared" si="9"/>
        <v>6.0918783325637619E-4</v>
      </c>
      <c r="T30" s="41">
        <f t="shared" si="10"/>
        <v>1.8021193378358203E-4</v>
      </c>
      <c r="U30" s="42">
        <f t="shared" si="11"/>
        <v>1.0932180261702298</v>
      </c>
      <c r="V30" s="42">
        <f t="shared" si="26"/>
        <v>0.72705709289068654</v>
      </c>
      <c r="W30" s="42">
        <f t="shared" si="27"/>
        <v>0.49639411968290115</v>
      </c>
      <c r="X30" s="42">
        <f t="shared" si="12"/>
        <v>0.23066297320778539</v>
      </c>
      <c r="Y30" s="42">
        <f t="shared" ref="Y30:Y93" si="29">IF((X30*(Q30-Q29)+Y29)&lt;0,0,X30*(Q30-Q29)+Y29)</f>
        <v>1.54622826330055E-3</v>
      </c>
      <c r="Z30" s="10">
        <f t="shared" si="13"/>
        <v>8.5800547768242019</v>
      </c>
      <c r="AA30">
        <f t="shared" si="14"/>
        <v>2787335.8433110612</v>
      </c>
      <c r="AB30" s="10">
        <f t="shared" si="15"/>
        <v>2.7873358433110611</v>
      </c>
      <c r="AC30" s="10">
        <f t="shared" si="16"/>
        <v>2.6863358433110611</v>
      </c>
      <c r="AD30" s="3">
        <f t="shared" si="17"/>
        <v>389.60635871081382</v>
      </c>
      <c r="AI30" s="94">
        <f t="shared" si="28"/>
        <v>0.49639411968290115</v>
      </c>
    </row>
    <row r="31" spans="2:35">
      <c r="B31" s="39">
        <f t="shared" si="18"/>
        <v>3</v>
      </c>
      <c r="C31" s="42">
        <f t="shared" si="19"/>
        <v>5.1079136690649583E-2</v>
      </c>
      <c r="D31" s="10">
        <f t="shared" si="20"/>
        <v>14.14892086330935</v>
      </c>
      <c r="E31" s="40">
        <f t="shared" si="21"/>
        <v>18.102158273381299</v>
      </c>
      <c r="F31" s="40">
        <f t="shared" si="22"/>
        <v>46.4</v>
      </c>
      <c r="G31" s="3">
        <f t="shared" si="23"/>
        <v>424.48920863309348</v>
      </c>
      <c r="H31" s="3">
        <f t="shared" si="0"/>
        <v>213.67820014326583</v>
      </c>
      <c r="I31">
        <f t="shared" si="1"/>
        <v>2.1367820014326583E-4</v>
      </c>
      <c r="J31" s="4">
        <f t="shared" si="2"/>
        <v>301.37937180891095</v>
      </c>
      <c r="K31" s="40">
        <f t="shared" si="3"/>
        <v>1.4104357468700304</v>
      </c>
      <c r="L31" s="40">
        <f t="shared" si="4"/>
        <v>4.5895642531299696</v>
      </c>
      <c r="M31" s="10">
        <f t="shared" si="24"/>
        <v>2.7873358433110611</v>
      </c>
      <c r="N31" s="10">
        <f t="shared" si="5"/>
        <v>8.26</v>
      </c>
      <c r="O31" s="10">
        <f t="shared" si="6"/>
        <v>0.31900000000000001</v>
      </c>
      <c r="P31" s="10">
        <f t="shared" si="7"/>
        <v>11.455008977354744</v>
      </c>
      <c r="Q31" s="42">
        <f t="shared" si="25"/>
        <v>7.3848473279711684E-3</v>
      </c>
      <c r="R31" s="4">
        <f t="shared" si="8"/>
        <v>608532.94501950813</v>
      </c>
      <c r="S31">
        <f t="shared" si="9"/>
        <v>6.0853294501950813E-4</v>
      </c>
      <c r="T31" s="41">
        <f t="shared" si="10"/>
        <v>1.8086682202045009E-4</v>
      </c>
      <c r="U31" s="42">
        <f t="shared" si="11"/>
        <v>1.0920427964847581</v>
      </c>
      <c r="V31" s="42">
        <f t="shared" si="26"/>
        <v>0.79067115086909323</v>
      </c>
      <c r="W31" s="42">
        <f t="shared" si="27"/>
        <v>0.65161023477719349</v>
      </c>
      <c r="X31" s="42">
        <f t="shared" si="12"/>
        <v>0.13906091609189974</v>
      </c>
      <c r="Y31" s="42">
        <f t="shared" si="29"/>
        <v>1.7529242031997722E-3</v>
      </c>
      <c r="Z31" s="10">
        <f t="shared" si="13"/>
        <v>9.6917952315299374</v>
      </c>
      <c r="AA31">
        <f t="shared" si="14"/>
        <v>3135411.5036205831</v>
      </c>
      <c r="AB31" s="10">
        <f t="shared" si="15"/>
        <v>3.135411503620583</v>
      </c>
      <c r="AC31" s="10">
        <f t="shared" si="16"/>
        <v>3.034411503620583</v>
      </c>
      <c r="AD31" s="3">
        <f t="shared" si="17"/>
        <v>440.08868797977999</v>
      </c>
      <c r="AI31" s="94">
        <f t="shared" si="28"/>
        <v>0.65161023477719349</v>
      </c>
    </row>
    <row r="32" spans="2:35">
      <c r="B32" s="39">
        <f t="shared" si="18"/>
        <v>4</v>
      </c>
      <c r="C32" s="42">
        <f t="shared" si="19"/>
        <v>6.8105515587532778E-2</v>
      </c>
      <c r="D32" s="10">
        <f t="shared" si="20"/>
        <v>14.131894484412467</v>
      </c>
      <c r="E32" s="40">
        <f t="shared" si="21"/>
        <v>18.136211031175066</v>
      </c>
      <c r="F32" s="40">
        <f t="shared" si="22"/>
        <v>46.4</v>
      </c>
      <c r="G32" s="3">
        <f t="shared" si="23"/>
        <v>424.31894484412464</v>
      </c>
      <c r="H32" s="3">
        <f t="shared" si="0"/>
        <v>213.67820014326583</v>
      </c>
      <c r="I32">
        <f t="shared" si="1"/>
        <v>2.1367820014326583E-4</v>
      </c>
      <c r="J32" s="4">
        <f t="shared" si="2"/>
        <v>302.34856603310209</v>
      </c>
      <c r="K32" s="40">
        <f t="shared" si="3"/>
        <v>1.414971512444344</v>
      </c>
      <c r="L32" s="40">
        <f t="shared" si="4"/>
        <v>4.5850284875556557</v>
      </c>
      <c r="M32" s="10">
        <f t="shared" si="24"/>
        <v>3.135411503620583</v>
      </c>
      <c r="N32" s="10">
        <f t="shared" si="5"/>
        <v>8.26</v>
      </c>
      <c r="O32" s="10">
        <f t="shared" si="6"/>
        <v>0.31900000000000001</v>
      </c>
      <c r="P32" s="10">
        <f t="shared" si="7"/>
        <v>11.893180440433333</v>
      </c>
      <c r="Q32" s="42">
        <f t="shared" si="25"/>
        <v>8.8164558856786163E-3</v>
      </c>
      <c r="R32" s="4">
        <f t="shared" si="8"/>
        <v>607877.61331117898</v>
      </c>
      <c r="S32">
        <f t="shared" si="9"/>
        <v>6.0787761331117902E-4</v>
      </c>
      <c r="T32" s="41">
        <f t="shared" si="10"/>
        <v>1.8152215372877921E-4</v>
      </c>
      <c r="U32" s="42">
        <f t="shared" si="11"/>
        <v>1.0908667709675761</v>
      </c>
      <c r="V32" s="42">
        <f t="shared" si="26"/>
        <v>0.82147142167496878</v>
      </c>
      <c r="W32" s="42">
        <f t="shared" si="27"/>
        <v>0.73604110119297217</v>
      </c>
      <c r="X32" s="42">
        <f t="shared" si="12"/>
        <v>8.5430320481996613E-2</v>
      </c>
      <c r="Y32" s="42">
        <f t="shared" si="29"/>
        <v>1.8752269810894885E-3</v>
      </c>
      <c r="Z32" s="10">
        <f t="shared" si="13"/>
        <v>10.330568156938869</v>
      </c>
      <c r="AA32">
        <f t="shared" si="14"/>
        <v>3335405.402249027</v>
      </c>
      <c r="AB32" s="10">
        <f t="shared" si="15"/>
        <v>3.3354054022490272</v>
      </c>
      <c r="AC32" s="10">
        <f t="shared" si="16"/>
        <v>3.2344054022490272</v>
      </c>
      <c r="AD32" s="3">
        <f t="shared" si="17"/>
        <v>469.09432955025773</v>
      </c>
      <c r="AI32" s="94">
        <f t="shared" si="28"/>
        <v>0.73604110119297217</v>
      </c>
    </row>
    <row r="33" spans="2:35">
      <c r="B33" s="39">
        <f t="shared" si="18"/>
        <v>5</v>
      </c>
      <c r="C33" s="42">
        <f t="shared" si="19"/>
        <v>8.5131894484415965E-2</v>
      </c>
      <c r="D33" s="10">
        <f t="shared" si="20"/>
        <v>14.114868105515583</v>
      </c>
      <c r="E33" s="40">
        <f t="shared" si="21"/>
        <v>18.170263788968832</v>
      </c>
      <c r="F33" s="40">
        <f t="shared" si="22"/>
        <v>46.4</v>
      </c>
      <c r="G33" s="3">
        <f t="shared" si="23"/>
        <v>424.14868105515581</v>
      </c>
      <c r="H33" s="3">
        <f t="shared" si="0"/>
        <v>213.67820014326583</v>
      </c>
      <c r="I33">
        <f t="shared" si="1"/>
        <v>2.1367820014326583E-4</v>
      </c>
      <c r="J33" s="4">
        <f t="shared" si="2"/>
        <v>303.31958173749808</v>
      </c>
      <c r="K33" s="40">
        <f t="shared" si="3"/>
        <v>1.4195158024268735</v>
      </c>
      <c r="L33" s="40">
        <f t="shared" si="4"/>
        <v>4.5804841975731261</v>
      </c>
      <c r="M33" s="10">
        <f t="shared" si="24"/>
        <v>3.3354054022490272</v>
      </c>
      <c r="N33" s="10">
        <f t="shared" si="5"/>
        <v>8.26</v>
      </c>
      <c r="O33" s="10">
        <f t="shared" si="6"/>
        <v>0.31900000000000001</v>
      </c>
      <c r="P33" s="10">
        <f t="shared" si="7"/>
        <v>12.130102190160173</v>
      </c>
      <c r="Q33" s="42">
        <f t="shared" si="25"/>
        <v>1.0220102667046611E-2</v>
      </c>
      <c r="R33" s="4">
        <f t="shared" si="8"/>
        <v>607221.83906178502</v>
      </c>
      <c r="S33">
        <f t="shared" si="9"/>
        <v>6.0722183906178502E-4</v>
      </c>
      <c r="T33" s="41">
        <f t="shared" si="10"/>
        <v>1.821779279781732E-4</v>
      </c>
      <c r="U33" s="42">
        <f t="shared" si="11"/>
        <v>1.0896899512883262</v>
      </c>
      <c r="V33" s="42">
        <f t="shared" si="26"/>
        <v>0.8384015799921869</v>
      </c>
      <c r="W33" s="42">
        <f t="shared" si="27"/>
        <v>0.78455256023625464</v>
      </c>
      <c r="X33" s="42">
        <f t="shared" si="12"/>
        <v>5.3849019755932259E-2</v>
      </c>
      <c r="Y33" s="42">
        <f t="shared" si="29"/>
        <v>1.9508119843497243E-3</v>
      </c>
      <c r="Z33" s="10">
        <f t="shared" si="13"/>
        <v>10.708278472590004</v>
      </c>
      <c r="AA33">
        <f t="shared" si="14"/>
        <v>3453663.0108207921</v>
      </c>
      <c r="AB33" s="10">
        <f t="shared" si="15"/>
        <v>3.453663010820792</v>
      </c>
      <c r="AC33" s="10">
        <f t="shared" si="16"/>
        <v>3.352663010820792</v>
      </c>
      <c r="AD33" s="3">
        <f t="shared" si="17"/>
        <v>486.24554181592345</v>
      </c>
      <c r="AI33" s="94">
        <f t="shared" si="28"/>
        <v>0.78455256023625464</v>
      </c>
    </row>
    <row r="34" spans="2:35">
      <c r="B34" s="39">
        <f t="shared" si="18"/>
        <v>6</v>
      </c>
      <c r="C34" s="42">
        <f t="shared" si="19"/>
        <v>0.10215827338129915</v>
      </c>
      <c r="D34" s="10">
        <f t="shared" si="20"/>
        <v>14.0978417266187</v>
      </c>
      <c r="E34" s="40">
        <f t="shared" si="21"/>
        <v>18.204316546762598</v>
      </c>
      <c r="F34" s="40">
        <f t="shared" si="22"/>
        <v>46.4</v>
      </c>
      <c r="G34" s="3">
        <f t="shared" si="23"/>
        <v>423.97841726618697</v>
      </c>
      <c r="H34" s="3">
        <f t="shared" si="0"/>
        <v>213.67820014326583</v>
      </c>
      <c r="I34">
        <f t="shared" si="1"/>
        <v>2.1367820014326583E-4</v>
      </c>
      <c r="J34" s="4">
        <f t="shared" si="2"/>
        <v>304.29241892209893</v>
      </c>
      <c r="K34" s="40">
        <f t="shared" si="3"/>
        <v>1.4240686168176191</v>
      </c>
      <c r="L34" s="40">
        <f t="shared" si="4"/>
        <v>4.5759313831823807</v>
      </c>
      <c r="M34" s="10">
        <f t="shared" si="24"/>
        <v>3.453663010820792</v>
      </c>
      <c r="N34" s="10">
        <f t="shared" si="5"/>
        <v>8.26</v>
      </c>
      <c r="O34" s="10">
        <f t="shared" si="6"/>
        <v>0.31900000000000001</v>
      </c>
      <c r="P34" s="10">
        <f t="shared" si="7"/>
        <v>12.265672209493449</v>
      </c>
      <c r="Q34" s="41">
        <f t="shared" si="25"/>
        <v>1.1608235221551452E-2</v>
      </c>
      <c r="R34" s="4">
        <f t="shared" si="8"/>
        <v>606565.62320172263</v>
      </c>
      <c r="S34">
        <f t="shared" si="9"/>
        <v>6.0656562320172264E-4</v>
      </c>
      <c r="T34" s="41">
        <f t="shared" si="10"/>
        <v>1.8283414383823558E-4</v>
      </c>
      <c r="U34" s="42">
        <f t="shared" si="11"/>
        <v>1.0885123391166514</v>
      </c>
      <c r="V34" s="42">
        <f t="shared" si="26"/>
        <v>0.84834273776898428</v>
      </c>
      <c r="W34" s="42">
        <f t="shared" si="27"/>
        <v>0.81323768100308302</v>
      </c>
      <c r="X34" s="42">
        <f t="shared" si="12"/>
        <v>3.5105056765901255E-2</v>
      </c>
      <c r="Y34" s="42">
        <f t="shared" si="29"/>
        <v>1.9995424564742121E-3</v>
      </c>
      <c r="Z34" s="10">
        <f t="shared" si="13"/>
        <v>10.93637334087515</v>
      </c>
      <c r="AA34">
        <f t="shared" si="14"/>
        <v>3525077.4057503897</v>
      </c>
      <c r="AB34" s="10">
        <f t="shared" si="15"/>
        <v>3.5250774057503897</v>
      </c>
      <c r="AC34" s="10">
        <f t="shared" si="16"/>
        <v>3.4240774057503898</v>
      </c>
      <c r="AD34" s="3">
        <f t="shared" si="17"/>
        <v>496.60295949969395</v>
      </c>
      <c r="AI34" s="94">
        <f t="shared" si="28"/>
        <v>0.81323768100308302</v>
      </c>
    </row>
    <row r="35" spans="2:35">
      <c r="B35" s="39">
        <f t="shared" si="18"/>
        <v>7</v>
      </c>
      <c r="C35" s="42">
        <f t="shared" si="19"/>
        <v>0.11918465227818234</v>
      </c>
      <c r="D35" s="10">
        <f t="shared" si="20"/>
        <v>14.080815347721817</v>
      </c>
      <c r="E35" s="40">
        <f t="shared" si="21"/>
        <v>18.238369304556365</v>
      </c>
      <c r="F35" s="40">
        <f t="shared" si="22"/>
        <v>46.4</v>
      </c>
      <c r="G35" s="3">
        <f t="shared" si="23"/>
        <v>423.80815347721813</v>
      </c>
      <c r="H35" s="3">
        <f t="shared" si="0"/>
        <v>213.67820014326583</v>
      </c>
      <c r="I35">
        <f t="shared" si="1"/>
        <v>2.1367820014326583E-4</v>
      </c>
      <c r="J35" s="4">
        <f t="shared" si="2"/>
        <v>305.26707758690463</v>
      </c>
      <c r="K35" s="40">
        <f t="shared" si="3"/>
        <v>1.4286299556165805</v>
      </c>
      <c r="L35" s="40">
        <f t="shared" si="4"/>
        <v>4.5713700443834195</v>
      </c>
      <c r="M35" s="10">
        <f t="shared" si="24"/>
        <v>3.5250774057503897</v>
      </c>
      <c r="N35" s="10">
        <f t="shared" si="5"/>
        <v>8.26</v>
      </c>
      <c r="O35" s="10">
        <f t="shared" si="6"/>
        <v>0.31900000000000001</v>
      </c>
      <c r="P35" s="10">
        <f t="shared" si="7"/>
        <v>12.346016390541768</v>
      </c>
      <c r="Q35" s="41">
        <f t="shared" si="25"/>
        <v>1.2987334224686344E-2</v>
      </c>
      <c r="R35" s="4">
        <f t="shared" si="8"/>
        <v>605908.9666613884</v>
      </c>
      <c r="S35">
        <f t="shared" si="9"/>
        <v>6.0590896666138836E-4</v>
      </c>
      <c r="T35" s="41">
        <f t="shared" si="10"/>
        <v>1.8349080037856986E-4</v>
      </c>
      <c r="U35" s="42">
        <f t="shared" si="11"/>
        <v>1.0873339361221943</v>
      </c>
      <c r="V35" s="42">
        <f t="shared" si="26"/>
        <v>0.85447309567939578</v>
      </c>
      <c r="W35" s="42">
        <f t="shared" si="27"/>
        <v>0.83056029193515091</v>
      </c>
      <c r="X35" s="42">
        <f t="shared" si="12"/>
        <v>2.391280374424487E-2</v>
      </c>
      <c r="Y35" s="42">
        <f t="shared" si="29"/>
        <v>2.0325205802800604E-3</v>
      </c>
      <c r="Z35" s="10">
        <f t="shared" si="13"/>
        <v>11.076961766402766</v>
      </c>
      <c r="AA35">
        <f t="shared" si="14"/>
        <v>3569094.3422936886</v>
      </c>
      <c r="AB35" s="10">
        <f t="shared" si="15"/>
        <v>3.5690943422936887</v>
      </c>
      <c r="AC35" s="10">
        <f t="shared" si="16"/>
        <v>3.4680943422936887</v>
      </c>
      <c r="AD35" s="3">
        <f t="shared" si="17"/>
        <v>502.98685167421155</v>
      </c>
      <c r="AI35" s="94">
        <f t="shared" si="28"/>
        <v>0.83056029193515091</v>
      </c>
    </row>
    <row r="36" spans="2:35">
      <c r="B36" s="39">
        <f t="shared" si="18"/>
        <v>8</v>
      </c>
      <c r="C36" s="42">
        <f t="shared" si="19"/>
        <v>0.13621103117506553</v>
      </c>
      <c r="D36" s="10">
        <f t="shared" si="20"/>
        <v>14.063788968824934</v>
      </c>
      <c r="E36" s="40">
        <f t="shared" si="21"/>
        <v>18.272422062350131</v>
      </c>
      <c r="F36" s="40">
        <f t="shared" si="22"/>
        <v>46.4</v>
      </c>
      <c r="G36" s="3">
        <f t="shared" si="23"/>
        <v>423.63788968824929</v>
      </c>
      <c r="H36" s="3">
        <f t="shared" si="0"/>
        <v>213.67820014326583</v>
      </c>
      <c r="I36">
        <f t="shared" si="1"/>
        <v>2.1367820014326583E-4</v>
      </c>
      <c r="J36" s="4">
        <f t="shared" si="2"/>
        <v>306.24355773191496</v>
      </c>
      <c r="K36" s="40">
        <f t="shared" si="3"/>
        <v>1.4331998188237565</v>
      </c>
      <c r="L36" s="40">
        <f t="shared" si="4"/>
        <v>4.5668001811762435</v>
      </c>
      <c r="M36" s="10">
        <f t="shared" si="24"/>
        <v>3.5690943422936887</v>
      </c>
      <c r="N36" s="10">
        <f t="shared" si="5"/>
        <v>8.26</v>
      </c>
      <c r="O36" s="10">
        <f t="shared" si="6"/>
        <v>0.31900000000000001</v>
      </c>
      <c r="P36" s="10">
        <f t="shared" si="7"/>
        <v>12.394986503340244</v>
      </c>
      <c r="Q36" s="42">
        <f t="shared" si="25"/>
        <v>1.436098468346618E-2</v>
      </c>
      <c r="R36" s="4">
        <f t="shared" si="8"/>
        <v>605251.87037117849</v>
      </c>
      <c r="S36">
        <f t="shared" si="9"/>
        <v>6.0525187037117846E-4</v>
      </c>
      <c r="T36" s="41">
        <f t="shared" si="10"/>
        <v>1.8414789666877976E-4</v>
      </c>
      <c r="U36" s="42">
        <f t="shared" si="11"/>
        <v>1.0861547439745984</v>
      </c>
      <c r="V36" s="42">
        <f t="shared" si="26"/>
        <v>0.85843683162549911</v>
      </c>
      <c r="W36" s="42">
        <f t="shared" si="27"/>
        <v>0.8412372467271475</v>
      </c>
      <c r="X36" s="42">
        <f t="shared" si="12"/>
        <v>1.7199584898351605E-2</v>
      </c>
      <c r="Y36" s="42">
        <f t="shared" si="29"/>
        <v>2.0561467979665037E-3</v>
      </c>
      <c r="Z36" s="10">
        <f t="shared" si="13"/>
        <v>11.16573599352493</v>
      </c>
      <c r="AA36">
        <f t="shared" si="14"/>
        <v>3596888.732246147</v>
      </c>
      <c r="AB36" s="10">
        <f t="shared" si="15"/>
        <v>3.5968887322461471</v>
      </c>
      <c r="AC36" s="10">
        <f t="shared" si="16"/>
        <v>3.4958887322461472</v>
      </c>
      <c r="AD36" s="3">
        <f t="shared" si="17"/>
        <v>507.01794521336433</v>
      </c>
      <c r="AI36" s="94">
        <f t="shared" si="28"/>
        <v>0.8412372467271475</v>
      </c>
    </row>
    <row r="37" spans="2:35">
      <c r="B37" s="39">
        <f t="shared" si="18"/>
        <v>9</v>
      </c>
      <c r="C37" s="42">
        <f t="shared" si="19"/>
        <v>0.15323741007194872</v>
      </c>
      <c r="D37" s="10">
        <f t="shared" si="20"/>
        <v>14.046762589928051</v>
      </c>
      <c r="E37" s="40">
        <f t="shared" si="21"/>
        <v>18.306474820143897</v>
      </c>
      <c r="F37" s="40">
        <f t="shared" si="22"/>
        <v>46.4</v>
      </c>
      <c r="G37" s="3">
        <f t="shared" si="23"/>
        <v>423.46762589928045</v>
      </c>
      <c r="H37" s="3">
        <f t="shared" si="0"/>
        <v>213.67820014326583</v>
      </c>
      <c r="I37">
        <f t="shared" si="1"/>
        <v>2.1367820014326583E-4</v>
      </c>
      <c r="J37" s="4">
        <f t="shared" si="2"/>
        <v>307.22185935713014</v>
      </c>
      <c r="K37" s="40">
        <f t="shared" si="3"/>
        <v>1.4377782064391484</v>
      </c>
      <c r="L37" s="40">
        <f t="shared" si="4"/>
        <v>4.5622217935608518</v>
      </c>
      <c r="M37" s="10">
        <f t="shared" si="24"/>
        <v>3.5968887322461471</v>
      </c>
      <c r="N37" s="10">
        <f t="shared" si="5"/>
        <v>8.26</v>
      </c>
      <c r="O37" s="10">
        <f t="shared" si="6"/>
        <v>0.31900000000000001</v>
      </c>
      <c r="P37" s="10">
        <f t="shared" si="7"/>
        <v>12.425697064024604</v>
      </c>
      <c r="Q37" s="42">
        <f t="shared" si="25"/>
        <v>1.5731240115346833E-2</v>
      </c>
      <c r="R37" s="4">
        <f t="shared" si="8"/>
        <v>604594.33526148926</v>
      </c>
      <c r="S37">
        <f t="shared" si="9"/>
        <v>6.0459433526148922E-4</v>
      </c>
      <c r="T37" s="41">
        <f t="shared" si="10"/>
        <v>1.8480543177846901E-4</v>
      </c>
      <c r="U37" s="42">
        <f t="shared" si="11"/>
        <v>1.0849747643435055</v>
      </c>
      <c r="V37" s="42">
        <f t="shared" si="26"/>
        <v>0.86113844443838494</v>
      </c>
      <c r="W37" s="42">
        <f t="shared" si="27"/>
        <v>0.84797918445154141</v>
      </c>
      <c r="X37" s="42">
        <f t="shared" si="12"/>
        <v>1.315925998684353E-2</v>
      </c>
      <c r="Y37" s="42">
        <f t="shared" si="29"/>
        <v>2.0741783454430057E-3</v>
      </c>
      <c r="Z37" s="10">
        <f t="shared" si="13"/>
        <v>11.223578903943562</v>
      </c>
      <c r="AA37">
        <f t="shared" si="14"/>
        <v>3614998.812843618</v>
      </c>
      <c r="AB37" s="10">
        <f t="shared" si="15"/>
        <v>3.6149988128436181</v>
      </c>
      <c r="AC37" s="10">
        <f t="shared" si="16"/>
        <v>3.5139988128436181</v>
      </c>
      <c r="AD37" s="3">
        <f t="shared" si="17"/>
        <v>509.64449787434631</v>
      </c>
      <c r="AI37" s="94">
        <f t="shared" si="28"/>
        <v>0.84797918445154141</v>
      </c>
    </row>
    <row r="38" spans="2:35">
      <c r="B38" s="39">
        <f t="shared" si="18"/>
        <v>10</v>
      </c>
      <c r="C38" s="42">
        <f t="shared" si="19"/>
        <v>0.1702637889688319</v>
      </c>
      <c r="D38" s="10">
        <f t="shared" si="20"/>
        <v>14.029736211031167</v>
      </c>
      <c r="E38" s="40">
        <f t="shared" si="21"/>
        <v>18.340527577937664</v>
      </c>
      <c r="F38" s="40">
        <f t="shared" si="22"/>
        <v>46.4</v>
      </c>
      <c r="G38" s="3">
        <f t="shared" si="23"/>
        <v>423.29736211031161</v>
      </c>
      <c r="H38" s="3">
        <f t="shared" si="0"/>
        <v>213.67820014326583</v>
      </c>
      <c r="I38">
        <f t="shared" si="1"/>
        <v>2.1367820014326583E-4</v>
      </c>
      <c r="J38" s="4">
        <f t="shared" si="2"/>
        <v>308.20198246255018</v>
      </c>
      <c r="K38" s="40">
        <f t="shared" si="3"/>
        <v>1.4423651184627564</v>
      </c>
      <c r="L38" s="40">
        <f t="shared" si="4"/>
        <v>4.5576348815372434</v>
      </c>
      <c r="M38" s="10">
        <f t="shared" si="24"/>
        <v>3.6149988128436181</v>
      </c>
      <c r="N38" s="10">
        <f t="shared" si="5"/>
        <v>8.26</v>
      </c>
      <c r="O38" s="10">
        <f t="shared" si="6"/>
        <v>0.31900000000000001</v>
      </c>
      <c r="P38" s="10">
        <f t="shared" si="7"/>
        <v>12.445620384953246</v>
      </c>
      <c r="Q38" s="42">
        <f t="shared" si="25"/>
        <v>1.7099302001395367E-2</v>
      </c>
      <c r="R38" s="4">
        <f t="shared" si="8"/>
        <v>603936.36226271722</v>
      </c>
      <c r="S38">
        <f t="shared" si="9"/>
        <v>6.0393636226271723E-4</v>
      </c>
      <c r="T38" s="41">
        <f t="shared" si="10"/>
        <v>1.8546340477724099E-4</v>
      </c>
      <c r="U38" s="42">
        <f t="shared" si="11"/>
        <v>1.083793998898559</v>
      </c>
      <c r="V38" s="42">
        <f t="shared" si="26"/>
        <v>0.86309359027388888</v>
      </c>
      <c r="W38" s="42">
        <f t="shared" si="27"/>
        <v>0.85237205062995869</v>
      </c>
      <c r="X38" s="42">
        <f t="shared" si="12"/>
        <v>1.0721539643930189E-2</v>
      </c>
      <c r="Y38" s="42">
        <f t="shared" si="29"/>
        <v>2.088846075189625E-3</v>
      </c>
      <c r="Z38" s="10">
        <f t="shared" si="13"/>
        <v>11.262847663659178</v>
      </c>
      <c r="AA38">
        <f t="shared" si="14"/>
        <v>3627293.4985408899</v>
      </c>
      <c r="AB38" s="10">
        <f t="shared" si="15"/>
        <v>3.6272934985408898</v>
      </c>
      <c r="AC38" s="10">
        <f t="shared" si="16"/>
        <v>3.5262934985408898</v>
      </c>
      <c r="AD38" s="3">
        <f t="shared" si="17"/>
        <v>511.42762850484263</v>
      </c>
      <c r="AI38" s="94">
        <f t="shared" si="28"/>
        <v>0.85237205062995869</v>
      </c>
    </row>
    <row r="39" spans="2:35">
      <c r="B39" s="39">
        <f t="shared" si="18"/>
        <v>11</v>
      </c>
      <c r="C39" s="42">
        <f t="shared" si="19"/>
        <v>0.18729016786571509</v>
      </c>
      <c r="D39" s="10">
        <f t="shared" si="20"/>
        <v>14.012709832134284</v>
      </c>
      <c r="E39" s="40">
        <f t="shared" si="21"/>
        <v>18.37458033573143</v>
      </c>
      <c r="F39" s="40">
        <f t="shared" si="22"/>
        <v>46.4</v>
      </c>
      <c r="G39" s="3">
        <f t="shared" si="23"/>
        <v>423.12709832134277</v>
      </c>
      <c r="H39" s="3">
        <f t="shared" si="0"/>
        <v>213.67820014326583</v>
      </c>
      <c r="I39">
        <f t="shared" si="1"/>
        <v>2.1367820014326583E-4</v>
      </c>
      <c r="J39" s="4">
        <f t="shared" si="2"/>
        <v>309.18392704817506</v>
      </c>
      <c r="K39" s="40">
        <f t="shared" si="3"/>
        <v>1.4469605548945801</v>
      </c>
      <c r="L39" s="40">
        <f t="shared" si="4"/>
        <v>4.5530394451054201</v>
      </c>
      <c r="M39" s="10">
        <f t="shared" si="24"/>
        <v>3.6272934985408898</v>
      </c>
      <c r="N39" s="10">
        <f t="shared" si="5"/>
        <v>8.26</v>
      </c>
      <c r="O39" s="10">
        <f t="shared" si="6"/>
        <v>0.31900000000000001</v>
      </c>
      <c r="P39" s="10">
        <f t="shared" si="7"/>
        <v>12.459107350163388</v>
      </c>
      <c r="Q39" s="42">
        <f t="shared" si="25"/>
        <v>1.8465882962483235E-2</v>
      </c>
      <c r="R39" s="4">
        <f t="shared" si="8"/>
        <v>603277.9523052586</v>
      </c>
      <c r="S39">
        <f t="shared" si="9"/>
        <v>6.0327795230525857E-4</v>
      </c>
      <c r="T39" s="41">
        <f t="shared" si="10"/>
        <v>1.8612181473469966E-4</v>
      </c>
      <c r="U39" s="42">
        <f t="shared" si="11"/>
        <v>1.0826124493094016</v>
      </c>
      <c r="V39" s="42">
        <f t="shared" si="26"/>
        <v>0.86460270031628406</v>
      </c>
      <c r="W39" s="42">
        <f t="shared" si="27"/>
        <v>0.85535430731750584</v>
      </c>
      <c r="X39" s="42">
        <f t="shared" si="12"/>
        <v>9.248392998778221E-3</v>
      </c>
      <c r="Y39" s="42">
        <f t="shared" si="29"/>
        <v>2.1014847529824137E-3</v>
      </c>
      <c r="Z39" s="10">
        <f t="shared" si="13"/>
        <v>11.290910503843389</v>
      </c>
      <c r="AA39">
        <f t="shared" si="14"/>
        <v>3636079.7144116303</v>
      </c>
      <c r="AB39" s="10">
        <f t="shared" si="15"/>
        <v>3.6360797144116304</v>
      </c>
      <c r="AC39" s="10">
        <f t="shared" si="16"/>
        <v>3.5350797144116304</v>
      </c>
      <c r="AD39" s="3">
        <f t="shared" si="17"/>
        <v>512.70191652090364</v>
      </c>
      <c r="AI39" s="94">
        <f t="shared" si="28"/>
        <v>0.85535430731750584</v>
      </c>
    </row>
    <row r="40" spans="2:35">
      <c r="B40" s="39">
        <f t="shared" ref="B40:B103" si="30">1+B39</f>
        <v>12</v>
      </c>
      <c r="C40" s="42">
        <f t="shared" ref="C40:C103" si="31">xincp+C39</f>
        <v>0.20431654676259828</v>
      </c>
      <c r="D40" s="10">
        <f t="shared" ref="D40:D103" si="32">(F40-E40)/2</f>
        <v>13.995683453237401</v>
      </c>
      <c r="E40" s="40">
        <f t="shared" ref="E40:E103" si="33">E39+ci*2*xincp</f>
        <v>18.408633093525197</v>
      </c>
      <c r="F40" s="40">
        <f t="shared" ref="F40:F103" si="34">F39-osi*2*xincp</f>
        <v>46.4</v>
      </c>
      <c r="G40" s="3">
        <f t="shared" ref="G40:G103" si="35">G39-ei*n*2*xincp</f>
        <v>422.95683453237393</v>
      </c>
      <c r="H40" s="3">
        <f t="shared" ref="H40:H103" si="36">PI()/4*(dto+erate*(two-D40)/two)^2</f>
        <v>213.67820014326583</v>
      </c>
      <c r="I40">
        <f t="shared" si="1"/>
        <v>2.1367820014326583E-4</v>
      </c>
      <c r="J40" s="4">
        <f t="shared" ref="J40:J103" si="37">PI()/4*dc^2-PI()/4*(F40^2-E40^2)</f>
        <v>310.16769311400481</v>
      </c>
      <c r="K40" s="40">
        <f t="shared" ref="K40:K103" si="38">J40/H40</f>
        <v>1.4515645157346198</v>
      </c>
      <c r="L40" s="40">
        <f t="shared" si="4"/>
        <v>4.5484354842653802</v>
      </c>
      <c r="M40" s="10">
        <f t="shared" ref="M40:M103" si="39">AB39</f>
        <v>3.6360797144116304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12.468726549504924</v>
      </c>
      <c r="Q40" s="42">
        <f t="shared" ref="Q40:Q103" si="41">xincp/P40+Q39</f>
        <v>1.9831409652741692E-2</v>
      </c>
      <c r="R40" s="4">
        <f t="shared" ref="R40:R103" si="42">PI()/4*(F40^2-E40^2)*G40</f>
        <v>602619.10631950968</v>
      </c>
      <c r="S40">
        <f t="shared" si="9"/>
        <v>6.0261910631950971E-4</v>
      </c>
      <c r="T40" s="41">
        <f t="shared" si="10"/>
        <v>1.8678066072044851E-4</v>
      </c>
      <c r="U40" s="42">
        <f t="shared" ref="U40:U103" si="43">rhopgrain*R40/1000^2</f>
        <v>1.0814301172456759</v>
      </c>
      <c r="V40" s="42">
        <f t="shared" ref="V40:V103" si="44">(U39-U40)/(Q40-Q39)</f>
        <v>0.86584324726883288</v>
      </c>
      <c r="W40" s="42">
        <f t="shared" ref="W40:W103" si="45">IF(V40&lt;AI40,IF(AB39&gt;pbd,AI40,0),AI40)</f>
        <v>0.8574855330913016</v>
      </c>
      <c r="X40" s="42">
        <f t="shared" ref="X40:X103" si="46">V40-W40</f>
        <v>8.3577141775312835E-3</v>
      </c>
      <c r="Y40" s="42">
        <f t="shared" si="29"/>
        <v>2.1128974347613843E-3</v>
      </c>
      <c r="Z40" s="10">
        <f t="shared" ref="Z40:Z103" si="47">Y40/T40</f>
        <v>11.312185247720707</v>
      </c>
      <c r="AA40">
        <f t="shared" si="14"/>
        <v>3642740.6400725339</v>
      </c>
      <c r="AB40" s="10">
        <f t="shared" si="15"/>
        <v>3.642740640072534</v>
      </c>
      <c r="AC40" s="10">
        <f t="shared" si="16"/>
        <v>3.541740640072534</v>
      </c>
      <c r="AD40" s="3">
        <f t="shared" si="17"/>
        <v>513.66796810334063</v>
      </c>
      <c r="AI40" s="94">
        <f t="shared" si="28"/>
        <v>0.8574855330913016</v>
      </c>
    </row>
    <row r="41" spans="2:35">
      <c r="B41" s="39">
        <f t="shared" si="30"/>
        <v>13</v>
      </c>
      <c r="C41" s="42">
        <f t="shared" si="31"/>
        <v>0.22134292565948147</v>
      </c>
      <c r="D41" s="10">
        <f t="shared" si="32"/>
        <v>13.978657074340518</v>
      </c>
      <c r="E41" s="40">
        <f t="shared" si="33"/>
        <v>18.442685851318963</v>
      </c>
      <c r="F41" s="40">
        <f t="shared" si="34"/>
        <v>46.4</v>
      </c>
      <c r="G41" s="3">
        <f t="shared" si="35"/>
        <v>422.78657074340509</v>
      </c>
      <c r="H41" s="3">
        <f t="shared" si="36"/>
        <v>213.67820014326583</v>
      </c>
      <c r="I41">
        <f t="shared" si="1"/>
        <v>2.1367820014326583E-4</v>
      </c>
      <c r="J41" s="4">
        <f t="shared" si="37"/>
        <v>311.1532806600394</v>
      </c>
      <c r="K41" s="40">
        <f t="shared" si="38"/>
        <v>1.4561770009828752</v>
      </c>
      <c r="L41" s="40">
        <f t="shared" si="4"/>
        <v>4.5438229990171246</v>
      </c>
      <c r="M41" s="10">
        <f t="shared" si="39"/>
        <v>3.642740640072534</v>
      </c>
      <c r="N41" s="10">
        <f t="shared" si="5"/>
        <v>8.26</v>
      </c>
      <c r="O41" s="10">
        <f t="shared" si="6"/>
        <v>0.31900000000000001</v>
      </c>
      <c r="P41" s="10">
        <f t="shared" si="40"/>
        <v>12.476008425383004</v>
      </c>
      <c r="Q41" s="42">
        <f t="shared" si="41"/>
        <v>2.119613932559461E-2</v>
      </c>
      <c r="R41" s="4">
        <f t="shared" si="42"/>
        <v>601959.82523586706</v>
      </c>
      <c r="S41">
        <f t="shared" si="9"/>
        <v>6.0195982523586706E-4</v>
      </c>
      <c r="T41" s="41">
        <f t="shared" si="10"/>
        <v>1.8743994180409117E-4</v>
      </c>
      <c r="U41" s="42">
        <f t="shared" si="43"/>
        <v>1.0802470043770251</v>
      </c>
      <c r="V41" s="42">
        <f t="shared" si="44"/>
        <v>0.86692104098355949</v>
      </c>
      <c r="W41" s="42">
        <f t="shared" si="45"/>
        <v>0.85910123849334297</v>
      </c>
      <c r="X41" s="42">
        <f t="shared" si="46"/>
        <v>7.8198024902165209E-3</v>
      </c>
      <c r="Y41" s="42">
        <f t="shared" si="29"/>
        <v>2.1235693512556318E-3</v>
      </c>
      <c r="Z41" s="10">
        <f t="shared" si="47"/>
        <v>11.329332109349181</v>
      </c>
      <c r="AA41">
        <f t="shared" si="14"/>
        <v>3648109.1639562366</v>
      </c>
      <c r="AB41" s="10">
        <f t="shared" si="15"/>
        <v>3.6481091639562364</v>
      </c>
      <c r="AC41" s="10">
        <f t="shared" si="16"/>
        <v>3.5471091639562364</v>
      </c>
      <c r="AD41" s="3">
        <f t="shared" si="17"/>
        <v>514.44657925398644</v>
      </c>
      <c r="AI41" s="94">
        <f t="shared" si="28"/>
        <v>0.85910123849334297</v>
      </c>
    </row>
    <row r="42" spans="2:35">
      <c r="B42" s="39">
        <f t="shared" si="30"/>
        <v>14</v>
      </c>
      <c r="C42" s="42">
        <f t="shared" si="31"/>
        <v>0.23836930455636465</v>
      </c>
      <c r="D42" s="10">
        <f t="shared" si="32"/>
        <v>13.961630695443635</v>
      </c>
      <c r="E42" s="40">
        <f t="shared" si="33"/>
        <v>18.476738609112729</v>
      </c>
      <c r="F42" s="40">
        <f t="shared" si="34"/>
        <v>46.4</v>
      </c>
      <c r="G42" s="3">
        <f t="shared" si="35"/>
        <v>422.61630695443625</v>
      </c>
      <c r="H42" s="3">
        <f t="shared" si="36"/>
        <v>213.67820014326583</v>
      </c>
      <c r="I42">
        <f t="shared" si="1"/>
        <v>2.1367820014326583E-4</v>
      </c>
      <c r="J42" s="4">
        <f t="shared" si="37"/>
        <v>312.14068968627862</v>
      </c>
      <c r="K42" s="40">
        <f t="shared" si="38"/>
        <v>1.4607980106393454</v>
      </c>
      <c r="L42" s="40">
        <f t="shared" si="4"/>
        <v>4.5392019893606541</v>
      </c>
      <c r="M42" s="10">
        <f t="shared" si="39"/>
        <v>3.6481091639562364</v>
      </c>
      <c r="N42" s="10">
        <f t="shared" si="5"/>
        <v>8.26</v>
      </c>
      <c r="O42" s="10">
        <f t="shared" si="6"/>
        <v>0.31900000000000001</v>
      </c>
      <c r="P42" s="10">
        <f t="shared" si="40"/>
        <v>12.481870821644137</v>
      </c>
      <c r="Q42" s="42">
        <f t="shared" si="41"/>
        <v>2.2560228021926788E-2</v>
      </c>
      <c r="R42" s="4">
        <f t="shared" si="42"/>
        <v>601300.10998472699</v>
      </c>
      <c r="S42">
        <f t="shared" si="9"/>
        <v>6.0130010998472698E-4</v>
      </c>
      <c r="T42" s="41">
        <f t="shared" si="10"/>
        <v>1.8809965705523124E-4</v>
      </c>
      <c r="U42" s="42">
        <f t="shared" si="43"/>
        <v>1.0790631123730918</v>
      </c>
      <c r="V42" s="42">
        <f t="shared" si="44"/>
        <v>0.86789957802349527</v>
      </c>
      <c r="W42" s="42">
        <f t="shared" si="45"/>
        <v>0.86040345285234676</v>
      </c>
      <c r="X42" s="42">
        <f t="shared" si="46"/>
        <v>7.4961251711485044E-3</v>
      </c>
      <c r="Y42" s="42">
        <f t="shared" si="29"/>
        <v>2.1337947308678867E-3</v>
      </c>
      <c r="Z42" s="10">
        <f t="shared" si="47"/>
        <v>11.34395864550325</v>
      </c>
      <c r="AA42">
        <f t="shared" si="14"/>
        <v>3652688.5972298207</v>
      </c>
      <c r="AB42" s="10">
        <f t="shared" si="15"/>
        <v>3.6526885972298206</v>
      </c>
      <c r="AC42" s="10">
        <f t="shared" si="16"/>
        <v>3.5516885972298207</v>
      </c>
      <c r="AD42" s="3">
        <f t="shared" si="17"/>
        <v>515.11074651629019</v>
      </c>
      <c r="AI42" s="94">
        <f t="shared" si="28"/>
        <v>0.86040345285234676</v>
      </c>
    </row>
    <row r="43" spans="2:35">
      <c r="B43" s="39">
        <f t="shared" si="30"/>
        <v>15</v>
      </c>
      <c r="C43" s="42">
        <f t="shared" si="31"/>
        <v>0.25539568345324787</v>
      </c>
      <c r="D43" s="10">
        <f t="shared" si="32"/>
        <v>13.944604316546751</v>
      </c>
      <c r="E43" s="40">
        <f t="shared" si="33"/>
        <v>18.510791366906496</v>
      </c>
      <c r="F43" s="40">
        <f t="shared" si="34"/>
        <v>46.4</v>
      </c>
      <c r="G43" s="3">
        <f t="shared" si="35"/>
        <v>422.44604316546742</v>
      </c>
      <c r="H43" s="3">
        <f t="shared" si="36"/>
        <v>213.67820014326583</v>
      </c>
      <c r="I43">
        <f t="shared" si="1"/>
        <v>2.1367820014326583E-4</v>
      </c>
      <c r="J43" s="4">
        <f t="shared" si="37"/>
        <v>313.12992019272269</v>
      </c>
      <c r="K43" s="40">
        <f t="shared" si="38"/>
        <v>1.4654275447040317</v>
      </c>
      <c r="L43" s="40">
        <f t="shared" si="4"/>
        <v>4.5345724552959688</v>
      </c>
      <c r="M43" s="10">
        <f t="shared" si="39"/>
        <v>3.6526885972298206</v>
      </c>
      <c r="N43" s="10">
        <f t="shared" si="5"/>
        <v>8.26</v>
      </c>
      <c r="O43" s="10">
        <f t="shared" si="6"/>
        <v>0.31900000000000001</v>
      </c>
      <c r="P43" s="10">
        <f t="shared" si="40"/>
        <v>12.486866894220894</v>
      </c>
      <c r="Q43" s="42">
        <f t="shared" si="41"/>
        <v>2.3923770937945479E-2</v>
      </c>
      <c r="R43" s="4">
        <f t="shared" si="42"/>
        <v>600639.96149648586</v>
      </c>
      <c r="S43">
        <f t="shared" si="9"/>
        <v>6.0063996149648587E-4</v>
      </c>
      <c r="T43" s="41">
        <f t="shared" si="10"/>
        <v>1.8875980554347235E-4</v>
      </c>
      <c r="U43" s="42">
        <f t="shared" si="43"/>
        <v>1.0778784429035186</v>
      </c>
      <c r="V43" s="42">
        <f t="shared" si="44"/>
        <v>0.86881714954173594</v>
      </c>
      <c r="W43" s="42">
        <f t="shared" si="45"/>
        <v>0.86151426168809864</v>
      </c>
      <c r="X43" s="42">
        <f t="shared" si="46"/>
        <v>7.3028878536373076E-3</v>
      </c>
      <c r="Y43" s="42">
        <f t="shared" si="29"/>
        <v>2.1437525318671927E-3</v>
      </c>
      <c r="Z43" s="10">
        <f t="shared" si="47"/>
        <v>11.357039310858346</v>
      </c>
      <c r="AA43">
        <f t="shared" si="14"/>
        <v>3656784.0326450658</v>
      </c>
      <c r="AB43" s="10">
        <f t="shared" si="15"/>
        <v>3.6567840326450658</v>
      </c>
      <c r="AC43" s="10">
        <f t="shared" si="16"/>
        <v>3.5557840326450658</v>
      </c>
      <c r="AD43" s="3">
        <f t="shared" si="17"/>
        <v>515.704718295151</v>
      </c>
      <c r="AI43" s="94">
        <f t="shared" si="28"/>
        <v>0.86151426168809864</v>
      </c>
    </row>
    <row r="44" spans="2:35">
      <c r="B44" s="39">
        <f t="shared" si="30"/>
        <v>16</v>
      </c>
      <c r="C44" s="42">
        <f t="shared" si="31"/>
        <v>0.27242206235013106</v>
      </c>
      <c r="D44" s="10">
        <f t="shared" si="32"/>
        <v>13.927577937649868</v>
      </c>
      <c r="E44" s="40">
        <f t="shared" si="33"/>
        <v>18.544844124700262</v>
      </c>
      <c r="F44" s="40">
        <f t="shared" si="34"/>
        <v>46.4</v>
      </c>
      <c r="G44" s="3">
        <f t="shared" si="35"/>
        <v>422.27577937649858</v>
      </c>
      <c r="H44" s="3">
        <f t="shared" si="36"/>
        <v>213.67820014326583</v>
      </c>
      <c r="I44">
        <f t="shared" si="1"/>
        <v>2.1367820014326583E-4</v>
      </c>
      <c r="J44" s="4">
        <f t="shared" si="37"/>
        <v>314.12097217937185</v>
      </c>
      <c r="K44" s="40">
        <f t="shared" si="38"/>
        <v>1.4700656031769346</v>
      </c>
      <c r="L44" s="40">
        <f t="shared" si="4"/>
        <v>4.5299343968230659</v>
      </c>
      <c r="M44" s="10">
        <f t="shared" si="39"/>
        <v>3.6567840326450658</v>
      </c>
      <c r="N44" s="10">
        <f t="shared" si="5"/>
        <v>8.26</v>
      </c>
      <c r="O44" s="10">
        <f t="shared" si="6"/>
        <v>0.31900000000000001</v>
      </c>
      <c r="P44" s="10">
        <f t="shared" si="40"/>
        <v>12.491331322689236</v>
      </c>
      <c r="Q44" s="42">
        <f t="shared" si="41"/>
        <v>2.5286826520816499E-2</v>
      </c>
      <c r="R44" s="4">
        <f t="shared" si="42"/>
        <v>599979.38070153981</v>
      </c>
      <c r="S44">
        <f t="shared" si="9"/>
        <v>5.9997938070153979E-4</v>
      </c>
      <c r="T44" s="41">
        <f t="shared" si="10"/>
        <v>1.8942038633841844E-4</v>
      </c>
      <c r="U44" s="42">
        <f t="shared" si="43"/>
        <v>1.0766929976379482</v>
      </c>
      <c r="V44" s="42">
        <f t="shared" si="44"/>
        <v>0.86969693713699359</v>
      </c>
      <c r="W44" s="42">
        <f t="shared" si="45"/>
        <v>0.86250766973091175</v>
      </c>
      <c r="X44" s="42">
        <f t="shared" si="46"/>
        <v>7.189267406081834E-3</v>
      </c>
      <c r="Y44" s="42">
        <f t="shared" si="29"/>
        <v>2.1535519029418052E-3</v>
      </c>
      <c r="Z44" s="10">
        <f t="shared" si="47"/>
        <v>11.369166458642258</v>
      </c>
      <c r="AA44">
        <f t="shared" si="14"/>
        <v>3660580.9305223441</v>
      </c>
      <c r="AB44" s="10">
        <f t="shared" si="15"/>
        <v>3.660580930522344</v>
      </c>
      <c r="AC44" s="10">
        <f t="shared" si="16"/>
        <v>3.559580930522344</v>
      </c>
      <c r="AD44" s="3">
        <f t="shared" si="17"/>
        <v>516.25539238902741</v>
      </c>
      <c r="AI44" s="94">
        <f t="shared" si="28"/>
        <v>0.86250766973091175</v>
      </c>
    </row>
    <row r="45" spans="2:35">
      <c r="B45" s="39">
        <f t="shared" si="30"/>
        <v>17</v>
      </c>
      <c r="C45" s="42">
        <f t="shared" si="31"/>
        <v>0.28944844124701424</v>
      </c>
      <c r="D45" s="10">
        <f t="shared" si="32"/>
        <v>13.910551558752985</v>
      </c>
      <c r="E45" s="40">
        <f t="shared" si="33"/>
        <v>18.578896882494028</v>
      </c>
      <c r="F45" s="40">
        <f t="shared" si="34"/>
        <v>46.4</v>
      </c>
      <c r="G45" s="3">
        <f t="shared" si="35"/>
        <v>422.10551558752974</v>
      </c>
      <c r="H45" s="3">
        <f t="shared" si="36"/>
        <v>213.67820014326583</v>
      </c>
      <c r="I45">
        <f t="shared" si="1"/>
        <v>2.1367820014326583E-4</v>
      </c>
      <c r="J45" s="4">
        <f t="shared" si="37"/>
        <v>315.1138456462254</v>
      </c>
      <c r="K45" s="40">
        <f t="shared" si="38"/>
        <v>1.4747121860580514</v>
      </c>
      <c r="L45" s="40">
        <f t="shared" si="4"/>
        <v>4.525287813941949</v>
      </c>
      <c r="M45" s="10">
        <f t="shared" si="39"/>
        <v>3.660580930522344</v>
      </c>
      <c r="N45" s="10">
        <f t="shared" si="5"/>
        <v>8.26</v>
      </c>
      <c r="O45" s="10">
        <f t="shared" si="6"/>
        <v>0.31900000000000001</v>
      </c>
      <c r="P45" s="10">
        <f t="shared" si="40"/>
        <v>12.495467275110286</v>
      </c>
      <c r="Q45" s="42">
        <f t="shared" si="41"/>
        <v>2.6649430937443482E-2</v>
      </c>
      <c r="R45" s="4">
        <f t="shared" si="42"/>
        <v>599318.36853028566</v>
      </c>
      <c r="S45">
        <f t="shared" si="9"/>
        <v>5.9931836853028566E-4</v>
      </c>
      <c r="T45" s="41">
        <f t="shared" si="10"/>
        <v>1.9008139850967257E-4</v>
      </c>
      <c r="U45" s="42">
        <f t="shared" si="43"/>
        <v>1.0755067782460241</v>
      </c>
      <c r="V45" s="42">
        <f t="shared" si="44"/>
        <v>0.87055302144145619</v>
      </c>
      <c r="W45" s="42">
        <f t="shared" si="45"/>
        <v>0.8634286631068514</v>
      </c>
      <c r="X45" s="42">
        <f t="shared" si="46"/>
        <v>7.1243583346047856E-3</v>
      </c>
      <c r="Y45" s="42">
        <f t="shared" si="29"/>
        <v>2.1632595850741708E-3</v>
      </c>
      <c r="Z45" s="10">
        <f t="shared" si="47"/>
        <v>11.380701120862652</v>
      </c>
      <c r="AA45">
        <f t="shared" si="14"/>
        <v>3664192.326646158</v>
      </c>
      <c r="AB45" s="10">
        <f t="shared" si="15"/>
        <v>3.664192326646158</v>
      </c>
      <c r="AC45" s="10">
        <f t="shared" si="16"/>
        <v>3.563192326646158</v>
      </c>
      <c r="AD45" s="3">
        <f t="shared" si="17"/>
        <v>516.77916267529486</v>
      </c>
      <c r="AI45" s="94">
        <f t="shared" si="28"/>
        <v>0.8634286631068514</v>
      </c>
    </row>
    <row r="46" spans="2:35">
      <c r="B46" s="39">
        <f t="shared" si="30"/>
        <v>18</v>
      </c>
      <c r="C46" s="42">
        <f t="shared" si="31"/>
        <v>0.30647482014389743</v>
      </c>
      <c r="D46" s="10">
        <f t="shared" si="32"/>
        <v>13.893525179856102</v>
      </c>
      <c r="E46" s="40">
        <f t="shared" si="33"/>
        <v>18.612949640287795</v>
      </c>
      <c r="F46" s="40">
        <f t="shared" si="34"/>
        <v>46.4</v>
      </c>
      <c r="G46" s="3">
        <f t="shared" si="35"/>
        <v>421.9352517985609</v>
      </c>
      <c r="H46" s="3">
        <f t="shared" si="36"/>
        <v>213.67820014326583</v>
      </c>
      <c r="I46">
        <f t="shared" si="1"/>
        <v>2.1367820014326583E-4</v>
      </c>
      <c r="J46" s="4">
        <f t="shared" si="37"/>
        <v>316.10854059328403</v>
      </c>
      <c r="K46" s="40">
        <f t="shared" si="38"/>
        <v>1.4793672933473851</v>
      </c>
      <c r="L46" s="40">
        <f t="shared" si="4"/>
        <v>4.5206327066526146</v>
      </c>
      <c r="M46" s="10">
        <f t="shared" si="39"/>
        <v>3.664192326646158</v>
      </c>
      <c r="N46" s="10">
        <f t="shared" si="5"/>
        <v>8.26</v>
      </c>
      <c r="O46" s="10">
        <f t="shared" si="6"/>
        <v>0.31900000000000001</v>
      </c>
      <c r="P46" s="10">
        <f t="shared" si="40"/>
        <v>12.499398450903316</v>
      </c>
      <c r="Q46" s="42">
        <f t="shared" si="41"/>
        <v>2.8011606802447027E-2</v>
      </c>
      <c r="R46" s="4">
        <f t="shared" si="42"/>
        <v>598656.92591311934</v>
      </c>
      <c r="S46">
        <f t="shared" si="9"/>
        <v>5.9865692591311932E-4</v>
      </c>
      <c r="T46" s="41">
        <f t="shared" si="10"/>
        <v>1.907428411268389E-4</v>
      </c>
      <c r="U46" s="42">
        <f t="shared" si="43"/>
        <v>1.0743197863973881</v>
      </c>
      <c r="V46" s="42">
        <f t="shared" si="44"/>
        <v>0.8713939801252697</v>
      </c>
      <c r="W46" s="42">
        <f t="shared" si="45"/>
        <v>0.86430466030652064</v>
      </c>
      <c r="X46" s="42">
        <f t="shared" si="46"/>
        <v>7.0893198187490514E-3</v>
      </c>
      <c r="Y46" s="42">
        <f t="shared" si="29"/>
        <v>2.1729164854305621E-3</v>
      </c>
      <c r="Z46" s="10">
        <f t="shared" si="47"/>
        <v>11.391863896929324</v>
      </c>
      <c r="AA46">
        <f t="shared" si="14"/>
        <v>3667687.2886526654</v>
      </c>
      <c r="AB46" s="10">
        <f t="shared" si="15"/>
        <v>3.6676872886526652</v>
      </c>
      <c r="AC46" s="10">
        <f t="shared" si="16"/>
        <v>3.5666872886526653</v>
      </c>
      <c r="AD46" s="3">
        <f t="shared" si="17"/>
        <v>517.28604621503484</v>
      </c>
      <c r="AI46" s="94">
        <f t="shared" si="28"/>
        <v>0.86430466030652064</v>
      </c>
    </row>
    <row r="47" spans="2:35">
      <c r="B47" s="39">
        <f t="shared" si="30"/>
        <v>19</v>
      </c>
      <c r="C47" s="42">
        <f t="shared" si="31"/>
        <v>0.32350119904078062</v>
      </c>
      <c r="D47" s="10">
        <f t="shared" si="32"/>
        <v>13.876498800959219</v>
      </c>
      <c r="E47" s="40">
        <f t="shared" si="33"/>
        <v>18.647002398081561</v>
      </c>
      <c r="F47" s="40">
        <f t="shared" si="34"/>
        <v>46.4</v>
      </c>
      <c r="G47" s="3">
        <f t="shared" si="35"/>
        <v>421.76498800959206</v>
      </c>
      <c r="H47" s="3">
        <f t="shared" si="36"/>
        <v>213.67820014326583</v>
      </c>
      <c r="I47">
        <f t="shared" si="1"/>
        <v>2.1367820014326583E-4</v>
      </c>
      <c r="J47" s="4">
        <f t="shared" si="37"/>
        <v>317.10505702054729</v>
      </c>
      <c r="K47" s="40">
        <f t="shared" si="38"/>
        <v>1.4840309250449337</v>
      </c>
      <c r="L47" s="40">
        <f t="shared" si="4"/>
        <v>4.5159690749550663</v>
      </c>
      <c r="M47" s="10">
        <f t="shared" si="39"/>
        <v>3.6676872886526652</v>
      </c>
      <c r="N47" s="10">
        <f t="shared" si="5"/>
        <v>8.26</v>
      </c>
      <c r="O47" s="10">
        <f t="shared" si="6"/>
        <v>0.31900000000000001</v>
      </c>
      <c r="P47" s="10">
        <f t="shared" si="40"/>
        <v>12.503200371116021</v>
      </c>
      <c r="Q47" s="42">
        <f t="shared" si="41"/>
        <v>2.937336846278291E-2</v>
      </c>
      <c r="R47" s="4">
        <f t="shared" si="42"/>
        <v>597995.05378043756</v>
      </c>
      <c r="S47">
        <f t="shared" si="9"/>
        <v>5.9799505378043761E-4</v>
      </c>
      <c r="T47" s="41">
        <f t="shared" si="10"/>
        <v>1.9140471325952062E-4</v>
      </c>
      <c r="U47" s="42">
        <f t="shared" si="43"/>
        <v>1.0731320237616842</v>
      </c>
      <c r="V47" s="42">
        <f t="shared" si="44"/>
        <v>0.8722250525183719</v>
      </c>
      <c r="W47" s="42">
        <f t="shared" si="45"/>
        <v>0.86515241470002591</v>
      </c>
      <c r="X47" s="42">
        <f t="shared" si="46"/>
        <v>7.0726378183459948E-3</v>
      </c>
      <c r="Y47" s="42">
        <f t="shared" si="29"/>
        <v>2.1825477324490272E-3</v>
      </c>
      <c r="Z47" s="10">
        <f t="shared" si="47"/>
        <v>11.402789906692465</v>
      </c>
      <c r="AA47">
        <f t="shared" si="14"/>
        <v>3671108.1213180199</v>
      </c>
      <c r="AB47" s="10">
        <f t="shared" si="15"/>
        <v>3.6711081213180199</v>
      </c>
      <c r="AC47" s="10">
        <f t="shared" si="16"/>
        <v>3.5701081213180199</v>
      </c>
      <c r="AD47" s="3">
        <f t="shared" si="17"/>
        <v>517.78217858129369</v>
      </c>
      <c r="AI47" s="94">
        <f t="shared" si="28"/>
        <v>0.86515241470002591</v>
      </c>
    </row>
    <row r="48" spans="2:35">
      <c r="B48" s="39">
        <f t="shared" si="30"/>
        <v>20</v>
      </c>
      <c r="C48" s="42">
        <f t="shared" si="31"/>
        <v>0.34052757793766381</v>
      </c>
      <c r="D48" s="10">
        <f t="shared" si="32"/>
        <v>13.859472422062336</v>
      </c>
      <c r="E48" s="40">
        <f t="shared" si="33"/>
        <v>18.681055155875328</v>
      </c>
      <c r="F48" s="40">
        <f t="shared" si="34"/>
        <v>46.4</v>
      </c>
      <c r="G48" s="3">
        <f t="shared" si="35"/>
        <v>421.59472422062322</v>
      </c>
      <c r="H48" s="3">
        <f t="shared" si="36"/>
        <v>213.67820014326583</v>
      </c>
      <c r="I48">
        <f t="shared" si="1"/>
        <v>2.1367820014326583E-4</v>
      </c>
      <c r="J48" s="4">
        <f t="shared" si="37"/>
        <v>318.10339492801563</v>
      </c>
      <c r="K48" s="40">
        <f t="shared" si="38"/>
        <v>1.4887030811506994</v>
      </c>
      <c r="L48" s="40">
        <f t="shared" si="4"/>
        <v>4.5112969188493004</v>
      </c>
      <c r="M48" s="10">
        <f t="shared" si="39"/>
        <v>3.6711081213180199</v>
      </c>
      <c r="N48" s="10">
        <f t="shared" si="5"/>
        <v>8.26</v>
      </c>
      <c r="O48" s="10">
        <f t="shared" si="6"/>
        <v>0.31900000000000001</v>
      </c>
      <c r="P48" s="10">
        <f t="shared" si="40"/>
        <v>12.506919262809177</v>
      </c>
      <c r="Q48" s="42">
        <f t="shared" si="41"/>
        <v>3.0734725207725942E-2</v>
      </c>
      <c r="R48" s="4">
        <f t="shared" si="42"/>
        <v>597332.75306263624</v>
      </c>
      <c r="S48">
        <f t="shared" si="9"/>
        <v>5.9733275306263624E-4</v>
      </c>
      <c r="T48" s="41">
        <f t="shared" si="10"/>
        <v>1.9206701397732199E-4</v>
      </c>
      <c r="U48" s="42">
        <f t="shared" si="43"/>
        <v>1.0719434920085538</v>
      </c>
      <c r="V48" s="42">
        <f t="shared" si="44"/>
        <v>0.87304944684438313</v>
      </c>
      <c r="W48" s="42">
        <f t="shared" si="45"/>
        <v>0.86598218793249615</v>
      </c>
      <c r="X48" s="42">
        <f t="shared" si="46"/>
        <v>7.0672589118869755E-3</v>
      </c>
      <c r="Y48" s="42">
        <f t="shared" si="29"/>
        <v>2.1921687930369833E-3</v>
      </c>
      <c r="Z48" s="10">
        <f t="shared" si="47"/>
        <v>11.413562108566024</v>
      </c>
      <c r="AA48">
        <f t="shared" si="14"/>
        <v>3674480.7981548267</v>
      </c>
      <c r="AB48" s="10">
        <f t="shared" si="15"/>
        <v>3.6744807981548266</v>
      </c>
      <c r="AC48" s="10">
        <f t="shared" si="16"/>
        <v>3.5734807981548267</v>
      </c>
      <c r="AD48" s="3">
        <f t="shared" si="17"/>
        <v>518.27132678097564</v>
      </c>
      <c r="AI48" s="94">
        <f t="shared" si="28"/>
        <v>0.86598218793249615</v>
      </c>
    </row>
    <row r="49" spans="2:35">
      <c r="B49" s="39">
        <f t="shared" si="30"/>
        <v>21</v>
      </c>
      <c r="C49" s="42">
        <f t="shared" si="31"/>
        <v>0.35755395683454699</v>
      </c>
      <c r="D49" s="10">
        <f t="shared" si="32"/>
        <v>13.842446043165452</v>
      </c>
      <c r="E49" s="40">
        <f t="shared" si="33"/>
        <v>18.715107913669094</v>
      </c>
      <c r="F49" s="40">
        <f t="shared" si="34"/>
        <v>46.4</v>
      </c>
      <c r="G49" s="3">
        <f t="shared" si="35"/>
        <v>421.42446043165438</v>
      </c>
      <c r="H49" s="3">
        <f t="shared" si="36"/>
        <v>213.67820014326583</v>
      </c>
      <c r="I49">
        <f t="shared" si="1"/>
        <v>2.1367820014326583E-4</v>
      </c>
      <c r="J49" s="4">
        <f t="shared" si="37"/>
        <v>319.1035543156886</v>
      </c>
      <c r="K49" s="40">
        <f t="shared" si="38"/>
        <v>1.4933837616646797</v>
      </c>
      <c r="L49" s="40">
        <f t="shared" si="4"/>
        <v>4.5066162383353205</v>
      </c>
      <c r="M49" s="10">
        <f t="shared" si="39"/>
        <v>3.6744807981548266</v>
      </c>
      <c r="N49" s="10">
        <f t="shared" si="5"/>
        <v>8.26</v>
      </c>
      <c r="O49" s="10">
        <f t="shared" si="6"/>
        <v>0.31900000000000001</v>
      </c>
      <c r="P49" s="10">
        <f t="shared" si="40"/>
        <v>12.510583493233879</v>
      </c>
      <c r="Q49" s="42">
        <f t="shared" si="41"/>
        <v>3.2095683224279817E-2</v>
      </c>
      <c r="R49" s="4">
        <f t="shared" si="42"/>
        <v>596670.02469011222</v>
      </c>
      <c r="S49">
        <f t="shared" si="9"/>
        <v>5.9667002469011225E-4</v>
      </c>
      <c r="T49" s="41">
        <f t="shared" si="10"/>
        <v>1.9272974234984597E-4</v>
      </c>
      <c r="U49" s="42">
        <f t="shared" si="43"/>
        <v>1.0707541928076409</v>
      </c>
      <c r="V49" s="42">
        <f t="shared" si="44"/>
        <v>0.87386913221928841</v>
      </c>
      <c r="W49" s="42">
        <f t="shared" si="45"/>
        <v>0.86680028026109734</v>
      </c>
      <c r="X49" s="42">
        <f t="shared" si="46"/>
        <v>7.0688519581910692E-3</v>
      </c>
      <c r="Y49" s="42">
        <f t="shared" si="29"/>
        <v>2.2017892037773158E-3</v>
      </c>
      <c r="Z49" s="10">
        <f t="shared" si="47"/>
        <v>11.424231553117496</v>
      </c>
      <c r="AA49">
        <f t="shared" si="14"/>
        <v>3677821.3026238955</v>
      </c>
      <c r="AB49" s="10">
        <f t="shared" si="15"/>
        <v>3.6778213026238955</v>
      </c>
      <c r="AC49" s="10">
        <f t="shared" si="16"/>
        <v>3.5768213026238955</v>
      </c>
      <c r="AD49" s="3">
        <f t="shared" si="17"/>
        <v>518.75580893747576</v>
      </c>
      <c r="AI49" s="94">
        <f t="shared" si="28"/>
        <v>0.86680028026109734</v>
      </c>
    </row>
    <row r="50" spans="2:35">
      <c r="B50" s="39">
        <f t="shared" si="30"/>
        <v>22</v>
      </c>
      <c r="C50" s="42">
        <f t="shared" si="31"/>
        <v>0.37458033573143018</v>
      </c>
      <c r="D50" s="10">
        <f t="shared" si="32"/>
        <v>13.825419664268569</v>
      </c>
      <c r="E50" s="40">
        <f t="shared" si="33"/>
        <v>18.74916067146286</v>
      </c>
      <c r="F50" s="40">
        <f t="shared" si="34"/>
        <v>46.4</v>
      </c>
      <c r="G50" s="3">
        <f t="shared" si="35"/>
        <v>421.25419664268554</v>
      </c>
      <c r="H50" s="3">
        <f t="shared" si="36"/>
        <v>213.67820014326583</v>
      </c>
      <c r="I50">
        <f t="shared" si="1"/>
        <v>2.1367820014326583E-4</v>
      </c>
      <c r="J50" s="4">
        <f t="shared" si="37"/>
        <v>320.10553518356642</v>
      </c>
      <c r="K50" s="40">
        <f t="shared" si="38"/>
        <v>1.4980729665868757</v>
      </c>
      <c r="L50" s="40">
        <f t="shared" si="4"/>
        <v>4.5019270334131241</v>
      </c>
      <c r="M50" s="10">
        <f t="shared" si="39"/>
        <v>3.6778213026238955</v>
      </c>
      <c r="N50" s="10">
        <f t="shared" si="5"/>
        <v>8.26</v>
      </c>
      <c r="O50" s="10">
        <f t="shared" si="6"/>
        <v>0.31900000000000001</v>
      </c>
      <c r="P50" s="10">
        <f t="shared" si="40"/>
        <v>12.514210513102695</v>
      </c>
      <c r="Q50" s="42">
        <f t="shared" si="41"/>
        <v>3.3456246791518526E-2</v>
      </c>
      <c r="R50" s="4">
        <f t="shared" si="42"/>
        <v>596006.86959326162</v>
      </c>
      <c r="S50">
        <f t="shared" si="9"/>
        <v>5.960068695932616E-4</v>
      </c>
      <c r="T50" s="41">
        <f t="shared" si="10"/>
        <v>1.9339289744669662E-4</v>
      </c>
      <c r="U50" s="42">
        <f t="shared" si="43"/>
        <v>1.0695641278285875</v>
      </c>
      <c r="V50" s="42">
        <f t="shared" si="44"/>
        <v>0.87468531989927956</v>
      </c>
      <c r="W50" s="42">
        <f t="shared" si="45"/>
        <v>0.86761056870912767</v>
      </c>
      <c r="X50" s="42">
        <f t="shared" si="46"/>
        <v>7.0747511901518845E-3</v>
      </c>
      <c r="Y50" s="42">
        <f t="shared" si="29"/>
        <v>2.211414852493915E-3</v>
      </c>
      <c r="Z50" s="10">
        <f t="shared" si="47"/>
        <v>11.43482972586121</v>
      </c>
      <c r="AA50">
        <f t="shared" si="14"/>
        <v>3681139.4925487367</v>
      </c>
      <c r="AB50" s="10">
        <f t="shared" si="15"/>
        <v>3.6811394925487368</v>
      </c>
      <c r="AC50" s="10">
        <f t="shared" si="16"/>
        <v>3.5801394925487369</v>
      </c>
      <c r="AD50" s="3">
        <f t="shared" si="17"/>
        <v>519.23705475688712</v>
      </c>
      <c r="AI50" s="94">
        <f t="shared" si="28"/>
        <v>0.86761056870912767</v>
      </c>
    </row>
    <row r="51" spans="2:35">
      <c r="B51" s="39">
        <f t="shared" si="30"/>
        <v>23</v>
      </c>
      <c r="C51" s="42">
        <f t="shared" si="31"/>
        <v>0.39160671462831337</v>
      </c>
      <c r="D51" s="10">
        <f t="shared" si="32"/>
        <v>13.808393285371686</v>
      </c>
      <c r="E51" s="40">
        <f t="shared" si="33"/>
        <v>18.783213429256627</v>
      </c>
      <c r="F51" s="40">
        <f t="shared" si="34"/>
        <v>46.4</v>
      </c>
      <c r="G51" s="3">
        <f t="shared" si="35"/>
        <v>421.0839328537167</v>
      </c>
      <c r="H51" s="3">
        <f t="shared" si="36"/>
        <v>213.67820014326583</v>
      </c>
      <c r="I51">
        <f t="shared" si="1"/>
        <v>2.1367820014326583E-4</v>
      </c>
      <c r="J51" s="4">
        <f t="shared" si="37"/>
        <v>321.10933753164909</v>
      </c>
      <c r="K51" s="40">
        <f t="shared" si="38"/>
        <v>1.5027706959172877</v>
      </c>
      <c r="L51" s="40">
        <f t="shared" si="4"/>
        <v>4.4972293040827118</v>
      </c>
      <c r="M51" s="10">
        <f t="shared" si="39"/>
        <v>3.6811394925487368</v>
      </c>
      <c r="N51" s="10">
        <f t="shared" si="5"/>
        <v>8.26</v>
      </c>
      <c r="O51" s="10">
        <f t="shared" si="6"/>
        <v>0.31900000000000001</v>
      </c>
      <c r="P51" s="10">
        <f t="shared" si="40"/>
        <v>12.51781108415404</v>
      </c>
      <c r="Q51" s="42">
        <f t="shared" si="41"/>
        <v>3.4816419011918662E-2</v>
      </c>
      <c r="R51" s="4">
        <f t="shared" si="42"/>
        <v>595343.28870248084</v>
      </c>
      <c r="S51">
        <f t="shared" si="9"/>
        <v>5.9534328870248089E-4</v>
      </c>
      <c r="T51" s="41">
        <f t="shared" si="10"/>
        <v>1.9405647833747733E-4</v>
      </c>
      <c r="U51" s="42">
        <f t="shared" si="43"/>
        <v>1.068373298741037</v>
      </c>
      <c r="V51" s="42">
        <f t="shared" si="44"/>
        <v>0.875498756473719</v>
      </c>
      <c r="W51" s="42">
        <f t="shared" si="45"/>
        <v>0.86841544443654084</v>
      </c>
      <c r="X51" s="42">
        <f t="shared" si="46"/>
        <v>7.0833120371781577E-3</v>
      </c>
      <c r="Y51" s="42">
        <f t="shared" si="29"/>
        <v>2.2210493767553107E-3</v>
      </c>
      <c r="Z51" s="10">
        <f t="shared" si="47"/>
        <v>11.445376087330388</v>
      </c>
      <c r="AA51">
        <f t="shared" si="14"/>
        <v>3684441.4608424231</v>
      </c>
      <c r="AB51" s="10">
        <f t="shared" si="15"/>
        <v>3.684441460842423</v>
      </c>
      <c r="AC51" s="10">
        <f t="shared" si="16"/>
        <v>3.583441460842423</v>
      </c>
      <c r="AD51" s="3">
        <f t="shared" si="17"/>
        <v>519.71594791043117</v>
      </c>
      <c r="AI51" s="94">
        <f t="shared" si="28"/>
        <v>0.86841544443654084</v>
      </c>
    </row>
    <row r="52" spans="2:35">
      <c r="B52" s="39">
        <f t="shared" si="30"/>
        <v>24</v>
      </c>
      <c r="C52" s="42">
        <f t="shared" si="31"/>
        <v>0.40863309352519656</v>
      </c>
      <c r="D52" s="10">
        <f t="shared" si="32"/>
        <v>13.791366906474803</v>
      </c>
      <c r="E52" s="40">
        <f t="shared" si="33"/>
        <v>18.817266187050393</v>
      </c>
      <c r="F52" s="40">
        <f t="shared" si="34"/>
        <v>46.4</v>
      </c>
      <c r="G52" s="3">
        <f t="shared" si="35"/>
        <v>420.91366906474786</v>
      </c>
      <c r="H52" s="3">
        <f t="shared" si="36"/>
        <v>213.67820014326583</v>
      </c>
      <c r="I52">
        <f t="shared" si="1"/>
        <v>2.1367820014326583E-4</v>
      </c>
      <c r="J52" s="4">
        <f t="shared" si="37"/>
        <v>322.11496135993661</v>
      </c>
      <c r="K52" s="40">
        <f t="shared" si="38"/>
        <v>1.5074769496559157</v>
      </c>
      <c r="L52" s="40">
        <f t="shared" si="4"/>
        <v>4.4925230503440847</v>
      </c>
      <c r="M52" s="10">
        <f t="shared" si="39"/>
        <v>3.684441460842423</v>
      </c>
      <c r="N52" s="10">
        <f t="shared" si="5"/>
        <v>8.26</v>
      </c>
      <c r="O52" s="10">
        <f t="shared" si="6"/>
        <v>0.31900000000000001</v>
      </c>
      <c r="P52" s="10">
        <f t="shared" si="40"/>
        <v>12.521391859716763</v>
      </c>
      <c r="Q52" s="42">
        <f t="shared" si="41"/>
        <v>3.6176202260269803E-2</v>
      </c>
      <c r="R52" s="4">
        <f t="shared" si="42"/>
        <v>594679.28294816613</v>
      </c>
      <c r="S52">
        <f t="shared" si="9"/>
        <v>5.9467928294816617E-4</v>
      </c>
      <c r="T52" s="41">
        <f t="shared" si="10"/>
        <v>1.9472048409179205E-4</v>
      </c>
      <c r="U52" s="42">
        <f t="shared" si="43"/>
        <v>1.0671817072146315</v>
      </c>
      <c r="V52" s="42">
        <f t="shared" si="44"/>
        <v>0.87630990295731959</v>
      </c>
      <c r="W52" s="42">
        <f t="shared" si="45"/>
        <v>0.86921638536893875</v>
      </c>
      <c r="X52" s="42">
        <f t="shared" si="46"/>
        <v>7.0935175883808377E-3</v>
      </c>
      <c r="Y52" s="42">
        <f t="shared" si="29"/>
        <v>2.2306950231438753E-3</v>
      </c>
      <c r="Z52" s="10">
        <f t="shared" si="47"/>
        <v>11.45588269024802</v>
      </c>
      <c r="AA52">
        <f t="shared" si="14"/>
        <v>3687730.9811011176</v>
      </c>
      <c r="AB52" s="10">
        <f t="shared" si="15"/>
        <v>3.6877309811011174</v>
      </c>
      <c r="AC52" s="10">
        <f t="shared" si="16"/>
        <v>3.5867309811011174</v>
      </c>
      <c r="AD52" s="3">
        <f t="shared" si="17"/>
        <v>520.19303569269289</v>
      </c>
      <c r="AI52" s="94">
        <f t="shared" si="28"/>
        <v>0.86921638536893875</v>
      </c>
    </row>
    <row r="53" spans="2:35">
      <c r="B53" s="39">
        <f t="shared" si="30"/>
        <v>25</v>
      </c>
      <c r="C53" s="42">
        <f t="shared" si="31"/>
        <v>0.42565947242207974</v>
      </c>
      <c r="D53" s="10">
        <f t="shared" si="32"/>
        <v>13.77434052757792</v>
      </c>
      <c r="E53" s="40">
        <f t="shared" si="33"/>
        <v>18.851318944844159</v>
      </c>
      <c r="F53" s="40">
        <f t="shared" si="34"/>
        <v>46.4</v>
      </c>
      <c r="G53" s="3">
        <f t="shared" si="35"/>
        <v>420.74340527577903</v>
      </c>
      <c r="H53" s="3">
        <f t="shared" si="36"/>
        <v>213.67820014326583</v>
      </c>
      <c r="I53">
        <f t="shared" si="1"/>
        <v>2.1367820014326583E-4</v>
      </c>
      <c r="J53" s="4">
        <f t="shared" si="37"/>
        <v>323.12240666842877</v>
      </c>
      <c r="K53" s="40">
        <f t="shared" si="38"/>
        <v>1.5121917278027583</v>
      </c>
      <c r="L53" s="40">
        <f t="shared" si="4"/>
        <v>4.4878082721972419</v>
      </c>
      <c r="M53" s="10">
        <f t="shared" si="39"/>
        <v>3.6877309811011174</v>
      </c>
      <c r="N53" s="10">
        <f t="shared" si="5"/>
        <v>8.26</v>
      </c>
      <c r="O53" s="10">
        <f t="shared" si="6"/>
        <v>0.31900000000000001</v>
      </c>
      <c r="P53" s="10">
        <f t="shared" si="40"/>
        <v>12.524956963802095</v>
      </c>
      <c r="Q53" s="42">
        <f t="shared" si="41"/>
        <v>3.7535598459880748E-2</v>
      </c>
      <c r="R53" s="4">
        <f t="shared" si="42"/>
        <v>594014.8532607141</v>
      </c>
      <c r="S53">
        <f t="shared" si="9"/>
        <v>5.9401485326071406E-4</v>
      </c>
      <c r="T53" s="41">
        <f t="shared" si="10"/>
        <v>1.9538491377924416E-4</v>
      </c>
      <c r="U53" s="42">
        <f t="shared" si="43"/>
        <v>1.0659893549190145</v>
      </c>
      <c r="V53" s="42">
        <f t="shared" si="44"/>
        <v>0.87711904443916411</v>
      </c>
      <c r="W53" s="42">
        <f t="shared" si="45"/>
        <v>0.87001430684752445</v>
      </c>
      <c r="X53" s="42">
        <f t="shared" si="46"/>
        <v>7.1047375916396538E-3</v>
      </c>
      <c r="Y53" s="42">
        <f t="shared" si="29"/>
        <v>2.2403531764251831E-3</v>
      </c>
      <c r="Z53" s="10">
        <f t="shared" si="47"/>
        <v>11.466357013399962</v>
      </c>
      <c r="AA53">
        <f t="shared" si="14"/>
        <v>3691010.3948635436</v>
      </c>
      <c r="AB53" s="10">
        <f t="shared" si="15"/>
        <v>3.6910103948635435</v>
      </c>
      <c r="AC53" s="10">
        <f t="shared" si="16"/>
        <v>3.5900103948635436</v>
      </c>
      <c r="AD53" s="3">
        <f t="shared" si="17"/>
        <v>520.66865770319703</v>
      </c>
      <c r="AI53" s="94">
        <f t="shared" si="28"/>
        <v>0.87001430684752445</v>
      </c>
    </row>
    <row r="54" spans="2:35">
      <c r="B54" s="39">
        <f t="shared" si="30"/>
        <v>26</v>
      </c>
      <c r="C54" s="42">
        <f t="shared" si="31"/>
        <v>0.44268585131896293</v>
      </c>
      <c r="D54" s="10">
        <f t="shared" si="32"/>
        <v>13.757314148681036</v>
      </c>
      <c r="E54" s="40">
        <f t="shared" si="33"/>
        <v>18.885371702637926</v>
      </c>
      <c r="F54" s="40">
        <f t="shared" si="34"/>
        <v>46.4</v>
      </c>
      <c r="G54" s="3">
        <f t="shared" si="35"/>
        <v>420.57314148681019</v>
      </c>
      <c r="H54" s="3">
        <f t="shared" si="36"/>
        <v>213.67820014326583</v>
      </c>
      <c r="I54">
        <f t="shared" si="1"/>
        <v>2.1367820014326583E-4</v>
      </c>
      <c r="J54" s="4">
        <f t="shared" si="37"/>
        <v>324.131673457126</v>
      </c>
      <c r="K54" s="40">
        <f t="shared" si="38"/>
        <v>1.5169150303578181</v>
      </c>
      <c r="L54" s="40">
        <f t="shared" si="4"/>
        <v>4.4830849696421815</v>
      </c>
      <c r="M54" s="10">
        <f t="shared" si="39"/>
        <v>3.6910103948635435</v>
      </c>
      <c r="N54" s="10">
        <f t="shared" si="5"/>
        <v>8.26</v>
      </c>
      <c r="O54" s="10">
        <f t="shared" si="6"/>
        <v>0.31900000000000001</v>
      </c>
      <c r="P54" s="10">
        <f t="shared" si="40"/>
        <v>12.528508959655642</v>
      </c>
      <c r="Q54" s="42">
        <f t="shared" si="41"/>
        <v>3.889460925292177E-2</v>
      </c>
      <c r="R54" s="4">
        <f t="shared" si="42"/>
        <v>593350.00057052088</v>
      </c>
      <c r="S54">
        <f t="shared" si="9"/>
        <v>5.9335000057052093E-4</v>
      </c>
      <c r="T54" s="41">
        <f t="shared" si="10"/>
        <v>1.960497664694373E-4</v>
      </c>
      <c r="U54" s="42">
        <f t="shared" si="43"/>
        <v>1.0647962435238283</v>
      </c>
      <c r="V54" s="42">
        <f t="shared" si="44"/>
        <v>0.87792635738851799</v>
      </c>
      <c r="W54" s="42">
        <f t="shared" si="45"/>
        <v>0.87080977684692418</v>
      </c>
      <c r="X54" s="42">
        <f t="shared" si="46"/>
        <v>7.1165805415938088E-3</v>
      </c>
      <c r="Y54" s="42">
        <f t="shared" si="29"/>
        <v>2.250024686190755E-3</v>
      </c>
      <c r="Z54" s="10">
        <f t="shared" si="47"/>
        <v>11.476803705050662</v>
      </c>
      <c r="AA54">
        <f t="shared" si="14"/>
        <v>3694281.1574583338</v>
      </c>
      <c r="AB54" s="10">
        <f t="shared" si="15"/>
        <v>3.6942811574583336</v>
      </c>
      <c r="AC54" s="10">
        <f t="shared" si="16"/>
        <v>3.5932811574583337</v>
      </c>
      <c r="AD54" s="3">
        <f t="shared" si="17"/>
        <v>521.14302501208613</v>
      </c>
      <c r="AI54" s="94">
        <f t="shared" si="28"/>
        <v>0.87080977684692418</v>
      </c>
    </row>
    <row r="55" spans="2:35">
      <c r="B55" s="39">
        <f t="shared" si="30"/>
        <v>27</v>
      </c>
      <c r="C55" s="42">
        <f t="shared" si="31"/>
        <v>0.45971223021584612</v>
      </c>
      <c r="D55" s="10">
        <f t="shared" si="32"/>
        <v>13.740287769784153</v>
      </c>
      <c r="E55" s="40">
        <f t="shared" si="33"/>
        <v>18.919424460431692</v>
      </c>
      <c r="F55" s="40">
        <f t="shared" si="34"/>
        <v>46.4</v>
      </c>
      <c r="G55" s="3">
        <f t="shared" si="35"/>
        <v>420.40287769784135</v>
      </c>
      <c r="H55" s="3">
        <f t="shared" si="36"/>
        <v>213.67820014326583</v>
      </c>
      <c r="I55">
        <f t="shared" si="1"/>
        <v>2.1367820014326583E-4</v>
      </c>
      <c r="J55" s="4">
        <f t="shared" si="37"/>
        <v>325.14276172602786</v>
      </c>
      <c r="K55" s="40">
        <f t="shared" si="38"/>
        <v>1.5216468573210924</v>
      </c>
      <c r="L55" s="40">
        <f t="shared" si="4"/>
        <v>4.4783531426789072</v>
      </c>
      <c r="M55" s="10">
        <f t="shared" si="39"/>
        <v>3.6942811574583336</v>
      </c>
      <c r="N55" s="10">
        <f t="shared" si="5"/>
        <v>8.26</v>
      </c>
      <c r="O55" s="10">
        <f t="shared" si="6"/>
        <v>0.31900000000000001</v>
      </c>
      <c r="P55" s="10">
        <f t="shared" si="40"/>
        <v>12.532049445236281</v>
      </c>
      <c r="Q55" s="42">
        <f t="shared" si="41"/>
        <v>4.0253236105719202E-2</v>
      </c>
      <c r="R55" s="4">
        <f t="shared" si="42"/>
        <v>592684.72580798308</v>
      </c>
      <c r="S55">
        <f t="shared" si="9"/>
        <v>5.9268472580798306E-4</v>
      </c>
      <c r="T55" s="41">
        <f t="shared" si="10"/>
        <v>1.9671504123197517E-4</v>
      </c>
      <c r="U55" s="42">
        <f t="shared" si="43"/>
        <v>1.063602374698716</v>
      </c>
      <c r="V55" s="42">
        <f t="shared" si="44"/>
        <v>0.87873195105345236</v>
      </c>
      <c r="W55" s="42">
        <f t="shared" si="45"/>
        <v>0.87160314837848396</v>
      </c>
      <c r="X55" s="42">
        <f t="shared" si="46"/>
        <v>7.1288026749684041E-3</v>
      </c>
      <c r="Y55" s="42">
        <f t="shared" si="29"/>
        <v>2.2597100689332613E-3</v>
      </c>
      <c r="Z55" s="10">
        <f t="shared" si="47"/>
        <v>11.48722565789217</v>
      </c>
      <c r="AA55">
        <f t="shared" si="14"/>
        <v>3697544.174560633</v>
      </c>
      <c r="AB55" s="10">
        <f t="shared" si="15"/>
        <v>3.6975441745606332</v>
      </c>
      <c r="AC55" s="10">
        <f t="shared" si="16"/>
        <v>3.5965441745606332</v>
      </c>
      <c r="AD55" s="3">
        <f t="shared" si="17"/>
        <v>521.61626897181043</v>
      </c>
      <c r="AI55" s="94">
        <f t="shared" si="28"/>
        <v>0.87160314837848396</v>
      </c>
    </row>
    <row r="56" spans="2:35">
      <c r="B56" s="39">
        <f t="shared" si="30"/>
        <v>28</v>
      </c>
      <c r="C56" s="42">
        <f t="shared" si="31"/>
        <v>0.47673860911272931</v>
      </c>
      <c r="D56" s="10">
        <f t="shared" si="32"/>
        <v>13.72326139088727</v>
      </c>
      <c r="E56" s="40">
        <f t="shared" si="33"/>
        <v>18.953477218225459</v>
      </c>
      <c r="F56" s="40">
        <f t="shared" si="34"/>
        <v>46.4</v>
      </c>
      <c r="G56" s="3">
        <f t="shared" si="35"/>
        <v>420.23261390887251</v>
      </c>
      <c r="H56" s="3">
        <f t="shared" si="36"/>
        <v>213.67820014326583</v>
      </c>
      <c r="I56">
        <f t="shared" si="1"/>
        <v>2.1367820014326583E-4</v>
      </c>
      <c r="J56" s="4">
        <f t="shared" si="37"/>
        <v>326.15567147513457</v>
      </c>
      <c r="K56" s="40">
        <f t="shared" si="38"/>
        <v>1.5263872086925827</v>
      </c>
      <c r="L56" s="40">
        <f t="shared" si="4"/>
        <v>4.4736127913074171</v>
      </c>
      <c r="M56" s="10">
        <f t="shared" si="39"/>
        <v>3.6975441745606332</v>
      </c>
      <c r="N56" s="10">
        <f t="shared" si="5"/>
        <v>8.26</v>
      </c>
      <c r="O56" s="10">
        <f t="shared" si="6"/>
        <v>0.31900000000000001</v>
      </c>
      <c r="P56" s="10">
        <f t="shared" si="40"/>
        <v>12.535579420146842</v>
      </c>
      <c r="Q56" s="42">
        <f t="shared" si="41"/>
        <v>4.1611480373991226E-2</v>
      </c>
      <c r="R56" s="4">
        <f t="shared" si="42"/>
        <v>592019.02990349673</v>
      </c>
      <c r="S56">
        <f t="shared" si="9"/>
        <v>5.9201902990349672E-4</v>
      </c>
      <c r="T56" s="41">
        <f t="shared" si="10"/>
        <v>1.973807371364615E-4</v>
      </c>
      <c r="U56" s="42">
        <f t="shared" si="43"/>
        <v>1.06240775011332</v>
      </c>
      <c r="V56" s="42">
        <f t="shared" si="44"/>
        <v>0.87953589299206369</v>
      </c>
      <c r="W56" s="42">
        <f t="shared" si="45"/>
        <v>0.87239464112701937</v>
      </c>
      <c r="X56" s="42">
        <f t="shared" si="46"/>
        <v>7.1412518650443291E-3</v>
      </c>
      <c r="Y56" s="42">
        <f t="shared" si="29"/>
        <v>2.2694096333472445E-3</v>
      </c>
      <c r="Z56" s="10">
        <f t="shared" si="47"/>
        <v>11.497624673365474</v>
      </c>
      <c r="AA56">
        <f t="shared" si="14"/>
        <v>3700800.0101849632</v>
      </c>
      <c r="AB56" s="10">
        <f t="shared" si="15"/>
        <v>3.7008000101849632</v>
      </c>
      <c r="AC56" s="10">
        <f t="shared" si="16"/>
        <v>3.5998000101849632</v>
      </c>
      <c r="AD56" s="3">
        <f t="shared" si="17"/>
        <v>522.08847138288081</v>
      </c>
      <c r="AI56" s="94">
        <f t="shared" si="28"/>
        <v>0.87239464112701937</v>
      </c>
    </row>
    <row r="57" spans="2:35">
      <c r="B57" s="39">
        <f t="shared" si="30"/>
        <v>29</v>
      </c>
      <c r="C57" s="42">
        <f t="shared" si="31"/>
        <v>0.49376498800961249</v>
      </c>
      <c r="D57" s="10">
        <f t="shared" si="32"/>
        <v>13.706235011990387</v>
      </c>
      <c r="E57" s="40">
        <f t="shared" si="33"/>
        <v>18.987529976019225</v>
      </c>
      <c r="F57" s="40">
        <f t="shared" si="34"/>
        <v>46.4</v>
      </c>
      <c r="G57" s="3">
        <f t="shared" si="35"/>
        <v>420.06235011990367</v>
      </c>
      <c r="H57" s="3">
        <f t="shared" si="36"/>
        <v>213.67820014326583</v>
      </c>
      <c r="I57">
        <f t="shared" si="1"/>
        <v>2.1367820014326583E-4</v>
      </c>
      <c r="J57" s="4">
        <f t="shared" si="37"/>
        <v>327.17040270444613</v>
      </c>
      <c r="K57" s="40">
        <f t="shared" si="38"/>
        <v>1.531136084472289</v>
      </c>
      <c r="L57" s="40">
        <f t="shared" si="4"/>
        <v>4.4688639155277112</v>
      </c>
      <c r="M57" s="10">
        <f t="shared" si="39"/>
        <v>3.7008000101849632</v>
      </c>
      <c r="N57" s="10">
        <f t="shared" si="5"/>
        <v>8.26</v>
      </c>
      <c r="O57" s="10">
        <f t="shared" si="6"/>
        <v>0.31900000000000001</v>
      </c>
      <c r="P57" s="10">
        <f t="shared" si="40"/>
        <v>12.539099512260243</v>
      </c>
      <c r="Q57" s="42">
        <f t="shared" si="41"/>
        <v>4.2969343343356406E-2</v>
      </c>
      <c r="R57" s="4">
        <f t="shared" si="42"/>
        <v>591352.91378745856</v>
      </c>
      <c r="S57">
        <f t="shared" si="9"/>
        <v>5.9135291378745853E-4</v>
      </c>
      <c r="T57" s="41">
        <f t="shared" si="10"/>
        <v>1.980468532524997E-4</v>
      </c>
      <c r="U57" s="42">
        <f t="shared" si="43"/>
        <v>1.0612123714372836</v>
      </c>
      <c r="V57" s="42">
        <f t="shared" si="44"/>
        <v>0.88033822484695878</v>
      </c>
      <c r="W57" s="42">
        <f t="shared" si="45"/>
        <v>0.8731843919025406</v>
      </c>
      <c r="X57" s="42">
        <f t="shared" si="46"/>
        <v>7.1538329444181814E-3</v>
      </c>
      <c r="Y57" s="42">
        <f t="shared" si="29"/>
        <v>2.2791235581914944E-3</v>
      </c>
      <c r="Z57" s="10">
        <f t="shared" si="47"/>
        <v>11.508001873100843</v>
      </c>
      <c r="AA57">
        <f t="shared" si="14"/>
        <v>3704049.0155033926</v>
      </c>
      <c r="AB57" s="10">
        <f t="shared" si="15"/>
        <v>3.7040490155033927</v>
      </c>
      <c r="AC57" s="10">
        <f t="shared" si="16"/>
        <v>3.6030490155033927</v>
      </c>
      <c r="AD57" s="3">
        <f t="shared" si="17"/>
        <v>522.5596831767067</v>
      </c>
      <c r="AI57" s="94">
        <f t="shared" si="28"/>
        <v>0.8731843919025406</v>
      </c>
    </row>
    <row r="58" spans="2:35">
      <c r="B58" s="39">
        <f t="shared" si="30"/>
        <v>30</v>
      </c>
      <c r="C58" s="42">
        <f t="shared" si="31"/>
        <v>0.51079136690649574</v>
      </c>
      <c r="D58" s="10">
        <f t="shared" si="32"/>
        <v>13.689208633093504</v>
      </c>
      <c r="E58" s="40">
        <f t="shared" si="33"/>
        <v>19.021582733812991</v>
      </c>
      <c r="F58" s="40">
        <f t="shared" si="34"/>
        <v>46.4</v>
      </c>
      <c r="G58" s="3">
        <f t="shared" si="35"/>
        <v>419.89208633093483</v>
      </c>
      <c r="H58" s="3">
        <f t="shared" si="36"/>
        <v>213.67820014326583</v>
      </c>
      <c r="I58">
        <f t="shared" si="1"/>
        <v>2.1367820014326583E-4</v>
      </c>
      <c r="J58" s="4">
        <f t="shared" si="37"/>
        <v>328.18695541396255</v>
      </c>
      <c r="K58" s="40">
        <f t="shared" si="38"/>
        <v>1.535893484660211</v>
      </c>
      <c r="L58" s="40">
        <f t="shared" si="4"/>
        <v>4.4641065153397887</v>
      </c>
      <c r="M58" s="10">
        <f t="shared" si="39"/>
        <v>3.7040490155033927</v>
      </c>
      <c r="N58" s="10">
        <f t="shared" si="5"/>
        <v>8.26</v>
      </c>
      <c r="O58" s="10">
        <f t="shared" si="6"/>
        <v>0.31900000000000001</v>
      </c>
      <c r="P58" s="10">
        <f t="shared" si="40"/>
        <v>12.54261011799375</v>
      </c>
      <c r="Q58" s="42">
        <f t="shared" si="41"/>
        <v>4.432682625454544E-2</v>
      </c>
      <c r="R58" s="4">
        <f t="shared" si="42"/>
        <v>590686.37839026458</v>
      </c>
      <c r="S58">
        <f t="shared" si="9"/>
        <v>5.9068637839026453E-4</v>
      </c>
      <c r="T58" s="41">
        <f t="shared" si="10"/>
        <v>1.9871338864969369E-4</v>
      </c>
      <c r="U58" s="42">
        <f t="shared" si="43"/>
        <v>1.0600162403402491</v>
      </c>
      <c r="V58" s="42">
        <f t="shared" si="44"/>
        <v>0.88113897211923797</v>
      </c>
      <c r="W58" s="42">
        <f t="shared" si="45"/>
        <v>0.8739724858869935</v>
      </c>
      <c r="X58" s="42">
        <f t="shared" si="46"/>
        <v>7.1664862322444733E-3</v>
      </c>
      <c r="Y58" s="42">
        <f t="shared" si="29"/>
        <v>2.2888519407850377E-3</v>
      </c>
      <c r="Z58" s="10">
        <f t="shared" si="47"/>
        <v>11.518357954329847</v>
      </c>
      <c r="AA58">
        <f t="shared" si="14"/>
        <v>3707291.4088126821</v>
      </c>
      <c r="AB58" s="10">
        <f t="shared" si="15"/>
        <v>3.707291408812682</v>
      </c>
      <c r="AC58" s="10">
        <f t="shared" si="16"/>
        <v>3.6062914088126821</v>
      </c>
      <c r="AD58" s="3">
        <f t="shared" si="17"/>
        <v>523.0299360134419</v>
      </c>
      <c r="AI58" s="94">
        <f t="shared" si="28"/>
        <v>0.8739724858869935</v>
      </c>
    </row>
    <row r="59" spans="2:35">
      <c r="B59" s="39">
        <f t="shared" si="30"/>
        <v>31</v>
      </c>
      <c r="C59" s="42">
        <f t="shared" si="31"/>
        <v>0.52781774580337892</v>
      </c>
      <c r="D59" s="10">
        <f t="shared" si="32"/>
        <v>13.67218225419662</v>
      </c>
      <c r="E59" s="40">
        <f t="shared" si="33"/>
        <v>19.055635491606758</v>
      </c>
      <c r="F59" s="40">
        <f t="shared" si="34"/>
        <v>46.4</v>
      </c>
      <c r="G59" s="3">
        <f t="shared" si="35"/>
        <v>419.72182254196599</v>
      </c>
      <c r="H59" s="3">
        <f t="shared" si="36"/>
        <v>213.67820014326583</v>
      </c>
      <c r="I59">
        <f t="shared" si="1"/>
        <v>2.1367820014326583E-4</v>
      </c>
      <c r="J59" s="4">
        <f t="shared" si="37"/>
        <v>329.20532960368359</v>
      </c>
      <c r="K59" s="40">
        <f t="shared" si="38"/>
        <v>1.5406594092563479</v>
      </c>
      <c r="L59" s="40">
        <f t="shared" si="4"/>
        <v>4.4593405907436523</v>
      </c>
      <c r="M59" s="10">
        <f t="shared" si="39"/>
        <v>3.707291408812682</v>
      </c>
      <c r="N59" s="10">
        <f t="shared" si="5"/>
        <v>8.26</v>
      </c>
      <c r="O59" s="10">
        <f t="shared" si="6"/>
        <v>0.31900000000000001</v>
      </c>
      <c r="P59" s="10">
        <f t="shared" si="40"/>
        <v>12.546111489335962</v>
      </c>
      <c r="Q59" s="42">
        <f t="shared" si="41"/>
        <v>4.5683930319127951E-2</v>
      </c>
      <c r="R59" s="4">
        <f t="shared" si="42"/>
        <v>590019.42464231153</v>
      </c>
      <c r="S59">
        <f t="shared" si="9"/>
        <v>5.9001942464231155E-4</v>
      </c>
      <c r="T59" s="41">
        <f t="shared" si="10"/>
        <v>1.9938034239764667E-4</v>
      </c>
      <c r="U59" s="42">
        <f t="shared" si="43"/>
        <v>1.0588193584918602</v>
      </c>
      <c r="V59" s="42">
        <f t="shared" si="44"/>
        <v>0.88193815023106048</v>
      </c>
      <c r="W59" s="42">
        <f t="shared" si="45"/>
        <v>0.8747589760314658</v>
      </c>
      <c r="X59" s="42">
        <f t="shared" si="46"/>
        <v>7.1791741995946845E-3</v>
      </c>
      <c r="Y59" s="42">
        <f t="shared" si="29"/>
        <v>2.2985948272716537E-3</v>
      </c>
      <c r="Z59" s="10">
        <f t="shared" si="47"/>
        <v>11.528693348752041</v>
      </c>
      <c r="AA59">
        <f t="shared" si="14"/>
        <v>3710527.3252739725</v>
      </c>
      <c r="AB59" s="10">
        <f t="shared" si="15"/>
        <v>3.7105273252739726</v>
      </c>
      <c r="AC59" s="10">
        <f t="shared" si="16"/>
        <v>3.6095273252739726</v>
      </c>
      <c r="AD59" s="3">
        <f t="shared" si="17"/>
        <v>523.49924949586261</v>
      </c>
      <c r="AI59" s="94">
        <f t="shared" si="28"/>
        <v>0.8747589760314658</v>
      </c>
    </row>
    <row r="60" spans="2:35">
      <c r="B60" s="39">
        <f t="shared" si="30"/>
        <v>32</v>
      </c>
      <c r="C60" s="42">
        <f t="shared" si="31"/>
        <v>0.54484412470026211</v>
      </c>
      <c r="D60" s="10">
        <f t="shared" si="32"/>
        <v>13.655155875299737</v>
      </c>
      <c r="E60" s="40">
        <f t="shared" si="33"/>
        <v>19.089688249400524</v>
      </c>
      <c r="F60" s="40">
        <f t="shared" si="34"/>
        <v>46.4</v>
      </c>
      <c r="G60" s="3">
        <f t="shared" si="35"/>
        <v>419.55155875299715</v>
      </c>
      <c r="H60" s="3">
        <f t="shared" si="36"/>
        <v>213.67820014326583</v>
      </c>
      <c r="I60">
        <f t="shared" si="1"/>
        <v>2.1367820014326583E-4</v>
      </c>
      <c r="J60" s="4">
        <f t="shared" si="37"/>
        <v>330.22552527360949</v>
      </c>
      <c r="K60" s="40">
        <f t="shared" si="38"/>
        <v>1.5454338582607006</v>
      </c>
      <c r="L60" s="40">
        <f t="shared" si="4"/>
        <v>4.4545661417392992</v>
      </c>
      <c r="M60" s="10">
        <f t="shared" si="39"/>
        <v>3.7105273252739726</v>
      </c>
      <c r="N60" s="10">
        <f t="shared" si="5"/>
        <v>8.26</v>
      </c>
      <c r="O60" s="10">
        <f t="shared" si="6"/>
        <v>0.31900000000000001</v>
      </c>
      <c r="P60" s="10">
        <f t="shared" si="40"/>
        <v>12.549603787945845</v>
      </c>
      <c r="Q60" s="42">
        <f t="shared" si="41"/>
        <v>4.7040656729346368E-2</v>
      </c>
      <c r="R60" s="4">
        <f t="shared" si="42"/>
        <v>589352.05347399542</v>
      </c>
      <c r="S60">
        <f t="shared" si="9"/>
        <v>5.8935205347399543E-4</v>
      </c>
      <c r="T60" s="41">
        <f t="shared" si="10"/>
        <v>2.0004771356596279E-4</v>
      </c>
      <c r="U60" s="42">
        <f t="shared" si="43"/>
        <v>1.0576217275617583</v>
      </c>
      <c r="V60" s="42">
        <f t="shared" si="44"/>
        <v>0.88273576830352196</v>
      </c>
      <c r="W60" s="42">
        <f t="shared" si="45"/>
        <v>0.8755438951212775</v>
      </c>
      <c r="X60" s="42">
        <f t="shared" si="46"/>
        <v>7.191873182244457E-3</v>
      </c>
      <c r="Y60" s="42">
        <f t="shared" si="29"/>
        <v>2.3083522315569464E-3</v>
      </c>
      <c r="Z60" s="10">
        <f t="shared" si="47"/>
        <v>11.53900832161124</v>
      </c>
      <c r="AA60">
        <f t="shared" si="14"/>
        <v>3713756.8479326502</v>
      </c>
      <c r="AB60" s="10">
        <f t="shared" si="15"/>
        <v>3.7137568479326504</v>
      </c>
      <c r="AC60" s="10">
        <f t="shared" si="16"/>
        <v>3.6127568479326504</v>
      </c>
      <c r="AD60" s="3">
        <f t="shared" si="17"/>
        <v>523.96763566825962</v>
      </c>
      <c r="AI60" s="94">
        <f t="shared" si="28"/>
        <v>0.8755438951212775</v>
      </c>
    </row>
    <row r="61" spans="2:35">
      <c r="B61" s="39">
        <f t="shared" si="30"/>
        <v>33</v>
      </c>
      <c r="C61" s="42">
        <f t="shared" si="31"/>
        <v>0.5618705035971453</v>
      </c>
      <c r="D61" s="10">
        <f t="shared" si="32"/>
        <v>13.638129496402854</v>
      </c>
      <c r="E61" s="40">
        <f t="shared" si="33"/>
        <v>19.12374100719429</v>
      </c>
      <c r="F61" s="40">
        <f t="shared" si="34"/>
        <v>46.4</v>
      </c>
      <c r="G61" s="3">
        <f t="shared" si="35"/>
        <v>419.38129496402831</v>
      </c>
      <c r="H61" s="3">
        <f t="shared" si="36"/>
        <v>213.67820014326583</v>
      </c>
      <c r="I61">
        <f t="shared" si="1"/>
        <v>2.1367820014326583E-4</v>
      </c>
      <c r="J61" s="4">
        <f t="shared" si="37"/>
        <v>331.24754242374024</v>
      </c>
      <c r="K61" s="40">
        <f t="shared" si="38"/>
        <v>1.5502168316732692</v>
      </c>
      <c r="L61" s="40">
        <f t="shared" si="4"/>
        <v>4.4497831683267304</v>
      </c>
      <c r="M61" s="10">
        <f t="shared" si="39"/>
        <v>3.7137568479326504</v>
      </c>
      <c r="N61" s="10">
        <f t="shared" si="5"/>
        <v>8.26</v>
      </c>
      <c r="O61" s="10">
        <f t="shared" si="6"/>
        <v>0.31900000000000001</v>
      </c>
      <c r="P61" s="10">
        <f t="shared" si="40"/>
        <v>12.553087118871428</v>
      </c>
      <c r="Q61" s="42">
        <f t="shared" si="41"/>
        <v>4.839700666427886E-2</v>
      </c>
      <c r="R61" s="4">
        <f t="shared" si="42"/>
        <v>588684.26581571286</v>
      </c>
      <c r="S61">
        <f t="shared" si="9"/>
        <v>5.8868426581571288E-4</v>
      </c>
      <c r="T61" s="41">
        <f t="shared" si="10"/>
        <v>2.0071550122424534E-4</v>
      </c>
      <c r="U61" s="42">
        <f t="shared" si="43"/>
        <v>1.0564233492195874</v>
      </c>
      <c r="V61" s="42">
        <f t="shared" si="44"/>
        <v>0.88353183150379511</v>
      </c>
      <c r="W61" s="42">
        <f t="shared" si="45"/>
        <v>0.8763272633003083</v>
      </c>
      <c r="X61" s="42">
        <f t="shared" si="46"/>
        <v>7.2045682034868053E-3</v>
      </c>
      <c r="Y61" s="42">
        <f t="shared" si="29"/>
        <v>2.3181241471709624E-3</v>
      </c>
      <c r="Z61" s="10">
        <f t="shared" si="47"/>
        <v>11.549303033556361</v>
      </c>
      <c r="AA61">
        <f t="shared" si="14"/>
        <v>3716980.0270864055</v>
      </c>
      <c r="AB61" s="10">
        <f t="shared" si="15"/>
        <v>3.7169800270864055</v>
      </c>
      <c r="AC61" s="10">
        <f t="shared" si="16"/>
        <v>3.6159800270864055</v>
      </c>
      <c r="AD61" s="3">
        <f t="shared" si="17"/>
        <v>524.43510182543957</v>
      </c>
      <c r="AI61" s="94">
        <f t="shared" si="28"/>
        <v>0.8763272633003083</v>
      </c>
    </row>
    <row r="62" spans="2:35">
      <c r="B62" s="39">
        <f t="shared" si="30"/>
        <v>34</v>
      </c>
      <c r="C62" s="42">
        <f t="shared" si="31"/>
        <v>0.57889688249402849</v>
      </c>
      <c r="D62" s="10">
        <f t="shared" si="32"/>
        <v>13.621103117505971</v>
      </c>
      <c r="E62" s="40">
        <f t="shared" si="33"/>
        <v>19.157793764988057</v>
      </c>
      <c r="F62" s="40">
        <f t="shared" si="34"/>
        <v>46.4</v>
      </c>
      <c r="G62" s="3">
        <f t="shared" si="35"/>
        <v>419.21103117505947</v>
      </c>
      <c r="H62" s="3">
        <f t="shared" si="36"/>
        <v>213.67820014326583</v>
      </c>
      <c r="I62">
        <f t="shared" si="1"/>
        <v>2.1367820014326583E-4</v>
      </c>
      <c r="J62" s="4">
        <f t="shared" si="37"/>
        <v>332.27138105407585</v>
      </c>
      <c r="K62" s="40">
        <f t="shared" si="38"/>
        <v>1.5550083294940535</v>
      </c>
      <c r="L62" s="40">
        <f t="shared" si="4"/>
        <v>4.4449916705059467</v>
      </c>
      <c r="M62" s="10">
        <f t="shared" si="39"/>
        <v>3.7169800270864055</v>
      </c>
      <c r="N62" s="10">
        <f t="shared" si="5"/>
        <v>8.26</v>
      </c>
      <c r="O62" s="10">
        <f t="shared" si="6"/>
        <v>0.31900000000000001</v>
      </c>
      <c r="P62" s="10">
        <f t="shared" si="40"/>
        <v>12.55656155159074</v>
      </c>
      <c r="Q62" s="42">
        <f t="shared" si="41"/>
        <v>4.975298129371284E-2</v>
      </c>
      <c r="R62" s="4">
        <f t="shared" si="42"/>
        <v>588016.06259786012</v>
      </c>
      <c r="S62">
        <f t="shared" si="9"/>
        <v>5.8801606259786007E-4</v>
      </c>
      <c r="T62" s="41">
        <f t="shared" si="10"/>
        <v>2.0138370444209815E-4</v>
      </c>
      <c r="U62" s="42">
        <f t="shared" si="43"/>
        <v>1.0552242251349897</v>
      </c>
      <c r="V62" s="42">
        <f t="shared" si="44"/>
        <v>0.88432634252029074</v>
      </c>
      <c r="W62" s="42">
        <f t="shared" si="45"/>
        <v>0.8771090927690014</v>
      </c>
      <c r="X62" s="42">
        <f t="shared" si="46"/>
        <v>7.2172497512893452E-3</v>
      </c>
      <c r="Y62" s="42">
        <f t="shared" si="29"/>
        <v>2.3279105547279995E-3</v>
      </c>
      <c r="Z62" s="10">
        <f t="shared" si="47"/>
        <v>11.559577579412938</v>
      </c>
      <c r="AA62">
        <f t="shared" si="14"/>
        <v>3720196.8924242379</v>
      </c>
      <c r="AB62" s="10">
        <f t="shared" si="15"/>
        <v>3.7201968924242381</v>
      </c>
      <c r="AC62" s="10">
        <f t="shared" si="16"/>
        <v>3.6191968924242381</v>
      </c>
      <c r="AD62" s="3">
        <f t="shared" si="17"/>
        <v>524.901652273276</v>
      </c>
      <c r="AI62" s="94">
        <f t="shared" si="28"/>
        <v>0.8771090927690014</v>
      </c>
    </row>
    <row r="63" spans="2:35">
      <c r="B63" s="39">
        <f t="shared" si="30"/>
        <v>35</v>
      </c>
      <c r="C63" s="42">
        <f t="shared" si="31"/>
        <v>0.59592326139091167</v>
      </c>
      <c r="D63" s="10">
        <f t="shared" si="32"/>
        <v>13.604076738609088</v>
      </c>
      <c r="E63" s="40">
        <f t="shared" si="33"/>
        <v>19.191846522781823</v>
      </c>
      <c r="F63" s="40">
        <f t="shared" si="34"/>
        <v>46.4</v>
      </c>
      <c r="G63" s="3">
        <f t="shared" si="35"/>
        <v>419.04076738609064</v>
      </c>
      <c r="H63" s="3">
        <f t="shared" si="36"/>
        <v>213.67820014326583</v>
      </c>
      <c r="I63">
        <f t="shared" si="1"/>
        <v>2.1367820014326583E-4</v>
      </c>
      <c r="J63" s="4">
        <f t="shared" si="37"/>
        <v>333.2970411646163</v>
      </c>
      <c r="K63" s="40">
        <f t="shared" si="38"/>
        <v>1.5598083517230539</v>
      </c>
      <c r="L63" s="40">
        <f t="shared" si="4"/>
        <v>4.4401916482769463</v>
      </c>
      <c r="M63" s="10">
        <f t="shared" si="39"/>
        <v>3.7201968924242381</v>
      </c>
      <c r="N63" s="10">
        <f t="shared" si="5"/>
        <v>8.26</v>
      </c>
      <c r="O63" s="10">
        <f t="shared" si="6"/>
        <v>0.31900000000000001</v>
      </c>
      <c r="P63" s="10">
        <f t="shared" si="40"/>
        <v>12.560027133191591</v>
      </c>
      <c r="Q63" s="42">
        <f t="shared" si="41"/>
        <v>5.110858178058509E-2</v>
      </c>
      <c r="R63" s="4">
        <f t="shared" si="42"/>
        <v>587347.44475083344</v>
      </c>
      <c r="S63">
        <f t="shared" si="9"/>
        <v>5.8734744475083349E-4</v>
      </c>
      <c r="T63" s="41">
        <f t="shared" si="10"/>
        <v>2.0205232228912473E-4</v>
      </c>
      <c r="U63" s="42">
        <f t="shared" si="43"/>
        <v>1.054024356977608</v>
      </c>
      <c r="V63" s="42">
        <f t="shared" si="44"/>
        <v>0.88511930247985093</v>
      </c>
      <c r="W63" s="42">
        <f t="shared" si="45"/>
        <v>0.87788939072886041</v>
      </c>
      <c r="X63" s="42">
        <f t="shared" si="46"/>
        <v>7.2299117509905253E-3</v>
      </c>
      <c r="Y63" s="42">
        <f t="shared" si="29"/>
        <v>2.3377114266176858E-3</v>
      </c>
      <c r="Z63" s="10">
        <f t="shared" si="47"/>
        <v>11.569832012485168</v>
      </c>
      <c r="AA63">
        <f t="shared" si="14"/>
        <v>3723407.4606351973</v>
      </c>
      <c r="AB63" s="10">
        <f t="shared" si="15"/>
        <v>3.7234074606351975</v>
      </c>
      <c r="AC63" s="10">
        <f t="shared" si="16"/>
        <v>3.6224074606351975</v>
      </c>
      <c r="AD63" s="3">
        <f t="shared" si="17"/>
        <v>525.3672894322259</v>
      </c>
      <c r="AI63" s="94">
        <f t="shared" si="28"/>
        <v>0.87788939072886041</v>
      </c>
    </row>
    <row r="64" spans="2:35">
      <c r="B64" s="39">
        <f t="shared" si="30"/>
        <v>36</v>
      </c>
      <c r="C64" s="42">
        <f t="shared" si="31"/>
        <v>0.61294964028779486</v>
      </c>
      <c r="D64" s="10">
        <f t="shared" si="32"/>
        <v>13.587050359712205</v>
      </c>
      <c r="E64" s="40">
        <f t="shared" si="33"/>
        <v>19.22589928057559</v>
      </c>
      <c r="F64" s="40">
        <f t="shared" si="34"/>
        <v>46.4</v>
      </c>
      <c r="G64" s="3">
        <f t="shared" si="35"/>
        <v>418.8705035971218</v>
      </c>
      <c r="H64" s="3">
        <f t="shared" si="36"/>
        <v>213.67820014326583</v>
      </c>
      <c r="I64">
        <f t="shared" si="1"/>
        <v>2.1367820014326583E-4</v>
      </c>
      <c r="J64" s="4">
        <f t="shared" si="37"/>
        <v>334.32452275536139</v>
      </c>
      <c r="K64" s="40">
        <f t="shared" si="38"/>
        <v>1.5646168983602691</v>
      </c>
      <c r="L64" s="40">
        <f t="shared" si="4"/>
        <v>4.4353831016397312</v>
      </c>
      <c r="M64" s="10">
        <f t="shared" si="39"/>
        <v>3.7234074606351975</v>
      </c>
      <c r="N64" s="10">
        <f t="shared" si="5"/>
        <v>8.26</v>
      </c>
      <c r="O64" s="10">
        <f t="shared" si="6"/>
        <v>0.31900000000000001</v>
      </c>
      <c r="P64" s="10">
        <f t="shared" si="40"/>
        <v>12.563483896627979</v>
      </c>
      <c r="Q64" s="42">
        <f t="shared" si="41"/>
        <v>5.2463809282524504E-2</v>
      </c>
      <c r="R64" s="4">
        <f t="shared" si="42"/>
        <v>586678.41320502944</v>
      </c>
      <c r="S64">
        <f t="shared" si="9"/>
        <v>5.8667841320502942E-4</v>
      </c>
      <c r="T64" s="41">
        <f t="shared" si="10"/>
        <v>2.027213538349288E-4</v>
      </c>
      <c r="U64" s="42">
        <f t="shared" si="43"/>
        <v>1.0528237464170853</v>
      </c>
      <c r="V64" s="42">
        <f t="shared" si="44"/>
        <v>0.88591071152594447</v>
      </c>
      <c r="W64" s="42">
        <f t="shared" si="45"/>
        <v>0.87866816122805935</v>
      </c>
      <c r="X64" s="42">
        <f t="shared" si="46"/>
        <v>7.2425502978851197E-3</v>
      </c>
      <c r="Y64" s="42">
        <f t="shared" si="29"/>
        <v>2.3475267299655593E-3</v>
      </c>
      <c r="Z64" s="10">
        <f t="shared" si="47"/>
        <v>11.580066359842361</v>
      </c>
      <c r="AA64">
        <f t="shared" si="14"/>
        <v>3726611.7401944362</v>
      </c>
      <c r="AB64" s="10">
        <f t="shared" si="15"/>
        <v>3.7266117401944361</v>
      </c>
      <c r="AC64" s="10">
        <f t="shared" si="16"/>
        <v>3.6256117401944361</v>
      </c>
      <c r="AD64" s="3">
        <f t="shared" si="17"/>
        <v>525.83201453146285</v>
      </c>
      <c r="AI64" s="94">
        <f t="shared" si="28"/>
        <v>0.87866816122805935</v>
      </c>
    </row>
    <row r="65" spans="2:35">
      <c r="B65" s="39">
        <f t="shared" si="30"/>
        <v>37</v>
      </c>
      <c r="C65" s="42">
        <f t="shared" si="31"/>
        <v>0.62997601918467805</v>
      </c>
      <c r="D65" s="10">
        <f t="shared" si="32"/>
        <v>13.570023980815321</v>
      </c>
      <c r="E65" s="40">
        <f t="shared" si="33"/>
        <v>19.259952038369356</v>
      </c>
      <c r="F65" s="40">
        <f t="shared" si="34"/>
        <v>46.4</v>
      </c>
      <c r="G65" s="3">
        <f t="shared" si="35"/>
        <v>418.70023980815296</v>
      </c>
      <c r="H65" s="3">
        <f t="shared" si="36"/>
        <v>213.67820014326583</v>
      </c>
      <c r="I65">
        <f t="shared" si="1"/>
        <v>2.1367820014326583E-4</v>
      </c>
      <c r="J65" s="4">
        <f t="shared" si="37"/>
        <v>335.35382582631155</v>
      </c>
      <c r="K65" s="40">
        <f t="shared" si="38"/>
        <v>1.5694339694057011</v>
      </c>
      <c r="L65" s="40">
        <f t="shared" si="4"/>
        <v>4.4305660305942993</v>
      </c>
      <c r="M65" s="10">
        <f t="shared" si="39"/>
        <v>3.7266117401944361</v>
      </c>
      <c r="N65" s="10">
        <f t="shared" si="5"/>
        <v>8.26</v>
      </c>
      <c r="O65" s="10">
        <f t="shared" si="6"/>
        <v>0.31900000000000001</v>
      </c>
      <c r="P65" s="10">
        <f t="shared" si="40"/>
        <v>12.566931865910551</v>
      </c>
      <c r="Q65" s="42">
        <f t="shared" si="41"/>
        <v>5.3818664952830914E-2</v>
      </c>
      <c r="R65" s="4">
        <f t="shared" si="42"/>
        <v>586008.96889084426</v>
      </c>
      <c r="S65">
        <f t="shared" si="9"/>
        <v>5.8600896889084424E-4</v>
      </c>
      <c r="T65" s="41">
        <f t="shared" si="10"/>
        <v>2.0339079814911398E-4</v>
      </c>
      <c r="U65" s="42">
        <f t="shared" si="43"/>
        <v>1.0516223951230645</v>
      </c>
      <c r="V65" s="42">
        <f t="shared" si="44"/>
        <v>0.88670056918245455</v>
      </c>
      <c r="W65" s="42">
        <f t="shared" si="45"/>
        <v>0.87944540632237123</v>
      </c>
      <c r="X65" s="42">
        <f t="shared" si="46"/>
        <v>7.2551628600833196E-3</v>
      </c>
      <c r="Y65" s="42">
        <f t="shared" si="29"/>
        <v>2.3573564285055398E-3</v>
      </c>
      <c r="Z65" s="10">
        <f t="shared" si="47"/>
        <v>11.590280631954975</v>
      </c>
      <c r="AA65">
        <f t="shared" si="14"/>
        <v>3729809.7343801563</v>
      </c>
      <c r="AB65" s="10">
        <f t="shared" si="15"/>
        <v>3.7298097343801562</v>
      </c>
      <c r="AC65" s="10">
        <f t="shared" si="16"/>
        <v>3.6288097343801562</v>
      </c>
      <c r="AD65" s="3">
        <f t="shared" si="17"/>
        <v>526.29582804643314</v>
      </c>
      <c r="AI65" s="94">
        <f t="shared" si="28"/>
        <v>0.87944540632237123</v>
      </c>
    </row>
    <row r="66" spans="2:35">
      <c r="B66" s="39">
        <f t="shared" si="30"/>
        <v>38</v>
      </c>
      <c r="C66" s="42">
        <f t="shared" si="31"/>
        <v>0.64700239808156124</v>
      </c>
      <c r="D66" s="10">
        <f t="shared" si="32"/>
        <v>13.552997601918438</v>
      </c>
      <c r="E66" s="40">
        <f t="shared" si="33"/>
        <v>19.294004796163122</v>
      </c>
      <c r="F66" s="40">
        <f t="shared" si="34"/>
        <v>46.4</v>
      </c>
      <c r="G66" s="3">
        <f t="shared" si="35"/>
        <v>418.52997601918412</v>
      </c>
      <c r="H66" s="3">
        <f t="shared" si="36"/>
        <v>213.67820014326583</v>
      </c>
      <c r="I66">
        <f t="shared" si="1"/>
        <v>2.1367820014326583E-4</v>
      </c>
      <c r="J66" s="4">
        <f t="shared" si="37"/>
        <v>336.38495037746657</v>
      </c>
      <c r="K66" s="40">
        <f t="shared" si="38"/>
        <v>1.5742595648593491</v>
      </c>
      <c r="L66" s="40">
        <f t="shared" si="4"/>
        <v>4.4257404351406509</v>
      </c>
      <c r="M66" s="10">
        <f t="shared" si="39"/>
        <v>3.7298097343801562</v>
      </c>
      <c r="N66" s="10">
        <f t="shared" si="5"/>
        <v>8.26</v>
      </c>
      <c r="O66" s="10">
        <f t="shared" si="6"/>
        <v>0.31900000000000001</v>
      </c>
      <c r="P66" s="10">
        <f t="shared" si="40"/>
        <v>12.57037105937663</v>
      </c>
      <c r="Q66" s="42">
        <f t="shared" si="41"/>
        <v>5.5173149941098835E-2</v>
      </c>
      <c r="R66" s="4">
        <f t="shared" si="42"/>
        <v>585339.11273867439</v>
      </c>
      <c r="S66">
        <f t="shared" si="9"/>
        <v>5.8533911273867434E-4</v>
      </c>
      <c r="T66" s="41">
        <f t="shared" si="10"/>
        <v>2.0406065430128388E-4</v>
      </c>
      <c r="U66" s="42">
        <f t="shared" si="43"/>
        <v>1.0504203047651881</v>
      </c>
      <c r="V66" s="42">
        <f t="shared" si="44"/>
        <v>0.88748887458224235</v>
      </c>
      <c r="W66" s="42">
        <f t="shared" si="45"/>
        <v>0.88022112680697151</v>
      </c>
      <c r="X66" s="42">
        <f t="shared" si="46"/>
        <v>7.2677477752708386E-3</v>
      </c>
      <c r="Y66" s="42">
        <f t="shared" si="29"/>
        <v>2.3672004837656615E-3</v>
      </c>
      <c r="Z66" s="10">
        <f t="shared" si="47"/>
        <v>11.600474828776278</v>
      </c>
      <c r="AA66">
        <f t="shared" si="14"/>
        <v>3733001.4431777275</v>
      </c>
      <c r="AB66" s="10">
        <f t="shared" si="15"/>
        <v>3.7330014431777276</v>
      </c>
      <c r="AC66" s="10">
        <f t="shared" si="16"/>
        <v>3.6320014431777277</v>
      </c>
      <c r="AD66" s="3">
        <f t="shared" si="17"/>
        <v>526.75872997501483</v>
      </c>
      <c r="AI66" s="94">
        <f t="shared" si="28"/>
        <v>0.88022112680697151</v>
      </c>
    </row>
    <row r="67" spans="2:35">
      <c r="B67" s="39">
        <f t="shared" si="30"/>
        <v>39</v>
      </c>
      <c r="C67" s="42">
        <f t="shared" si="31"/>
        <v>0.66402877697844442</v>
      </c>
      <c r="D67" s="10">
        <f t="shared" si="32"/>
        <v>13.535971223021555</v>
      </c>
      <c r="E67" s="40">
        <f t="shared" si="33"/>
        <v>19.328057553956889</v>
      </c>
      <c r="F67" s="40">
        <f t="shared" si="34"/>
        <v>46.4</v>
      </c>
      <c r="G67" s="3">
        <f t="shared" si="35"/>
        <v>418.35971223021528</v>
      </c>
      <c r="H67" s="3">
        <f t="shared" si="36"/>
        <v>213.67820014326583</v>
      </c>
      <c r="I67">
        <f t="shared" si="1"/>
        <v>2.1367820014326583E-4</v>
      </c>
      <c r="J67" s="4">
        <f t="shared" si="37"/>
        <v>337.41789640882621</v>
      </c>
      <c r="K67" s="40">
        <f t="shared" si="38"/>
        <v>1.5790936847212118</v>
      </c>
      <c r="L67" s="40">
        <f t="shared" si="4"/>
        <v>4.4209063152787884</v>
      </c>
      <c r="M67" s="10">
        <f t="shared" si="39"/>
        <v>3.7330014431777276</v>
      </c>
      <c r="N67" s="10">
        <f t="shared" si="5"/>
        <v>8.26</v>
      </c>
      <c r="O67" s="10">
        <f t="shared" si="6"/>
        <v>0.31900000000000001</v>
      </c>
      <c r="P67" s="10">
        <f t="shared" si="40"/>
        <v>12.573801491752947</v>
      </c>
      <c r="Q67" s="42">
        <f t="shared" si="41"/>
        <v>5.6527265393617361E-2</v>
      </c>
      <c r="R67" s="4">
        <f t="shared" si="42"/>
        <v>584668.84567891608</v>
      </c>
      <c r="S67">
        <f t="shared" si="9"/>
        <v>5.846688456789161E-4</v>
      </c>
      <c r="T67" s="41">
        <f t="shared" si="10"/>
        <v>2.0473092136104212E-4</v>
      </c>
      <c r="U67" s="42">
        <f t="shared" si="43"/>
        <v>1.0492174770130989</v>
      </c>
      <c r="V67" s="42">
        <f t="shared" si="44"/>
        <v>0.88827562661078618</v>
      </c>
      <c r="W67" s="42">
        <f t="shared" si="45"/>
        <v>0.88099532267831238</v>
      </c>
      <c r="X67" s="42">
        <f t="shared" si="46"/>
        <v>7.2803039324738084E-3</v>
      </c>
      <c r="Y67" s="42">
        <f t="shared" si="29"/>
        <v>2.3770588558196556E-3</v>
      </c>
      <c r="Z67" s="10">
        <f t="shared" si="47"/>
        <v>11.610648943584454</v>
      </c>
      <c r="AA67">
        <f t="shared" si="14"/>
        <v>3736186.8644826119</v>
      </c>
      <c r="AB67" s="10">
        <f t="shared" si="15"/>
        <v>3.7361868644826117</v>
      </c>
      <c r="AC67" s="10">
        <f t="shared" si="16"/>
        <v>3.6351868644826117</v>
      </c>
      <c r="AD67" s="3">
        <f t="shared" si="17"/>
        <v>527.22072001198137</v>
      </c>
      <c r="AI67" s="94">
        <f t="shared" si="28"/>
        <v>0.88099532267831238</v>
      </c>
    </row>
    <row r="68" spans="2:35">
      <c r="B68" s="39">
        <f t="shared" si="30"/>
        <v>40</v>
      </c>
      <c r="C68" s="42">
        <f t="shared" si="31"/>
        <v>0.68105515587532761</v>
      </c>
      <c r="D68" s="10">
        <f t="shared" si="32"/>
        <v>13.518944844124672</v>
      </c>
      <c r="E68" s="40">
        <f t="shared" si="33"/>
        <v>19.362110311750655</v>
      </c>
      <c r="F68" s="40">
        <f t="shared" si="34"/>
        <v>46.4</v>
      </c>
      <c r="G68" s="3">
        <f t="shared" si="35"/>
        <v>418.18944844124644</v>
      </c>
      <c r="H68" s="3">
        <f t="shared" si="36"/>
        <v>213.67820014326583</v>
      </c>
      <c r="I68">
        <f t="shared" si="1"/>
        <v>2.1367820014326583E-4</v>
      </c>
      <c r="J68" s="4">
        <f t="shared" si="37"/>
        <v>338.45266392039048</v>
      </c>
      <c r="K68" s="40">
        <f t="shared" si="38"/>
        <v>1.5839363289912893</v>
      </c>
      <c r="L68" s="40">
        <f t="shared" si="4"/>
        <v>4.4160636710087111</v>
      </c>
      <c r="M68" s="10">
        <f t="shared" si="39"/>
        <v>3.7361868644826117</v>
      </c>
      <c r="N68" s="10">
        <f t="shared" si="5"/>
        <v>8.26</v>
      </c>
      <c r="O68" s="10">
        <f t="shared" si="6"/>
        <v>0.31900000000000001</v>
      </c>
      <c r="P68" s="10">
        <f t="shared" si="40"/>
        <v>12.577223175458046</v>
      </c>
      <c r="Q68" s="42">
        <f t="shared" si="41"/>
        <v>5.7881012453628727E-2</v>
      </c>
      <c r="R68" s="4">
        <f t="shared" si="42"/>
        <v>583998.16864196595</v>
      </c>
      <c r="S68">
        <f t="shared" si="9"/>
        <v>5.8399816864196591E-4</v>
      </c>
      <c r="T68" s="41">
        <f t="shared" si="10"/>
        <v>2.0540159839799231E-4</v>
      </c>
      <c r="U68" s="42">
        <f t="shared" si="43"/>
        <v>1.0480139135364399</v>
      </c>
      <c r="V68" s="42">
        <f t="shared" si="44"/>
        <v>0.88906082399827913</v>
      </c>
      <c r="W68" s="42">
        <f t="shared" si="45"/>
        <v>0.88176799342590639</v>
      </c>
      <c r="X68" s="42">
        <f t="shared" si="46"/>
        <v>7.2928305723727327E-3</v>
      </c>
      <c r="Y68" s="42">
        <f t="shared" si="29"/>
        <v>2.3869315037661661E-3</v>
      </c>
      <c r="Z68" s="10">
        <f t="shared" si="47"/>
        <v>11.620802965423744</v>
      </c>
      <c r="AA68">
        <f t="shared" si="14"/>
        <v>3739365.9948646608</v>
      </c>
      <c r="AB68" s="10">
        <f t="shared" si="15"/>
        <v>3.7393659948646607</v>
      </c>
      <c r="AC68" s="10">
        <f t="shared" si="16"/>
        <v>3.6383659948646607</v>
      </c>
      <c r="AD68" s="3">
        <f t="shared" si="17"/>
        <v>527.68179765984928</v>
      </c>
      <c r="AI68" s="94">
        <f t="shared" si="28"/>
        <v>0.88176799342590639</v>
      </c>
    </row>
    <row r="69" spans="2:35">
      <c r="B69" s="39">
        <f t="shared" si="30"/>
        <v>41</v>
      </c>
      <c r="C69" s="42">
        <f t="shared" si="31"/>
        <v>0.6980815347722108</v>
      </c>
      <c r="D69" s="10">
        <f t="shared" si="32"/>
        <v>13.501918465227789</v>
      </c>
      <c r="E69" s="40">
        <f t="shared" si="33"/>
        <v>19.396163069544421</v>
      </c>
      <c r="F69" s="40">
        <f t="shared" si="34"/>
        <v>46.4</v>
      </c>
      <c r="G69" s="3">
        <f t="shared" si="35"/>
        <v>418.0191846522776</v>
      </c>
      <c r="H69" s="3">
        <f t="shared" si="36"/>
        <v>213.67820014326583</v>
      </c>
      <c r="I69">
        <f t="shared" si="1"/>
        <v>2.1367820014326583E-4</v>
      </c>
      <c r="J69" s="4">
        <f t="shared" si="37"/>
        <v>339.48925291216005</v>
      </c>
      <c r="K69" s="40">
        <f t="shared" si="38"/>
        <v>1.5887874976695848</v>
      </c>
      <c r="L69" s="40">
        <f t="shared" si="4"/>
        <v>4.4112125023304154</v>
      </c>
      <c r="M69" s="10">
        <f t="shared" si="39"/>
        <v>3.7393659948646607</v>
      </c>
      <c r="N69" s="10">
        <f t="shared" si="5"/>
        <v>8.26</v>
      </c>
      <c r="O69" s="10">
        <f t="shared" si="6"/>
        <v>0.31900000000000001</v>
      </c>
      <c r="P69" s="10">
        <f t="shared" si="40"/>
        <v>12.580636121429393</v>
      </c>
      <c r="Q69" s="42">
        <f t="shared" si="41"/>
        <v>5.9234392261497196E-2</v>
      </c>
      <c r="R69" s="4">
        <f t="shared" si="42"/>
        <v>583327.08255822002</v>
      </c>
      <c r="S69">
        <f t="shared" si="9"/>
        <v>5.8332708255822005E-4</v>
      </c>
      <c r="T69" s="41">
        <f t="shared" si="10"/>
        <v>2.0607268448173818E-4</v>
      </c>
      <c r="U69" s="42">
        <f t="shared" si="43"/>
        <v>1.0468096160048537</v>
      </c>
      <c r="V69" s="42">
        <f t="shared" si="44"/>
        <v>0.88984446537810546</v>
      </c>
      <c r="W69" s="42">
        <f t="shared" si="45"/>
        <v>0.88253913821772101</v>
      </c>
      <c r="X69" s="42">
        <f t="shared" si="46"/>
        <v>7.3053271603844561E-3</v>
      </c>
      <c r="Y69" s="42">
        <f t="shared" si="29"/>
        <v>2.3968183860349035E-3</v>
      </c>
      <c r="Z69" s="10">
        <f t="shared" si="47"/>
        <v>11.630936880658268</v>
      </c>
      <c r="AA69">
        <f t="shared" si="14"/>
        <v>3742538.8300546072</v>
      </c>
      <c r="AB69" s="10">
        <f t="shared" si="15"/>
        <v>3.7425388300546074</v>
      </c>
      <c r="AC69" s="10">
        <f t="shared" si="16"/>
        <v>3.6415388300546074</v>
      </c>
      <c r="AD69" s="3">
        <f t="shared" si="17"/>
        <v>528.14196229943548</v>
      </c>
      <c r="AI69" s="94">
        <f t="shared" si="28"/>
        <v>0.88253913821772101</v>
      </c>
    </row>
    <row r="70" spans="2:35">
      <c r="B70" s="39">
        <f t="shared" si="30"/>
        <v>42</v>
      </c>
      <c r="C70" s="42">
        <f t="shared" si="31"/>
        <v>0.71510791366909399</v>
      </c>
      <c r="D70" s="10">
        <f t="shared" si="32"/>
        <v>13.484892086330905</v>
      </c>
      <c r="E70" s="40">
        <f t="shared" si="33"/>
        <v>19.430215827338188</v>
      </c>
      <c r="F70" s="40">
        <f t="shared" si="34"/>
        <v>46.4</v>
      </c>
      <c r="G70" s="3">
        <f t="shared" si="35"/>
        <v>417.84892086330876</v>
      </c>
      <c r="H70" s="3">
        <f t="shared" si="36"/>
        <v>213.67820014326583</v>
      </c>
      <c r="I70">
        <f t="shared" si="1"/>
        <v>2.1367820014326583E-4</v>
      </c>
      <c r="J70" s="4">
        <f t="shared" si="37"/>
        <v>340.52766338413403</v>
      </c>
      <c r="K70" s="40">
        <f t="shared" si="38"/>
        <v>1.5936471907560943</v>
      </c>
      <c r="L70" s="40">
        <f t="shared" si="4"/>
        <v>4.4063528092439057</v>
      </c>
      <c r="M70" s="10">
        <f t="shared" si="39"/>
        <v>3.7425388300546074</v>
      </c>
      <c r="N70" s="10">
        <f t="shared" si="5"/>
        <v>8.26</v>
      </c>
      <c r="O70" s="10">
        <f t="shared" si="6"/>
        <v>0.31900000000000001</v>
      </c>
      <c r="P70" s="10">
        <f t="shared" si="40"/>
        <v>12.584040339649567</v>
      </c>
      <c r="Q70" s="42">
        <f t="shared" si="41"/>
        <v>6.0587405954820858E-2</v>
      </c>
      <c r="R70" s="4">
        <f t="shared" si="42"/>
        <v>582655.58835807489</v>
      </c>
      <c r="S70">
        <f t="shared" si="9"/>
        <v>5.8265558835807489E-4</v>
      </c>
      <c r="T70" s="41">
        <f t="shared" si="10"/>
        <v>2.0674417868188333E-4</v>
      </c>
      <c r="U70" s="42">
        <f t="shared" si="43"/>
        <v>1.0456045860879832</v>
      </c>
      <c r="V70" s="42">
        <f t="shared" si="44"/>
        <v>0.89062654932212471</v>
      </c>
      <c r="W70" s="42">
        <f t="shared" si="45"/>
        <v>0.88330875601818271</v>
      </c>
      <c r="X70" s="42">
        <f t="shared" si="46"/>
        <v>7.3177933039419996E-3</v>
      </c>
      <c r="Y70" s="42">
        <f t="shared" si="29"/>
        <v>2.4067194605800492E-3</v>
      </c>
      <c r="Z70" s="10">
        <f t="shared" si="47"/>
        <v>11.641050673950348</v>
      </c>
      <c r="AA70">
        <f t="shared" si="14"/>
        <v>3745705.3652503658</v>
      </c>
      <c r="AB70" s="10">
        <f t="shared" si="15"/>
        <v>3.745705365250366</v>
      </c>
      <c r="AC70" s="10">
        <f t="shared" si="16"/>
        <v>3.644705365250366</v>
      </c>
      <c r="AD70" s="3">
        <f t="shared" si="17"/>
        <v>528.60121323428075</v>
      </c>
      <c r="AI70" s="94">
        <f t="shared" si="28"/>
        <v>0.88330875601818271</v>
      </c>
    </row>
    <row r="71" spans="2:35">
      <c r="B71" s="39">
        <f t="shared" si="30"/>
        <v>43</v>
      </c>
      <c r="C71" s="42">
        <f t="shared" si="31"/>
        <v>0.73213429256597717</v>
      </c>
      <c r="D71" s="10">
        <f t="shared" si="32"/>
        <v>13.467865707434022</v>
      </c>
      <c r="E71" s="40">
        <f t="shared" si="33"/>
        <v>19.464268585131954</v>
      </c>
      <c r="F71" s="40">
        <f t="shared" si="34"/>
        <v>46.4</v>
      </c>
      <c r="G71" s="3">
        <f t="shared" si="35"/>
        <v>417.67865707433992</v>
      </c>
      <c r="H71" s="3">
        <f t="shared" si="36"/>
        <v>213.67820014326583</v>
      </c>
      <c r="I71">
        <f t="shared" si="1"/>
        <v>2.1367820014326583E-4</v>
      </c>
      <c r="J71" s="4">
        <f t="shared" si="37"/>
        <v>341.56789533631286</v>
      </c>
      <c r="K71" s="40">
        <f t="shared" si="38"/>
        <v>1.5985154082508193</v>
      </c>
      <c r="L71" s="40">
        <f t="shared" si="4"/>
        <v>4.4014845917491812</v>
      </c>
      <c r="M71" s="10">
        <f t="shared" si="39"/>
        <v>3.745705365250366</v>
      </c>
      <c r="N71" s="10">
        <f t="shared" si="5"/>
        <v>8.26</v>
      </c>
      <c r="O71" s="10">
        <f t="shared" si="6"/>
        <v>0.31900000000000001</v>
      </c>
      <c r="P71" s="10">
        <f t="shared" si="40"/>
        <v>12.587435839477436</v>
      </c>
      <c r="Q71" s="42">
        <f t="shared" si="41"/>
        <v>6.194005466850757E-2</v>
      </c>
      <c r="R71" s="4">
        <f t="shared" si="42"/>
        <v>581983.68697192695</v>
      </c>
      <c r="S71">
        <f t="shared" si="9"/>
        <v>5.8198368697192694E-4</v>
      </c>
      <c r="T71" s="41">
        <f t="shared" si="10"/>
        <v>2.0741608006803129E-4</v>
      </c>
      <c r="U71" s="42">
        <f t="shared" si="43"/>
        <v>1.0443988254554715</v>
      </c>
      <c r="V71" s="42">
        <f t="shared" si="44"/>
        <v>0.89140707436552713</v>
      </c>
      <c r="W71" s="42">
        <f t="shared" si="45"/>
        <v>0.88407684566247491</v>
      </c>
      <c r="X71" s="42">
        <f t="shared" si="46"/>
        <v>7.3302287030522217E-3</v>
      </c>
      <c r="Y71" s="42">
        <f t="shared" si="29"/>
        <v>2.4166346850062622E-3</v>
      </c>
      <c r="Z71" s="10">
        <f t="shared" si="47"/>
        <v>11.651144328894944</v>
      </c>
      <c r="AA71">
        <f t="shared" si="14"/>
        <v>3748865.5953156706</v>
      </c>
      <c r="AB71" s="10">
        <f t="shared" si="15"/>
        <v>3.7488655953156704</v>
      </c>
      <c r="AC71" s="10">
        <f t="shared" si="16"/>
        <v>3.6478655953156705</v>
      </c>
      <c r="AD71" s="3">
        <f t="shared" si="17"/>
        <v>529.05954971945914</v>
      </c>
      <c r="AI71" s="94">
        <f t="shared" si="28"/>
        <v>0.88407684566247491</v>
      </c>
    </row>
    <row r="72" spans="2:35">
      <c r="B72" s="39">
        <f t="shared" si="30"/>
        <v>44</v>
      </c>
      <c r="C72" s="42">
        <f t="shared" si="31"/>
        <v>0.74916067146286036</v>
      </c>
      <c r="D72" s="10">
        <f t="shared" si="32"/>
        <v>13.450839328537139</v>
      </c>
      <c r="E72" s="40">
        <f t="shared" si="33"/>
        <v>19.498321342925721</v>
      </c>
      <c r="F72" s="40">
        <f t="shared" si="34"/>
        <v>46.4</v>
      </c>
      <c r="G72" s="3">
        <f t="shared" si="35"/>
        <v>417.50839328537108</v>
      </c>
      <c r="H72" s="3">
        <f t="shared" si="36"/>
        <v>213.67820014326583</v>
      </c>
      <c r="I72">
        <f t="shared" si="1"/>
        <v>2.1367820014326583E-4</v>
      </c>
      <c r="J72" s="4">
        <f t="shared" si="37"/>
        <v>342.60994876869654</v>
      </c>
      <c r="K72" s="40">
        <f t="shared" si="38"/>
        <v>1.6033921501537605</v>
      </c>
      <c r="L72" s="40">
        <f t="shared" si="4"/>
        <v>4.3966078498462391</v>
      </c>
      <c r="M72" s="10">
        <f t="shared" si="39"/>
        <v>3.7488655953156704</v>
      </c>
      <c r="N72" s="10">
        <f t="shared" si="5"/>
        <v>8.26</v>
      </c>
      <c r="O72" s="10">
        <f t="shared" si="6"/>
        <v>0.31900000000000001</v>
      </c>
      <c r="P72" s="10">
        <f t="shared" si="40"/>
        <v>12.590822629862853</v>
      </c>
      <c r="Q72" s="42">
        <f t="shared" si="41"/>
        <v>6.3292339534827588E-2</v>
      </c>
      <c r="R72" s="4">
        <f t="shared" si="42"/>
        <v>581311.37933017232</v>
      </c>
      <c r="S72">
        <f t="shared" si="9"/>
        <v>5.8131137933017235E-4</v>
      </c>
      <c r="T72" s="41">
        <f t="shared" si="10"/>
        <v>2.0808838770978587E-4</v>
      </c>
      <c r="U72" s="42">
        <f t="shared" si="43"/>
        <v>1.0431923357769608</v>
      </c>
      <c r="V72" s="42">
        <f t="shared" si="44"/>
        <v>0.89218603902142157</v>
      </c>
      <c r="W72" s="42">
        <f t="shared" si="45"/>
        <v>0.88484340590472133</v>
      </c>
      <c r="X72" s="42">
        <f t="shared" si="46"/>
        <v>7.3426331167002479E-3</v>
      </c>
      <c r="Y72" s="42">
        <f t="shared" si="29"/>
        <v>2.4265640166489162E-3</v>
      </c>
      <c r="Z72" s="10">
        <f t="shared" si="47"/>
        <v>11.661217828421865</v>
      </c>
      <c r="AA72">
        <f t="shared" si="14"/>
        <v>3752019.5149060027</v>
      </c>
      <c r="AB72" s="10">
        <f t="shared" si="15"/>
        <v>3.7520195149060025</v>
      </c>
      <c r="AC72" s="10">
        <f t="shared" si="16"/>
        <v>3.6510195149060025</v>
      </c>
      <c r="AD72" s="3">
        <f t="shared" si="17"/>
        <v>529.51697097984083</v>
      </c>
      <c r="AI72" s="94">
        <f t="shared" si="28"/>
        <v>0.88484340590472133</v>
      </c>
    </row>
    <row r="73" spans="2:35">
      <c r="B73" s="39">
        <f t="shared" si="30"/>
        <v>45</v>
      </c>
      <c r="C73" s="42">
        <f t="shared" si="31"/>
        <v>0.76618705035974355</v>
      </c>
      <c r="D73" s="10">
        <f t="shared" si="32"/>
        <v>13.433812949640256</v>
      </c>
      <c r="E73" s="40">
        <f t="shared" si="33"/>
        <v>19.532374100719487</v>
      </c>
      <c r="F73" s="40">
        <f t="shared" si="34"/>
        <v>46.4</v>
      </c>
      <c r="G73" s="3">
        <f t="shared" si="35"/>
        <v>417.33812949640225</v>
      </c>
      <c r="H73" s="3">
        <f t="shared" si="36"/>
        <v>213.67820014326583</v>
      </c>
      <c r="I73">
        <f t="shared" si="1"/>
        <v>2.1367820014326583E-4</v>
      </c>
      <c r="J73" s="4">
        <f t="shared" si="37"/>
        <v>343.65382368128508</v>
      </c>
      <c r="K73" s="40">
        <f t="shared" si="38"/>
        <v>1.6082774164649172</v>
      </c>
      <c r="L73" s="40">
        <f t="shared" si="4"/>
        <v>4.391722583535083</v>
      </c>
      <c r="M73" s="10">
        <f t="shared" si="39"/>
        <v>3.7520195149060025</v>
      </c>
      <c r="N73" s="10">
        <f t="shared" si="5"/>
        <v>8.26</v>
      </c>
      <c r="O73" s="10">
        <f t="shared" si="6"/>
        <v>0.31900000000000001</v>
      </c>
      <c r="P73" s="10">
        <f t="shared" si="40"/>
        <v>12.594200719482714</v>
      </c>
      <c r="Q73" s="42">
        <f t="shared" si="41"/>
        <v>6.4644261683451443E-2</v>
      </c>
      <c r="R73" s="4">
        <f t="shared" si="42"/>
        <v>580638.66636320762</v>
      </c>
      <c r="S73">
        <f t="shared" si="9"/>
        <v>5.8063866636320763E-4</v>
      </c>
      <c r="T73" s="41">
        <f t="shared" si="10"/>
        <v>2.0876110067675059E-4</v>
      </c>
      <c r="U73" s="42">
        <f t="shared" si="43"/>
        <v>1.0419851187220941</v>
      </c>
      <c r="V73" s="42">
        <f t="shared" si="44"/>
        <v>0.89296344178956777</v>
      </c>
      <c r="W73" s="42">
        <f t="shared" si="45"/>
        <v>0.88560843544852963</v>
      </c>
      <c r="X73" s="42">
        <f t="shared" si="46"/>
        <v>7.3550063410381394E-3</v>
      </c>
      <c r="Y73" s="42">
        <f t="shared" si="29"/>
        <v>2.4365074126246346E-3</v>
      </c>
      <c r="Z73" s="10">
        <f t="shared" si="47"/>
        <v>11.67127115504802</v>
      </c>
      <c r="AA73">
        <f t="shared" si="14"/>
        <v>3755167.1185475672</v>
      </c>
      <c r="AB73" s="10">
        <f t="shared" si="15"/>
        <v>3.755167118547567</v>
      </c>
      <c r="AC73" s="10">
        <f t="shared" si="16"/>
        <v>3.654167118547567</v>
      </c>
      <c r="AD73" s="3">
        <f t="shared" si="17"/>
        <v>529.97347622154712</v>
      </c>
      <c r="AI73" s="94">
        <f t="shared" si="28"/>
        <v>0.88560843544852963</v>
      </c>
    </row>
    <row r="74" spans="2:35">
      <c r="B74" s="39">
        <f t="shared" si="30"/>
        <v>46</v>
      </c>
      <c r="C74" s="42">
        <f t="shared" si="31"/>
        <v>0.78321342925662674</v>
      </c>
      <c r="D74" s="10">
        <f t="shared" si="32"/>
        <v>13.416786570743373</v>
      </c>
      <c r="E74" s="40">
        <f t="shared" si="33"/>
        <v>19.566426858513253</v>
      </c>
      <c r="F74" s="40">
        <f t="shared" si="34"/>
        <v>46.4</v>
      </c>
      <c r="G74" s="3">
        <f t="shared" si="35"/>
        <v>417.16786570743341</v>
      </c>
      <c r="H74" s="3">
        <f t="shared" si="36"/>
        <v>213.67820014326583</v>
      </c>
      <c r="I74">
        <f t="shared" si="1"/>
        <v>2.1367820014326583E-4</v>
      </c>
      <c r="J74" s="4">
        <f t="shared" si="37"/>
        <v>344.69952007407869</v>
      </c>
      <c r="K74" s="40">
        <f t="shared" si="38"/>
        <v>1.613171207184291</v>
      </c>
      <c r="L74" s="40">
        <f t="shared" si="4"/>
        <v>4.3868287928157095</v>
      </c>
      <c r="M74" s="10">
        <f t="shared" si="39"/>
        <v>3.755167118547567</v>
      </c>
      <c r="N74" s="10">
        <f t="shared" si="5"/>
        <v>8.26</v>
      </c>
      <c r="O74" s="10">
        <f t="shared" si="6"/>
        <v>0.31900000000000001</v>
      </c>
      <c r="P74" s="10">
        <f t="shared" si="40"/>
        <v>12.597570116826327</v>
      </c>
      <c r="Q74" s="42">
        <f t="shared" si="41"/>
        <v>6.5995822241478527E-2</v>
      </c>
      <c r="R74" s="4">
        <f t="shared" si="42"/>
        <v>579965.54900142888</v>
      </c>
      <c r="S74">
        <f t="shared" si="9"/>
        <v>5.7996554900142884E-4</v>
      </c>
      <c r="T74" s="41">
        <f t="shared" si="10"/>
        <v>2.0943421803852938E-4</v>
      </c>
      <c r="U74" s="42">
        <f t="shared" si="43"/>
        <v>1.0407771759605142</v>
      </c>
      <c r="V74" s="42">
        <f t="shared" si="44"/>
        <v>0.89373928116335699</v>
      </c>
      <c r="W74" s="42">
        <f t="shared" si="45"/>
        <v>0.88637193296615113</v>
      </c>
      <c r="X74" s="42">
        <f t="shared" si="46"/>
        <v>7.3673481972058585E-3</v>
      </c>
      <c r="Y74" s="42">
        <f t="shared" si="29"/>
        <v>2.4464648298652301E-3</v>
      </c>
      <c r="Z74" s="10">
        <f t="shared" si="47"/>
        <v>11.681304291045491</v>
      </c>
      <c r="AA74">
        <f t="shared" si="14"/>
        <v>3758308.4006899167</v>
      </c>
      <c r="AB74" s="10">
        <f t="shared" si="15"/>
        <v>3.7583084006899168</v>
      </c>
      <c r="AC74" s="10">
        <f t="shared" si="16"/>
        <v>3.6573084006899168</v>
      </c>
      <c r="AD74" s="3">
        <f t="shared" si="17"/>
        <v>530.42906463958184</v>
      </c>
      <c r="AI74" s="94">
        <f t="shared" si="28"/>
        <v>0.88637193296615113</v>
      </c>
    </row>
    <row r="75" spans="2:35">
      <c r="B75" s="39">
        <f t="shared" si="30"/>
        <v>47</v>
      </c>
      <c r="C75" s="42">
        <f t="shared" si="31"/>
        <v>0.80023980815350992</v>
      </c>
      <c r="D75" s="10">
        <f t="shared" si="32"/>
        <v>13.399760191846489</v>
      </c>
      <c r="E75" s="40">
        <f t="shared" si="33"/>
        <v>19.60047961630702</v>
      </c>
      <c r="F75" s="40">
        <f t="shared" si="34"/>
        <v>46.4</v>
      </c>
      <c r="G75" s="3">
        <f t="shared" si="35"/>
        <v>416.99760191846457</v>
      </c>
      <c r="H75" s="3">
        <f t="shared" si="36"/>
        <v>213.67820014326583</v>
      </c>
      <c r="I75">
        <f t="shared" si="1"/>
        <v>2.1367820014326583E-4</v>
      </c>
      <c r="J75" s="4">
        <f t="shared" si="37"/>
        <v>345.74703794707671</v>
      </c>
      <c r="K75" s="40">
        <f t="shared" si="38"/>
        <v>1.6180735223118787</v>
      </c>
      <c r="L75" s="40">
        <f t="shared" si="4"/>
        <v>4.381926477688121</v>
      </c>
      <c r="M75" s="10">
        <f t="shared" si="39"/>
        <v>3.7583084006899168</v>
      </c>
      <c r="N75" s="10">
        <f t="shared" si="5"/>
        <v>8.26</v>
      </c>
      <c r="O75" s="10">
        <f t="shared" si="6"/>
        <v>0.31900000000000001</v>
      </c>
      <c r="P75" s="10">
        <f t="shared" si="40"/>
        <v>12.600930830252269</v>
      </c>
      <c r="Q75" s="42">
        <f t="shared" si="41"/>
        <v>6.734702233345953E-2</v>
      </c>
      <c r="R75" s="4">
        <f t="shared" si="42"/>
        <v>579292.02817523293</v>
      </c>
      <c r="S75">
        <f t="shared" si="9"/>
        <v>5.7929202817523289E-4</v>
      </c>
      <c r="T75" s="41">
        <f t="shared" si="10"/>
        <v>2.1010773886472533E-4</v>
      </c>
      <c r="U75" s="42">
        <f t="shared" si="43"/>
        <v>1.0395685091618643</v>
      </c>
      <c r="V75" s="42">
        <f t="shared" si="44"/>
        <v>0.89451355563328505</v>
      </c>
      <c r="W75" s="42">
        <f t="shared" si="45"/>
        <v>0.8871338971112428</v>
      </c>
      <c r="X75" s="42">
        <f t="shared" si="46"/>
        <v>7.3796585220422539E-3</v>
      </c>
      <c r="Y75" s="42">
        <f t="shared" si="29"/>
        <v>2.4564362251390018E-3</v>
      </c>
      <c r="Z75" s="10">
        <f t="shared" si="47"/>
        <v>11.691317218546343</v>
      </c>
      <c r="AA75">
        <f t="shared" si="14"/>
        <v>3761443.3557387665</v>
      </c>
      <c r="AB75" s="10">
        <f t="shared" si="15"/>
        <v>3.7614433557387663</v>
      </c>
      <c r="AC75" s="10">
        <f t="shared" si="16"/>
        <v>3.6604433557387663</v>
      </c>
      <c r="AD75" s="3">
        <f t="shared" si="17"/>
        <v>530.88373542259126</v>
      </c>
      <c r="AI75" s="94">
        <f t="shared" si="28"/>
        <v>0.8871338971112428</v>
      </c>
    </row>
    <row r="76" spans="2:35">
      <c r="B76" s="39">
        <f t="shared" si="30"/>
        <v>48</v>
      </c>
      <c r="C76" s="42">
        <f t="shared" si="31"/>
        <v>0.81726618705039311</v>
      </c>
      <c r="D76" s="10">
        <f t="shared" si="32"/>
        <v>13.382733812949606</v>
      </c>
      <c r="E76" s="40">
        <f t="shared" si="33"/>
        <v>19.634532374100786</v>
      </c>
      <c r="F76" s="40">
        <f t="shared" si="34"/>
        <v>46.4</v>
      </c>
      <c r="G76" s="3">
        <f t="shared" si="35"/>
        <v>416.82733812949573</v>
      </c>
      <c r="H76" s="3">
        <f t="shared" si="36"/>
        <v>213.67820014326583</v>
      </c>
      <c r="I76">
        <f t="shared" si="1"/>
        <v>2.1367820014326583E-4</v>
      </c>
      <c r="J76" s="4">
        <f t="shared" si="37"/>
        <v>346.7963773002798</v>
      </c>
      <c r="K76" s="40">
        <f t="shared" si="38"/>
        <v>1.6229843618476831</v>
      </c>
      <c r="L76" s="40">
        <f t="shared" si="4"/>
        <v>4.3770156381523169</v>
      </c>
      <c r="M76" s="10">
        <f t="shared" si="39"/>
        <v>3.7614433557387663</v>
      </c>
      <c r="N76" s="10">
        <f t="shared" si="5"/>
        <v>8.26</v>
      </c>
      <c r="O76" s="10">
        <f t="shared" si="6"/>
        <v>0.31900000000000001</v>
      </c>
      <c r="P76" s="10">
        <f t="shared" si="40"/>
        <v>12.604282868023894</v>
      </c>
      <c r="Q76" s="42">
        <f t="shared" si="41"/>
        <v>6.8697863081414956E-2</v>
      </c>
      <c r="R76" s="4">
        <f t="shared" si="42"/>
        <v>578618.1048150158</v>
      </c>
      <c r="S76">
        <f t="shared" si="9"/>
        <v>5.7861810481501575E-4</v>
      </c>
      <c r="T76" s="41">
        <f t="shared" si="10"/>
        <v>2.1078166222494247E-4</v>
      </c>
      <c r="U76" s="42">
        <f t="shared" si="43"/>
        <v>1.0383591199957867</v>
      </c>
      <c r="V76" s="42">
        <f t="shared" si="44"/>
        <v>0.89528626369028363</v>
      </c>
      <c r="W76" s="42">
        <f t="shared" si="45"/>
        <v>0.88789432652682887</v>
      </c>
      <c r="X76" s="42">
        <f t="shared" si="46"/>
        <v>7.3919371634547648E-3</v>
      </c>
      <c r="Y76" s="42">
        <f t="shared" si="29"/>
        <v>2.4664215550657224E-3</v>
      </c>
      <c r="Z76" s="10">
        <f t="shared" si="47"/>
        <v>11.701309919615307</v>
      </c>
      <c r="AA76">
        <f t="shared" si="14"/>
        <v>3764571.97807875</v>
      </c>
      <c r="AB76" s="10">
        <f t="shared" si="15"/>
        <v>3.7645719780787501</v>
      </c>
      <c r="AC76" s="10">
        <f t="shared" si="16"/>
        <v>3.6635719780787501</v>
      </c>
      <c r="AD76" s="3">
        <f t="shared" si="17"/>
        <v>531.33748775616391</v>
      </c>
      <c r="AI76" s="94">
        <f t="shared" si="28"/>
        <v>0.88789432652682887</v>
      </c>
    </row>
    <row r="77" spans="2:35">
      <c r="B77" s="39">
        <f t="shared" si="30"/>
        <v>49</v>
      </c>
      <c r="C77" s="42">
        <f t="shared" si="31"/>
        <v>0.8342925659472763</v>
      </c>
      <c r="D77" s="10">
        <f t="shared" si="32"/>
        <v>13.365707434052723</v>
      </c>
      <c r="E77" s="40">
        <f t="shared" si="33"/>
        <v>19.668585131894552</v>
      </c>
      <c r="F77" s="40">
        <f t="shared" si="34"/>
        <v>46.4</v>
      </c>
      <c r="G77" s="3">
        <f t="shared" si="35"/>
        <v>416.65707434052689</v>
      </c>
      <c r="H77" s="3">
        <f t="shared" si="36"/>
        <v>213.67820014326583</v>
      </c>
      <c r="I77">
        <f t="shared" si="1"/>
        <v>2.1367820014326583E-4</v>
      </c>
      <c r="J77" s="4">
        <f t="shared" si="37"/>
        <v>347.84753813368752</v>
      </c>
      <c r="K77" s="40">
        <f t="shared" si="38"/>
        <v>1.6279037257917024</v>
      </c>
      <c r="L77" s="40">
        <f t="shared" si="4"/>
        <v>4.3720962742082978</v>
      </c>
      <c r="M77" s="10">
        <f t="shared" si="39"/>
        <v>3.7645719780787501</v>
      </c>
      <c r="N77" s="10">
        <f t="shared" si="5"/>
        <v>8.26</v>
      </c>
      <c r="O77" s="10">
        <f t="shared" si="6"/>
        <v>0.31900000000000001</v>
      </c>
      <c r="P77" s="10">
        <f t="shared" si="40"/>
        <v>12.607626238333976</v>
      </c>
      <c r="Q77" s="42">
        <f t="shared" si="41"/>
        <v>7.0048345604850959E-2</v>
      </c>
      <c r="R77" s="4">
        <f t="shared" si="42"/>
        <v>577943.77985117398</v>
      </c>
      <c r="S77">
        <f t="shared" si="9"/>
        <v>5.7794377985117401E-4</v>
      </c>
      <c r="T77" s="41">
        <f t="shared" si="10"/>
        <v>2.1145598718878421E-4</v>
      </c>
      <c r="U77" s="42">
        <f t="shared" si="43"/>
        <v>1.0371490101319243</v>
      </c>
      <c r="V77" s="42">
        <f t="shared" si="44"/>
        <v>0.89605740382595211</v>
      </c>
      <c r="W77" s="42">
        <f t="shared" si="45"/>
        <v>0.88865321985081969</v>
      </c>
      <c r="X77" s="42">
        <f t="shared" si="46"/>
        <v>7.4041839751324279E-3</v>
      </c>
      <c r="Y77" s="42">
        <f t="shared" si="29"/>
        <v>2.4764207761244438E-3</v>
      </c>
      <c r="Z77" s="10">
        <f t="shared" si="47"/>
        <v>11.71128237628731</v>
      </c>
      <c r="AA77">
        <f t="shared" si="14"/>
        <v>3767694.2620851677</v>
      </c>
      <c r="AB77" s="10">
        <f t="shared" si="15"/>
        <v>3.7676942620851679</v>
      </c>
      <c r="AC77" s="10">
        <f t="shared" si="16"/>
        <v>3.6666942620851679</v>
      </c>
      <c r="AD77" s="3">
        <f t="shared" si="17"/>
        <v>531.79032082453489</v>
      </c>
      <c r="AI77" s="94">
        <f t="shared" si="28"/>
        <v>0.88865321985081969</v>
      </c>
    </row>
    <row r="78" spans="2:35">
      <c r="B78" s="39">
        <f t="shared" si="30"/>
        <v>50</v>
      </c>
      <c r="C78" s="42">
        <f t="shared" si="31"/>
        <v>0.85131894484415949</v>
      </c>
      <c r="D78" s="10">
        <f t="shared" si="32"/>
        <v>13.34868105515584</v>
      </c>
      <c r="E78" s="40">
        <f t="shared" si="33"/>
        <v>19.702637889688319</v>
      </c>
      <c r="F78" s="40">
        <f t="shared" si="34"/>
        <v>46.4</v>
      </c>
      <c r="G78" s="3">
        <f t="shared" si="35"/>
        <v>416.48681055155805</v>
      </c>
      <c r="H78" s="3">
        <f t="shared" si="36"/>
        <v>213.67820014326583</v>
      </c>
      <c r="I78">
        <f t="shared" si="1"/>
        <v>2.1367820014326583E-4</v>
      </c>
      <c r="J78" s="4">
        <f t="shared" si="37"/>
        <v>348.9005204473001</v>
      </c>
      <c r="K78" s="40">
        <f t="shared" si="38"/>
        <v>1.6328316141439376</v>
      </c>
      <c r="L78" s="40">
        <f t="shared" si="4"/>
        <v>4.3671683858560622</v>
      </c>
      <c r="M78" s="10">
        <f t="shared" si="39"/>
        <v>3.7676942620851679</v>
      </c>
      <c r="N78" s="10">
        <f t="shared" si="5"/>
        <v>8.26</v>
      </c>
      <c r="O78" s="10">
        <f t="shared" si="6"/>
        <v>0.31900000000000001</v>
      </c>
      <c r="P78" s="10">
        <f t="shared" si="40"/>
        <v>12.610960949317482</v>
      </c>
      <c r="Q78" s="42">
        <f t="shared" si="41"/>
        <v>7.1398471020773735E-2</v>
      </c>
      <c r="R78" s="4">
        <f t="shared" si="42"/>
        <v>577269.05421410373</v>
      </c>
      <c r="S78">
        <f t="shared" si="9"/>
        <v>5.7726905421410374E-4</v>
      </c>
      <c r="T78" s="41">
        <f t="shared" si="10"/>
        <v>2.1213071282585449E-4</v>
      </c>
      <c r="U78" s="42">
        <f t="shared" si="43"/>
        <v>1.0359381812399198</v>
      </c>
      <c r="V78" s="42">
        <f t="shared" si="44"/>
        <v>0.89682697453477123</v>
      </c>
      <c r="W78" s="42">
        <f t="shared" si="45"/>
        <v>0.88941057571886151</v>
      </c>
      <c r="X78" s="42">
        <f t="shared" si="46"/>
        <v>7.4163988159097194E-3</v>
      </c>
      <c r="Y78" s="42">
        <f t="shared" si="29"/>
        <v>2.4864338446604229E-3</v>
      </c>
      <c r="Z78" s="10">
        <f t="shared" si="47"/>
        <v>11.721234570599984</v>
      </c>
      <c r="AA78">
        <f t="shared" si="14"/>
        <v>3770810.2021341692</v>
      </c>
      <c r="AB78" s="10">
        <f t="shared" si="15"/>
        <v>3.770810202134169</v>
      </c>
      <c r="AC78" s="10">
        <f t="shared" si="16"/>
        <v>3.669810202134169</v>
      </c>
      <c r="AD78" s="3">
        <f t="shared" si="17"/>
        <v>532.2422338120623</v>
      </c>
      <c r="AI78" s="94">
        <f t="shared" si="28"/>
        <v>0.88941057571886151</v>
      </c>
    </row>
    <row r="79" spans="2:35">
      <c r="B79" s="39">
        <f t="shared" si="30"/>
        <v>51</v>
      </c>
      <c r="C79" s="42">
        <f t="shared" si="31"/>
        <v>0.86834532374104267</v>
      </c>
      <c r="D79" s="10">
        <f t="shared" si="32"/>
        <v>13.331654676258957</v>
      </c>
      <c r="E79" s="40">
        <f t="shared" si="33"/>
        <v>19.736690647482085</v>
      </c>
      <c r="F79" s="40">
        <f t="shared" si="34"/>
        <v>46.4</v>
      </c>
      <c r="G79" s="3">
        <f t="shared" si="35"/>
        <v>416.31654676258921</v>
      </c>
      <c r="H79" s="3">
        <f t="shared" si="36"/>
        <v>213.67820014326583</v>
      </c>
      <c r="I79">
        <f t="shared" si="1"/>
        <v>2.1367820014326583E-4</v>
      </c>
      <c r="J79" s="4">
        <f t="shared" si="37"/>
        <v>349.95532424111752</v>
      </c>
      <c r="K79" s="40">
        <f t="shared" si="38"/>
        <v>1.6377680269043886</v>
      </c>
      <c r="L79" s="40">
        <f t="shared" si="4"/>
        <v>4.3622319730956116</v>
      </c>
      <c r="M79" s="10">
        <f t="shared" si="39"/>
        <v>3.770810202134169</v>
      </c>
      <c r="N79" s="10">
        <f t="shared" si="5"/>
        <v>8.26</v>
      </c>
      <c r="O79" s="10">
        <f t="shared" si="6"/>
        <v>0.31900000000000001</v>
      </c>
      <c r="P79" s="10">
        <f t="shared" si="40"/>
        <v>12.614287009062661</v>
      </c>
      <c r="Q79" s="42">
        <f t="shared" si="41"/>
        <v>7.2748240443702733E-2</v>
      </c>
      <c r="R79" s="4">
        <f t="shared" si="42"/>
        <v>576593.92883420154</v>
      </c>
      <c r="S79">
        <f t="shared" si="9"/>
        <v>5.7659392883420153E-4</v>
      </c>
      <c r="T79" s="41">
        <f t="shared" si="10"/>
        <v>2.128058382057567E-4</v>
      </c>
      <c r="U79" s="42">
        <f t="shared" si="43"/>
        <v>1.0347266349894164</v>
      </c>
      <c r="V79" s="42">
        <f t="shared" si="44"/>
        <v>0.89759497431368251</v>
      </c>
      <c r="W79" s="42">
        <f t="shared" si="45"/>
        <v>0.89016639276680698</v>
      </c>
      <c r="X79" s="42">
        <f t="shared" si="46"/>
        <v>7.4285815468755345E-3</v>
      </c>
      <c r="Y79" s="42">
        <f t="shared" si="29"/>
        <v>2.4964607168881303E-3</v>
      </c>
      <c r="Z79" s="10">
        <f t="shared" si="47"/>
        <v>11.73116648460727</v>
      </c>
      <c r="AA79">
        <f t="shared" si="14"/>
        <v>3773919.7926070085</v>
      </c>
      <c r="AB79" s="10">
        <f t="shared" si="15"/>
        <v>3.7739197926070083</v>
      </c>
      <c r="AC79" s="10">
        <f t="shared" si="16"/>
        <v>3.6729197926070083</v>
      </c>
      <c r="AD79" s="3">
        <f t="shared" si="17"/>
        <v>532.69322590384456</v>
      </c>
      <c r="AI79" s="94">
        <f t="shared" si="28"/>
        <v>0.89016639276680698</v>
      </c>
    </row>
    <row r="80" spans="2:35">
      <c r="B80" s="39">
        <f t="shared" si="30"/>
        <v>52</v>
      </c>
      <c r="C80" s="42">
        <f t="shared" si="31"/>
        <v>0.88537170263792586</v>
      </c>
      <c r="D80" s="10">
        <f t="shared" si="32"/>
        <v>13.314628297362074</v>
      </c>
      <c r="E80" s="40">
        <f t="shared" si="33"/>
        <v>19.770743405275852</v>
      </c>
      <c r="F80" s="40">
        <f t="shared" si="34"/>
        <v>46.4</v>
      </c>
      <c r="G80" s="3">
        <f t="shared" si="35"/>
        <v>416.14628297362037</v>
      </c>
      <c r="H80" s="3">
        <f t="shared" si="36"/>
        <v>213.67820014326583</v>
      </c>
      <c r="I80">
        <f t="shared" si="1"/>
        <v>2.1367820014326583E-4</v>
      </c>
      <c r="J80" s="4">
        <f t="shared" si="37"/>
        <v>351.0119495151398</v>
      </c>
      <c r="K80" s="40">
        <f t="shared" si="38"/>
        <v>1.6427129640730556</v>
      </c>
      <c r="L80" s="40">
        <f t="shared" si="4"/>
        <v>4.3572870359269444</v>
      </c>
      <c r="M80" s="10">
        <f t="shared" si="39"/>
        <v>3.7739197926070083</v>
      </c>
      <c r="N80" s="10">
        <f t="shared" si="5"/>
        <v>8.26</v>
      </c>
      <c r="O80" s="10">
        <f t="shared" si="6"/>
        <v>0.31900000000000001</v>
      </c>
      <c r="P80" s="10">
        <f t="shared" si="40"/>
        <v>12.617604425615761</v>
      </c>
      <c r="Q80" s="42">
        <f t="shared" si="41"/>
        <v>7.4097654985683215E-2</v>
      </c>
      <c r="R80" s="4">
        <f t="shared" si="42"/>
        <v>575918.40464186366</v>
      </c>
      <c r="S80">
        <f t="shared" si="9"/>
        <v>5.7591840464186366E-4</v>
      </c>
      <c r="T80" s="41">
        <f t="shared" si="10"/>
        <v>2.1348136239809456E-4</v>
      </c>
      <c r="U80" s="42">
        <f t="shared" si="43"/>
        <v>1.0335143730500564</v>
      </c>
      <c r="V80" s="42">
        <f t="shared" si="44"/>
        <v>0.89836140166444545</v>
      </c>
      <c r="W80" s="42">
        <f t="shared" si="45"/>
        <v>0.89092066963174676</v>
      </c>
      <c r="X80" s="42">
        <f t="shared" si="46"/>
        <v>7.4407320326986826E-3</v>
      </c>
      <c r="Y80" s="42">
        <f t="shared" si="29"/>
        <v>2.506501348896034E-3</v>
      </c>
      <c r="Z80" s="10">
        <f t="shared" si="47"/>
        <v>11.741078100400983</v>
      </c>
      <c r="AA80">
        <f t="shared" si="14"/>
        <v>3777023.0278968001</v>
      </c>
      <c r="AB80" s="10">
        <f t="shared" si="15"/>
        <v>3.7770230278968002</v>
      </c>
      <c r="AC80" s="10">
        <f t="shared" si="16"/>
        <v>3.6760230278968002</v>
      </c>
      <c r="AD80" s="3">
        <f t="shared" si="17"/>
        <v>533.14329628670055</v>
      </c>
      <c r="AI80" s="94">
        <f t="shared" si="28"/>
        <v>0.89092066963174676</v>
      </c>
    </row>
    <row r="81" spans="2:35">
      <c r="B81" s="39">
        <f t="shared" si="30"/>
        <v>53</v>
      </c>
      <c r="C81" s="42">
        <f t="shared" si="31"/>
        <v>0.90239808153480905</v>
      </c>
      <c r="D81" s="10">
        <f t="shared" si="32"/>
        <v>13.29760191846519</v>
      </c>
      <c r="E81" s="40">
        <f t="shared" si="33"/>
        <v>19.804796163069618</v>
      </c>
      <c r="F81" s="40">
        <f t="shared" si="34"/>
        <v>46.4</v>
      </c>
      <c r="G81" s="3">
        <f t="shared" si="35"/>
        <v>415.97601918465153</v>
      </c>
      <c r="H81" s="3">
        <f t="shared" si="36"/>
        <v>213.67820014326583</v>
      </c>
      <c r="I81">
        <f t="shared" si="1"/>
        <v>2.1367820014326583E-4</v>
      </c>
      <c r="J81" s="4">
        <f t="shared" si="37"/>
        <v>352.07039626936694</v>
      </c>
      <c r="K81" s="40">
        <f t="shared" si="38"/>
        <v>1.6476664256499383</v>
      </c>
      <c r="L81" s="40">
        <f t="shared" si="4"/>
        <v>4.3523335743500615</v>
      </c>
      <c r="M81" s="10">
        <f t="shared" si="39"/>
        <v>3.7770230278968002</v>
      </c>
      <c r="N81" s="10">
        <f t="shared" si="5"/>
        <v>8.26</v>
      </c>
      <c r="O81" s="10">
        <f t="shared" si="6"/>
        <v>0.31900000000000001</v>
      </c>
      <c r="P81" s="10">
        <f t="shared" si="40"/>
        <v>12.620913206988401</v>
      </c>
      <c r="Q81" s="42">
        <f t="shared" si="41"/>
        <v>7.5446715756298091E-2</v>
      </c>
      <c r="R81" s="4">
        <f t="shared" si="42"/>
        <v>575242.48256748647</v>
      </c>
      <c r="S81">
        <f t="shared" si="9"/>
        <v>5.7524248256748652E-4</v>
      </c>
      <c r="T81" s="41">
        <f t="shared" si="10"/>
        <v>2.141572844724717E-4</v>
      </c>
      <c r="U81" s="42">
        <f t="shared" si="43"/>
        <v>1.0323013970914827</v>
      </c>
      <c r="V81" s="42">
        <f t="shared" si="44"/>
        <v>0.8991262550914394</v>
      </c>
      <c r="W81" s="42">
        <f t="shared" si="45"/>
        <v>0.89167340495364811</v>
      </c>
      <c r="X81" s="42">
        <f t="shared" si="46"/>
        <v>7.4528501377912892E-3</v>
      </c>
      <c r="Y81" s="42">
        <f t="shared" si="29"/>
        <v>2.5165556966461997E-3</v>
      </c>
      <c r="Z81" s="10">
        <f t="shared" si="47"/>
        <v>11.750969400107815</v>
      </c>
      <c r="AA81">
        <f t="shared" si="14"/>
        <v>3780119.902407574</v>
      </c>
      <c r="AB81" s="10">
        <f t="shared" si="15"/>
        <v>3.780119902407574</v>
      </c>
      <c r="AC81" s="10">
        <f t="shared" si="16"/>
        <v>3.679119902407574</v>
      </c>
      <c r="AD81" s="3">
        <f t="shared" si="17"/>
        <v>533.59244414903173</v>
      </c>
      <c r="AI81" s="94">
        <f t="shared" si="28"/>
        <v>0.89167340495364811</v>
      </c>
    </row>
    <row r="82" spans="2:35">
      <c r="B82" s="39">
        <f t="shared" si="30"/>
        <v>54</v>
      </c>
      <c r="C82" s="42">
        <f t="shared" si="31"/>
        <v>0.91942446043169224</v>
      </c>
      <c r="D82" s="10">
        <f t="shared" si="32"/>
        <v>13.280575539568307</v>
      </c>
      <c r="E82" s="40">
        <f t="shared" si="33"/>
        <v>19.838848920863384</v>
      </c>
      <c r="F82" s="40">
        <f t="shared" si="34"/>
        <v>46.4</v>
      </c>
      <c r="G82" s="3">
        <f t="shared" si="35"/>
        <v>415.8057553956827</v>
      </c>
      <c r="H82" s="3">
        <f t="shared" si="36"/>
        <v>213.67820014326583</v>
      </c>
      <c r="I82">
        <f t="shared" si="1"/>
        <v>2.1367820014326583E-4</v>
      </c>
      <c r="J82" s="4">
        <f t="shared" si="37"/>
        <v>353.13066450379893</v>
      </c>
      <c r="K82" s="40">
        <f t="shared" si="38"/>
        <v>1.6526284116350369</v>
      </c>
      <c r="L82" s="40">
        <f t="shared" si="4"/>
        <v>4.3473715883649628</v>
      </c>
      <c r="M82" s="10">
        <f t="shared" si="39"/>
        <v>3.780119902407574</v>
      </c>
      <c r="N82" s="10">
        <f t="shared" si="5"/>
        <v>8.26</v>
      </c>
      <c r="O82" s="10">
        <f t="shared" si="6"/>
        <v>0.31900000000000001</v>
      </c>
      <c r="P82" s="10">
        <f t="shared" si="40"/>
        <v>12.624213361156697</v>
      </c>
      <c r="Q82" s="42">
        <f t="shared" si="41"/>
        <v>7.6795423862679707E-2</v>
      </c>
      <c r="R82" s="4">
        <f t="shared" si="42"/>
        <v>574566.16354146646</v>
      </c>
      <c r="S82">
        <f t="shared" si="9"/>
        <v>5.7456616354146649E-4</v>
      </c>
      <c r="T82" s="41">
        <f t="shared" si="10"/>
        <v>2.1483360349849173E-4</v>
      </c>
      <c r="U82" s="42">
        <f t="shared" si="43"/>
        <v>1.0310877087833386</v>
      </c>
      <c r="V82" s="42">
        <f t="shared" si="44"/>
        <v>0.89988953310313635</v>
      </c>
      <c r="W82" s="42">
        <f t="shared" si="45"/>
        <v>0.89242459737512647</v>
      </c>
      <c r="X82" s="42">
        <f t="shared" si="46"/>
        <v>7.4649357280098805E-3</v>
      </c>
      <c r="Y82" s="42">
        <f t="shared" si="29"/>
        <v>2.5266237159761841E-3</v>
      </c>
      <c r="Z82" s="10">
        <f t="shared" si="47"/>
        <v>11.760840365897053</v>
      </c>
      <c r="AA82">
        <f t="shared" si="14"/>
        <v>3783210.4105567005</v>
      </c>
      <c r="AB82" s="10">
        <f t="shared" si="15"/>
        <v>3.7832104105567006</v>
      </c>
      <c r="AC82" s="10">
        <f t="shared" si="16"/>
        <v>3.6822104105567006</v>
      </c>
      <c r="AD82" s="3">
        <f t="shared" si="17"/>
        <v>534.04066868117479</v>
      </c>
      <c r="AI82" s="94">
        <f t="shared" si="28"/>
        <v>0.89242459737512647</v>
      </c>
    </row>
    <row r="83" spans="2:35">
      <c r="B83" s="39">
        <f t="shared" si="30"/>
        <v>55</v>
      </c>
      <c r="C83" s="42">
        <f t="shared" si="31"/>
        <v>0.93645083932857542</v>
      </c>
      <c r="D83" s="10">
        <f t="shared" si="32"/>
        <v>13.263549160671424</v>
      </c>
      <c r="E83" s="40">
        <f t="shared" si="33"/>
        <v>19.872901678657151</v>
      </c>
      <c r="F83" s="40">
        <f t="shared" si="34"/>
        <v>46.4</v>
      </c>
      <c r="G83" s="3">
        <f t="shared" si="35"/>
        <v>415.63549160671386</v>
      </c>
      <c r="H83" s="3">
        <f t="shared" si="36"/>
        <v>213.67820014326583</v>
      </c>
      <c r="I83">
        <f t="shared" si="1"/>
        <v>2.1367820014326583E-4</v>
      </c>
      <c r="J83" s="4">
        <f t="shared" si="37"/>
        <v>354.19275421843554</v>
      </c>
      <c r="K83" s="40">
        <f t="shared" si="38"/>
        <v>1.6575989220283505</v>
      </c>
      <c r="L83" s="40">
        <f t="shared" si="4"/>
        <v>4.3424010779716493</v>
      </c>
      <c r="M83" s="10">
        <f t="shared" si="39"/>
        <v>3.7832104105567006</v>
      </c>
      <c r="N83" s="10">
        <f t="shared" si="5"/>
        <v>8.26</v>
      </c>
      <c r="O83" s="10">
        <f t="shared" si="6"/>
        <v>0.31900000000000001</v>
      </c>
      <c r="P83" s="10">
        <f t="shared" si="40"/>
        <v>12.627504896064</v>
      </c>
      <c r="Q83" s="42">
        <f t="shared" si="41"/>
        <v>7.8143780409521385E-2</v>
      </c>
      <c r="R83" s="4">
        <f t="shared" si="42"/>
        <v>573889.4484941999</v>
      </c>
      <c r="S83">
        <f t="shared" si="9"/>
        <v>5.7388944849419985E-4</v>
      </c>
      <c r="T83" s="41">
        <f t="shared" si="10"/>
        <v>2.1551031854575838E-4</v>
      </c>
      <c r="U83" s="42">
        <f t="shared" si="43"/>
        <v>1.0298733097952664</v>
      </c>
      <c r="V83" s="42">
        <f t="shared" si="44"/>
        <v>0.90065123421303628</v>
      </c>
      <c r="W83" s="42">
        <f t="shared" si="45"/>
        <v>0.89317424554203284</v>
      </c>
      <c r="X83" s="42">
        <f t="shared" si="46"/>
        <v>7.4769886710034372E-3</v>
      </c>
      <c r="Y83" s="42">
        <f t="shared" si="29"/>
        <v>2.5367053626013927E-3</v>
      </c>
      <c r="Z83" s="10">
        <f t="shared" si="47"/>
        <v>11.770690979990292</v>
      </c>
      <c r="AA83">
        <f t="shared" si="14"/>
        <v>3786294.5467779255</v>
      </c>
      <c r="AB83" s="10">
        <f t="shared" si="15"/>
        <v>3.7862945467779254</v>
      </c>
      <c r="AC83" s="10">
        <f t="shared" si="16"/>
        <v>3.6852945467779255</v>
      </c>
      <c r="AD83" s="3">
        <f t="shared" si="17"/>
        <v>534.48796907584131</v>
      </c>
      <c r="AI83" s="94">
        <f t="shared" si="28"/>
        <v>0.89317424554203284</v>
      </c>
    </row>
    <row r="84" spans="2:35">
      <c r="B84" s="39">
        <f t="shared" si="30"/>
        <v>56</v>
      </c>
      <c r="C84" s="42">
        <f t="shared" si="31"/>
        <v>0.95347721822545861</v>
      </c>
      <c r="D84" s="10">
        <f t="shared" si="32"/>
        <v>13.246522781774541</v>
      </c>
      <c r="E84" s="40">
        <f t="shared" si="33"/>
        <v>19.906954436450917</v>
      </c>
      <c r="F84" s="40">
        <f t="shared" si="34"/>
        <v>46.4</v>
      </c>
      <c r="G84" s="3">
        <f t="shared" si="35"/>
        <v>415.46522781774502</v>
      </c>
      <c r="H84" s="3">
        <f t="shared" si="36"/>
        <v>213.67820014326583</v>
      </c>
      <c r="I84">
        <f t="shared" si="1"/>
        <v>2.1367820014326583E-4</v>
      </c>
      <c r="J84" s="4">
        <f t="shared" si="37"/>
        <v>355.25666541327701</v>
      </c>
      <c r="K84" s="40">
        <f t="shared" si="38"/>
        <v>1.6625779568298797</v>
      </c>
      <c r="L84" s="40">
        <f t="shared" si="4"/>
        <v>4.33742204317012</v>
      </c>
      <c r="M84" s="10">
        <f t="shared" si="39"/>
        <v>3.7862945467779254</v>
      </c>
      <c r="N84" s="10">
        <f t="shared" si="5"/>
        <v>8.26</v>
      </c>
      <c r="O84" s="10">
        <f t="shared" si="6"/>
        <v>0.31900000000000001</v>
      </c>
      <c r="P84" s="10">
        <f t="shared" si="40"/>
        <v>12.630787819624265</v>
      </c>
      <c r="Q84" s="42">
        <f t="shared" si="41"/>
        <v>7.949178649908846E-2</v>
      </c>
      <c r="R84" s="4">
        <f t="shared" si="42"/>
        <v>573212.33835608314</v>
      </c>
      <c r="S84">
        <f t="shared" si="9"/>
        <v>5.732123383560832E-4</v>
      </c>
      <c r="T84" s="41">
        <f t="shared" si="10"/>
        <v>2.1618742868387503E-4</v>
      </c>
      <c r="U84" s="42">
        <f t="shared" si="43"/>
        <v>1.028658201796909</v>
      </c>
      <c r="V84" s="42">
        <f t="shared" si="44"/>
        <v>0.90141135693799279</v>
      </c>
      <c r="W84" s="42">
        <f t="shared" si="45"/>
        <v>0.89392234810419069</v>
      </c>
      <c r="X84" s="42">
        <f t="shared" si="46"/>
        <v>7.4890088338021021E-3</v>
      </c>
      <c r="Y84" s="42">
        <f t="shared" si="29"/>
        <v>2.5468005921141794E-3</v>
      </c>
      <c r="Z84" s="10">
        <f t="shared" si="47"/>
        <v>11.780521224655928</v>
      </c>
      <c r="AA84">
        <f t="shared" si="14"/>
        <v>3789372.3055196456</v>
      </c>
      <c r="AB84" s="10">
        <f t="shared" si="15"/>
        <v>3.7893723055196458</v>
      </c>
      <c r="AC84" s="10">
        <f t="shared" si="16"/>
        <v>3.6883723055196458</v>
      </c>
      <c r="AD84" s="3">
        <f t="shared" si="17"/>
        <v>534.93434452786732</v>
      </c>
      <c r="AI84" s="94">
        <f t="shared" si="28"/>
        <v>0.89392234810419069</v>
      </c>
    </row>
    <row r="85" spans="2:35">
      <c r="B85" s="39">
        <f t="shared" si="30"/>
        <v>57</v>
      </c>
      <c r="C85" s="42">
        <f t="shared" si="31"/>
        <v>0.9705035971223418</v>
      </c>
      <c r="D85" s="10">
        <f t="shared" si="32"/>
        <v>13.229496402877658</v>
      </c>
      <c r="E85" s="40">
        <f t="shared" si="33"/>
        <v>19.941007194244683</v>
      </c>
      <c r="F85" s="40">
        <f t="shared" si="34"/>
        <v>46.4</v>
      </c>
      <c r="G85" s="3">
        <f t="shared" si="35"/>
        <v>415.29496402877618</v>
      </c>
      <c r="H85" s="3">
        <f t="shared" si="36"/>
        <v>213.67820014326583</v>
      </c>
      <c r="I85">
        <f t="shared" si="1"/>
        <v>2.1367820014326583E-4</v>
      </c>
      <c r="J85" s="4">
        <f t="shared" si="37"/>
        <v>356.32239808832333</v>
      </c>
      <c r="K85" s="40">
        <f t="shared" si="38"/>
        <v>1.6675655160396248</v>
      </c>
      <c r="L85" s="40">
        <f t="shared" si="4"/>
        <v>4.332434483960375</v>
      </c>
      <c r="M85" s="10">
        <f t="shared" si="39"/>
        <v>3.7893723055196458</v>
      </c>
      <c r="N85" s="10">
        <f t="shared" si="5"/>
        <v>8.26</v>
      </c>
      <c r="O85" s="10">
        <f t="shared" si="6"/>
        <v>0.31900000000000001</v>
      </c>
      <c r="P85" s="10">
        <f t="shared" si="40"/>
        <v>12.634062139720339</v>
      </c>
      <c r="Q85" s="42">
        <f t="shared" si="41"/>
        <v>8.083944323122956E-2</v>
      </c>
      <c r="R85" s="4">
        <f t="shared" si="42"/>
        <v>572534.83405751258</v>
      </c>
      <c r="S85">
        <f t="shared" si="9"/>
        <v>5.7253483405751259E-4</v>
      </c>
      <c r="T85" s="41">
        <f t="shared" si="10"/>
        <v>2.1686493298244563E-4</v>
      </c>
      <c r="U85" s="42">
        <f t="shared" si="43"/>
        <v>1.0274423864579092</v>
      </c>
      <c r="V85" s="42">
        <f t="shared" si="44"/>
        <v>0.90216989979948448</v>
      </c>
      <c r="W85" s="42">
        <f t="shared" si="45"/>
        <v>0.89466890371497665</v>
      </c>
      <c r="X85" s="42">
        <f t="shared" si="46"/>
        <v>7.5009960845078272E-3</v>
      </c>
      <c r="Y85" s="42">
        <f t="shared" si="29"/>
        <v>2.5569093599852304E-3</v>
      </c>
      <c r="Z85" s="10">
        <f t="shared" si="47"/>
        <v>11.790331082214211</v>
      </c>
      <c r="AA85">
        <f t="shared" si="14"/>
        <v>3792443.6812464972</v>
      </c>
      <c r="AB85" s="10">
        <f t="shared" si="15"/>
        <v>3.792443681246497</v>
      </c>
      <c r="AC85" s="10">
        <f t="shared" si="16"/>
        <v>3.691443681246497</v>
      </c>
      <c r="AD85" s="3">
        <f t="shared" si="17"/>
        <v>535.37979423444483</v>
      </c>
      <c r="AI85" s="94">
        <f t="shared" si="28"/>
        <v>0.89466890371497665</v>
      </c>
    </row>
    <row r="86" spans="2:35">
      <c r="B86" s="39">
        <f t="shared" si="30"/>
        <v>58</v>
      </c>
      <c r="C86" s="42">
        <f t="shared" si="31"/>
        <v>0.98752997601922499</v>
      </c>
      <c r="D86" s="10">
        <f t="shared" si="32"/>
        <v>13.212470023980774</v>
      </c>
      <c r="E86" s="40">
        <f t="shared" si="33"/>
        <v>19.97505995203845</v>
      </c>
      <c r="F86" s="40">
        <f t="shared" si="34"/>
        <v>46.4</v>
      </c>
      <c r="G86" s="3">
        <f t="shared" si="35"/>
        <v>415.12470023980734</v>
      </c>
      <c r="H86" s="3">
        <f t="shared" si="36"/>
        <v>213.67820014326583</v>
      </c>
      <c r="I86">
        <f t="shared" si="1"/>
        <v>2.1367820014326583E-4</v>
      </c>
      <c r="J86" s="4">
        <f t="shared" si="37"/>
        <v>357.3899522435745</v>
      </c>
      <c r="K86" s="40">
        <f t="shared" si="38"/>
        <v>1.672561599657586</v>
      </c>
      <c r="L86" s="40">
        <f t="shared" si="4"/>
        <v>4.3274384003424142</v>
      </c>
      <c r="M86" s="10">
        <f t="shared" si="39"/>
        <v>3.792443681246497</v>
      </c>
      <c r="N86" s="10">
        <f t="shared" si="5"/>
        <v>8.26</v>
      </c>
      <c r="O86" s="10">
        <f t="shared" si="6"/>
        <v>0.31900000000000001</v>
      </c>
      <c r="P86" s="10">
        <f t="shared" si="40"/>
        <v>12.637327864205785</v>
      </c>
      <c r="Q86" s="42">
        <f t="shared" si="41"/>
        <v>8.2186751703387587E-2</v>
      </c>
      <c r="R86" s="4">
        <f t="shared" si="42"/>
        <v>571856.93652888457</v>
      </c>
      <c r="S86">
        <f t="shared" si="9"/>
        <v>5.7185693652888453E-4</v>
      </c>
      <c r="T86" s="41">
        <f t="shared" si="10"/>
        <v>2.1754283051107369E-4</v>
      </c>
      <c r="U86" s="42">
        <f t="shared" si="43"/>
        <v>1.0262258654479097</v>
      </c>
      <c r="V86" s="42">
        <f t="shared" si="44"/>
        <v>0.90292686132295419</v>
      </c>
      <c r="W86" s="42">
        <f t="shared" si="45"/>
        <v>0.89541391103170753</v>
      </c>
      <c r="X86" s="42">
        <f t="shared" si="46"/>
        <v>7.5129502912466561E-3</v>
      </c>
      <c r="Y86" s="42">
        <f t="shared" si="29"/>
        <v>2.5670316215635294E-3</v>
      </c>
      <c r="Z86" s="10">
        <f t="shared" si="47"/>
        <v>11.800120535035783</v>
      </c>
      <c r="AA86">
        <f t="shared" si="14"/>
        <v>3795508.6684388896</v>
      </c>
      <c r="AB86" s="10">
        <f t="shared" si="15"/>
        <v>3.7955086684388895</v>
      </c>
      <c r="AC86" s="10">
        <f t="shared" si="16"/>
        <v>3.6945086684388895</v>
      </c>
      <c r="AD86" s="3">
        <f t="shared" si="17"/>
        <v>535.82431739505284</v>
      </c>
      <c r="AI86" s="94">
        <f t="shared" si="28"/>
        <v>0.89541391103170753</v>
      </c>
    </row>
    <row r="87" spans="2:35">
      <c r="B87" s="39">
        <f t="shared" si="30"/>
        <v>59</v>
      </c>
      <c r="C87" s="42">
        <f t="shared" si="31"/>
        <v>1.0045563549161083</v>
      </c>
      <c r="D87" s="10">
        <f t="shared" si="32"/>
        <v>13.195443645083891</v>
      </c>
      <c r="E87" s="40">
        <f t="shared" si="33"/>
        <v>20.009112709832216</v>
      </c>
      <c r="F87" s="40">
        <f t="shared" si="34"/>
        <v>46.4</v>
      </c>
      <c r="G87" s="3">
        <f t="shared" si="35"/>
        <v>414.9544364508385</v>
      </c>
      <c r="H87" s="3">
        <f t="shared" si="36"/>
        <v>213.67820014326583</v>
      </c>
      <c r="I87">
        <f t="shared" si="1"/>
        <v>2.1367820014326583E-4</v>
      </c>
      <c r="J87" s="4">
        <f t="shared" si="37"/>
        <v>358.45932787903052</v>
      </c>
      <c r="K87" s="40">
        <f t="shared" si="38"/>
        <v>1.6775662076837627</v>
      </c>
      <c r="L87" s="40">
        <f t="shared" si="4"/>
        <v>4.3224337923162377</v>
      </c>
      <c r="M87" s="10">
        <f t="shared" si="39"/>
        <v>3.7955086684388895</v>
      </c>
      <c r="N87" s="10">
        <f t="shared" si="5"/>
        <v>8.26</v>
      </c>
      <c r="O87" s="10">
        <f t="shared" si="6"/>
        <v>0.31900000000000001</v>
      </c>
      <c r="P87" s="10">
        <f t="shared" si="40"/>
        <v>12.640585000904521</v>
      </c>
      <c r="Q87" s="42">
        <f t="shared" si="41"/>
        <v>8.3533713010610702E-2</v>
      </c>
      <c r="R87" s="4">
        <f t="shared" si="42"/>
        <v>571178.64670059539</v>
      </c>
      <c r="S87">
        <f t="shared" si="9"/>
        <v>5.711786467005954E-4</v>
      </c>
      <c r="T87" s="41">
        <f t="shared" si="10"/>
        <v>2.1822112033936282E-4</v>
      </c>
      <c r="U87" s="42">
        <f t="shared" si="43"/>
        <v>1.0250086404365535</v>
      </c>
      <c r="V87" s="42">
        <f t="shared" si="44"/>
        <v>0.90368224003825226</v>
      </c>
      <c r="W87" s="42">
        <f t="shared" si="45"/>
        <v>0.89615736871552498</v>
      </c>
      <c r="X87" s="42">
        <f t="shared" si="46"/>
        <v>7.5248713227272779E-3</v>
      </c>
      <c r="Y87" s="42">
        <f t="shared" si="29"/>
        <v>2.5771673320770759E-3</v>
      </c>
      <c r="Z87" s="10">
        <f t="shared" si="47"/>
        <v>11.809889565543603</v>
      </c>
      <c r="AA87">
        <f t="shared" si="14"/>
        <v>3798567.2615936147</v>
      </c>
      <c r="AB87" s="10">
        <f t="shared" si="15"/>
        <v>3.7985672615936146</v>
      </c>
      <c r="AC87" s="10">
        <f t="shared" si="16"/>
        <v>3.6975672615936146</v>
      </c>
      <c r="AD87" s="3">
        <f t="shared" si="17"/>
        <v>536.26791321154678</v>
      </c>
      <c r="AI87" s="94">
        <f t="shared" si="28"/>
        <v>0.89615736871552498</v>
      </c>
    </row>
    <row r="88" spans="2:35">
      <c r="B88" s="39">
        <f t="shared" si="30"/>
        <v>60</v>
      </c>
      <c r="C88" s="42">
        <f t="shared" si="31"/>
        <v>1.0215827338129915</v>
      </c>
      <c r="D88" s="10">
        <f t="shared" si="32"/>
        <v>13.178417266187008</v>
      </c>
      <c r="E88" s="40">
        <f t="shared" si="33"/>
        <v>20.043165467625983</v>
      </c>
      <c r="F88" s="40">
        <f t="shared" si="34"/>
        <v>46.4</v>
      </c>
      <c r="G88" s="3">
        <f t="shared" si="35"/>
        <v>414.78417266186966</v>
      </c>
      <c r="H88" s="3">
        <f t="shared" si="36"/>
        <v>213.67820014326583</v>
      </c>
      <c r="I88">
        <f t="shared" si="1"/>
        <v>2.1367820014326583E-4</v>
      </c>
      <c r="J88" s="4">
        <f t="shared" si="37"/>
        <v>359.5305249946914</v>
      </c>
      <c r="K88" s="40">
        <f t="shared" si="38"/>
        <v>1.6825793401181557</v>
      </c>
      <c r="L88" s="40">
        <f t="shared" si="4"/>
        <v>4.3174206598818445</v>
      </c>
      <c r="M88" s="10">
        <f t="shared" si="39"/>
        <v>3.7985672615936146</v>
      </c>
      <c r="N88" s="10">
        <f t="shared" si="5"/>
        <v>8.26</v>
      </c>
      <c r="O88" s="10">
        <f t="shared" si="6"/>
        <v>0.31900000000000001</v>
      </c>
      <c r="P88" s="10">
        <f t="shared" si="40"/>
        <v>12.643833557611583</v>
      </c>
      <c r="Q88" s="42">
        <f t="shared" si="41"/>
        <v>8.4880328245563186E-2</v>
      </c>
      <c r="R88" s="4">
        <f t="shared" si="42"/>
        <v>570499.96550304152</v>
      </c>
      <c r="S88">
        <f t="shared" si="9"/>
        <v>5.7049996550304148E-4</v>
      </c>
      <c r="T88" s="41">
        <f t="shared" si="10"/>
        <v>2.1889980153691675E-4</v>
      </c>
      <c r="U88" s="42">
        <f t="shared" si="43"/>
        <v>1.0237907130934831</v>
      </c>
      <c r="V88" s="42">
        <f t="shared" si="44"/>
        <v>0.9044360344796879</v>
      </c>
      <c r="W88" s="42">
        <f t="shared" si="45"/>
        <v>0.89689927543154524</v>
      </c>
      <c r="X88" s="42">
        <f t="shared" si="46"/>
        <v>7.5367590481426605E-3</v>
      </c>
      <c r="Y88" s="42">
        <f t="shared" si="29"/>
        <v>2.5873164466334708E-3</v>
      </c>
      <c r="Z88" s="10">
        <f t="shared" si="47"/>
        <v>11.819638156214262</v>
      </c>
      <c r="AA88">
        <f t="shared" si="14"/>
        <v>3801619.4552242537</v>
      </c>
      <c r="AB88" s="10">
        <f t="shared" si="15"/>
        <v>3.8016194552242535</v>
      </c>
      <c r="AC88" s="10">
        <f t="shared" si="16"/>
        <v>3.7006194552242535</v>
      </c>
      <c r="AD88" s="3">
        <f t="shared" si="17"/>
        <v>536.71058088821667</v>
      </c>
      <c r="AI88" s="94">
        <f t="shared" si="28"/>
        <v>0.89689927543154524</v>
      </c>
    </row>
    <row r="89" spans="2:35">
      <c r="B89" s="39">
        <f t="shared" si="30"/>
        <v>61</v>
      </c>
      <c r="C89" s="42">
        <f t="shared" si="31"/>
        <v>1.0386091127098747</v>
      </c>
      <c r="D89" s="10">
        <f t="shared" si="32"/>
        <v>13.161390887290125</v>
      </c>
      <c r="E89" s="40">
        <f t="shared" si="33"/>
        <v>20.077218225419749</v>
      </c>
      <c r="F89" s="40">
        <f t="shared" si="34"/>
        <v>46.4</v>
      </c>
      <c r="G89" s="3">
        <f t="shared" si="35"/>
        <v>414.61390887290082</v>
      </c>
      <c r="H89" s="3">
        <f t="shared" si="36"/>
        <v>213.67820014326583</v>
      </c>
      <c r="I89">
        <f t="shared" si="1"/>
        <v>2.1367820014326583E-4</v>
      </c>
      <c r="J89" s="4">
        <f t="shared" si="37"/>
        <v>360.60354359055668</v>
      </c>
      <c r="K89" s="40">
        <f t="shared" si="38"/>
        <v>1.6876009969607622</v>
      </c>
      <c r="L89" s="40">
        <f t="shared" si="4"/>
        <v>4.3123990030392374</v>
      </c>
      <c r="M89" s="10">
        <f t="shared" si="39"/>
        <v>3.8016194552242535</v>
      </c>
      <c r="N89" s="10">
        <f t="shared" si="5"/>
        <v>8.26</v>
      </c>
      <c r="O89" s="10">
        <f t="shared" si="6"/>
        <v>0.31900000000000001</v>
      </c>
      <c r="P89" s="10">
        <f t="shared" si="40"/>
        <v>12.647073542093693</v>
      </c>
      <c r="Q89" s="42">
        <f t="shared" si="41"/>
        <v>8.6226598498536228E-2</v>
      </c>
      <c r="R89" s="4">
        <f t="shared" si="42"/>
        <v>569820.89386661944</v>
      </c>
      <c r="S89">
        <f t="shared" si="9"/>
        <v>5.6982089386661946E-4</v>
      </c>
      <c r="T89" s="41">
        <f t="shared" si="10"/>
        <v>2.1957887317333876E-4</v>
      </c>
      <c r="U89" s="42">
        <f t="shared" si="43"/>
        <v>1.0225720850883417</v>
      </c>
      <c r="V89" s="42">
        <f t="shared" si="44"/>
        <v>0.9051882431853665</v>
      </c>
      <c r="W89" s="42">
        <f t="shared" si="45"/>
        <v>0.89763962984895662</v>
      </c>
      <c r="X89" s="42">
        <f t="shared" si="46"/>
        <v>7.5486133364098817E-3</v>
      </c>
      <c r="Y89" s="42">
        <f t="shared" si="29"/>
        <v>2.5974789202194751E-3</v>
      </c>
      <c r="Z89" s="10">
        <f t="shared" si="47"/>
        <v>11.829366289574624</v>
      </c>
      <c r="AA89">
        <f t="shared" si="14"/>
        <v>3804665.2438601307</v>
      </c>
      <c r="AB89" s="10">
        <f t="shared" si="15"/>
        <v>3.8046652438601307</v>
      </c>
      <c r="AC89" s="10">
        <f t="shared" si="16"/>
        <v>3.7036652438601307</v>
      </c>
      <c r="AD89" s="3">
        <f t="shared" si="17"/>
        <v>537.15231963163603</v>
      </c>
      <c r="AI89" s="94">
        <f t="shared" si="28"/>
        <v>0.89763962984895662</v>
      </c>
    </row>
    <row r="90" spans="2:35">
      <c r="B90" s="39">
        <f t="shared" si="30"/>
        <v>62</v>
      </c>
      <c r="C90" s="42">
        <f t="shared" si="31"/>
        <v>1.0556354916067578</v>
      </c>
      <c r="D90" s="10">
        <f t="shared" si="32"/>
        <v>13.144364508393242</v>
      </c>
      <c r="E90" s="40">
        <f t="shared" si="33"/>
        <v>20.111270983213515</v>
      </c>
      <c r="F90" s="40">
        <f t="shared" si="34"/>
        <v>46.4</v>
      </c>
      <c r="G90" s="3">
        <f t="shared" si="35"/>
        <v>414.44364508393198</v>
      </c>
      <c r="H90" s="3">
        <f t="shared" si="36"/>
        <v>213.67820014326583</v>
      </c>
      <c r="I90">
        <f t="shared" si="1"/>
        <v>2.1367820014326583E-4</v>
      </c>
      <c r="J90" s="4">
        <f t="shared" si="37"/>
        <v>361.67838366662727</v>
      </c>
      <c r="K90" s="40">
        <f t="shared" si="38"/>
        <v>1.6926311782115866</v>
      </c>
      <c r="L90" s="40">
        <f t="shared" si="4"/>
        <v>4.3073688217884136</v>
      </c>
      <c r="M90" s="10">
        <f t="shared" si="39"/>
        <v>3.8046652438601307</v>
      </c>
      <c r="N90" s="10">
        <f t="shared" si="5"/>
        <v>8.26</v>
      </c>
      <c r="O90" s="10">
        <f t="shared" si="6"/>
        <v>0.31900000000000001</v>
      </c>
      <c r="P90" s="10">
        <f t="shared" si="40"/>
        <v>12.650304962088263</v>
      </c>
      <c r="Q90" s="42">
        <f t="shared" si="41"/>
        <v>8.7572524857458769E-2</v>
      </c>
      <c r="R90" s="4">
        <f t="shared" si="42"/>
        <v>569141.43272172508</v>
      </c>
      <c r="S90">
        <f t="shared" si="9"/>
        <v>5.691414327217251E-4</v>
      </c>
      <c r="T90" s="41">
        <f t="shared" si="10"/>
        <v>2.2025833431823312E-4</v>
      </c>
      <c r="U90" s="42">
        <f t="shared" si="43"/>
        <v>1.0213527580907715</v>
      </c>
      <c r="V90" s="42">
        <f t="shared" si="44"/>
        <v>0.9059388646986043</v>
      </c>
      <c r="W90" s="42">
        <f t="shared" si="45"/>
        <v>0.89837843064076661</v>
      </c>
      <c r="X90" s="42">
        <f t="shared" si="46"/>
        <v>7.5604340578376839E-3</v>
      </c>
      <c r="Y90" s="42">
        <f t="shared" si="29"/>
        <v>2.6076547077028144E-3</v>
      </c>
      <c r="Z90" s="10">
        <f t="shared" si="47"/>
        <v>11.839073948208602</v>
      </c>
      <c r="AA90">
        <f t="shared" si="14"/>
        <v>3807704.6220484283</v>
      </c>
      <c r="AB90" s="10">
        <f t="shared" si="15"/>
        <v>3.8077046220484281</v>
      </c>
      <c r="AC90" s="10">
        <f t="shared" si="16"/>
        <v>3.7067046220484281</v>
      </c>
      <c r="AD90" s="3">
        <f t="shared" si="17"/>
        <v>537.59312865096854</v>
      </c>
      <c r="AI90" s="94">
        <f t="shared" si="28"/>
        <v>0.89837843064076661</v>
      </c>
    </row>
    <row r="91" spans="2:35">
      <c r="B91" s="39">
        <f t="shared" si="30"/>
        <v>63</v>
      </c>
      <c r="C91" s="42">
        <f t="shared" si="31"/>
        <v>1.072661870503641</v>
      </c>
      <c r="D91" s="10">
        <f t="shared" si="32"/>
        <v>13.127338129496358</v>
      </c>
      <c r="E91" s="40">
        <f t="shared" si="33"/>
        <v>20.145323741007282</v>
      </c>
      <c r="F91" s="40">
        <f t="shared" si="34"/>
        <v>46.4</v>
      </c>
      <c r="G91" s="3">
        <f t="shared" si="35"/>
        <v>414.27338129496314</v>
      </c>
      <c r="H91" s="3">
        <f t="shared" si="36"/>
        <v>213.67820014326583</v>
      </c>
      <c r="I91">
        <f t="shared" si="1"/>
        <v>2.1367820014326583E-4</v>
      </c>
      <c r="J91" s="4">
        <f t="shared" si="37"/>
        <v>362.75504522290248</v>
      </c>
      <c r="K91" s="40">
        <f t="shared" si="38"/>
        <v>1.6976698838706261</v>
      </c>
      <c r="L91" s="40">
        <f t="shared" si="4"/>
        <v>4.3023301161293741</v>
      </c>
      <c r="M91" s="10">
        <f t="shared" si="39"/>
        <v>3.8077046220484281</v>
      </c>
      <c r="N91" s="10">
        <f t="shared" si="5"/>
        <v>8.26</v>
      </c>
      <c r="O91" s="10">
        <f t="shared" si="6"/>
        <v>0.31900000000000001</v>
      </c>
      <c r="P91" s="10">
        <f t="shared" si="40"/>
        <v>12.653527825305778</v>
      </c>
      <c r="Q91" s="42">
        <f t="shared" si="41"/>
        <v>8.8918108407908009E-2</v>
      </c>
      <c r="R91" s="4">
        <f t="shared" si="42"/>
        <v>568461.58299875527</v>
      </c>
      <c r="S91">
        <f t="shared" si="9"/>
        <v>5.6846158299875531E-4</v>
      </c>
      <c r="T91" s="41">
        <f t="shared" si="10"/>
        <v>2.2093818404120291E-4</v>
      </c>
      <c r="U91" s="42">
        <f t="shared" si="43"/>
        <v>1.0201327337704162</v>
      </c>
      <c r="V91" s="42">
        <f t="shared" si="44"/>
        <v>0.90668789756530865</v>
      </c>
      <c r="W91" s="42">
        <f t="shared" si="45"/>
        <v>0.8991156764843139</v>
      </c>
      <c r="X91" s="42">
        <f t="shared" si="46"/>
        <v>7.5722210809947565E-3</v>
      </c>
      <c r="Y91" s="42">
        <f t="shared" si="29"/>
        <v>2.6178437638297658E-3</v>
      </c>
      <c r="Z91" s="10">
        <f t="shared" si="47"/>
        <v>11.848761114744939</v>
      </c>
      <c r="AA91">
        <f t="shared" si="14"/>
        <v>3810737.5843503685</v>
      </c>
      <c r="AB91" s="10">
        <f t="shared" si="15"/>
        <v>3.8107375843503686</v>
      </c>
      <c r="AC91" s="10">
        <f t="shared" si="16"/>
        <v>3.7097375843503686</v>
      </c>
      <c r="AD91" s="3">
        <f t="shared" si="17"/>
        <v>538.03300715741386</v>
      </c>
      <c r="AI91" s="94">
        <f t="shared" si="28"/>
        <v>0.8991156764843139</v>
      </c>
    </row>
    <row r="92" spans="2:35">
      <c r="B92" s="39">
        <f t="shared" si="30"/>
        <v>64</v>
      </c>
      <c r="C92" s="42">
        <f t="shared" si="31"/>
        <v>1.0896882494005242</v>
      </c>
      <c r="D92" s="10">
        <f t="shared" si="32"/>
        <v>13.110311750599475</v>
      </c>
      <c r="E92" s="40">
        <f t="shared" si="33"/>
        <v>20.179376498801048</v>
      </c>
      <c r="F92" s="40">
        <f t="shared" si="34"/>
        <v>46.4</v>
      </c>
      <c r="G92" s="3">
        <f t="shared" si="35"/>
        <v>414.10311750599431</v>
      </c>
      <c r="H92" s="3">
        <f t="shared" si="36"/>
        <v>213.67820014326583</v>
      </c>
      <c r="I92">
        <f t="shared" ref="I92:I155" si="48">H92/1000^2</f>
        <v>2.1367820014326583E-4</v>
      </c>
      <c r="J92" s="4">
        <f t="shared" si="37"/>
        <v>363.83352825938255</v>
      </c>
      <c r="K92" s="40">
        <f t="shared" si="38"/>
        <v>1.7027171139378812</v>
      </c>
      <c r="L92" s="40">
        <f t="shared" ref="L92:L155" si="49">IF((gstar-K92)&lt;0,0,gstar-K92)</f>
        <v>4.2972828860621188</v>
      </c>
      <c r="M92" s="10">
        <f t="shared" si="39"/>
        <v>3.8107375843503686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12.65674213942585</v>
      </c>
      <c r="Q92" s="42">
        <f t="shared" si="41"/>
        <v>9.0263350233120349E-2</v>
      </c>
      <c r="R92" s="4">
        <f t="shared" si="42"/>
        <v>567781.34562810615</v>
      </c>
      <c r="S92">
        <f t="shared" ref="S92:S155" si="52">R92/1000^3</f>
        <v>5.6778134562810616E-4</v>
      </c>
      <c r="T92" s="41">
        <f t="shared" ref="T92:T155" si="53">(vc/1000^3-S92)</f>
        <v>2.2161842141185206E-4</v>
      </c>
      <c r="U92" s="42">
        <f t="shared" si="43"/>
        <v>1.0189120137969179</v>
      </c>
      <c r="V92" s="42">
        <f t="shared" si="44"/>
        <v>0.90743534033792739</v>
      </c>
      <c r="W92" s="42">
        <f t="shared" si="45"/>
        <v>0.89985136606034311</v>
      </c>
      <c r="X92" s="42">
        <f t="shared" si="46"/>
        <v>7.5839742775842822E-3</v>
      </c>
      <c r="Y92" s="42">
        <f t="shared" si="29"/>
        <v>2.6280460432293066E-3</v>
      </c>
      <c r="Z92" s="10">
        <f t="shared" si="47"/>
        <v>11.858427771874561</v>
      </c>
      <c r="AA92">
        <f t="shared" ref="AA92:AA155" si="54">Z92*rat*to+patm*1000000</f>
        <v>3813764.1253466383</v>
      </c>
      <c r="AB92" s="10">
        <f t="shared" ref="AB92:AB155" si="55">AA92/1000000</f>
        <v>3.8137641253466383</v>
      </c>
      <c r="AC92" s="10">
        <f t="shared" ref="AC92:AC155" si="56">AB92-patm</f>
        <v>3.7127641253466384</v>
      </c>
      <c r="AD92" s="3">
        <f t="shared" ref="AD92:AD155" si="57">AC92*1000000/6895</f>
        <v>538.47195436499464</v>
      </c>
      <c r="AI92" s="94">
        <f t="shared" si="28"/>
        <v>0.89985136606034311</v>
      </c>
    </row>
    <row r="93" spans="2:35">
      <c r="B93" s="39">
        <f t="shared" si="30"/>
        <v>65</v>
      </c>
      <c r="C93" s="42">
        <f t="shared" si="31"/>
        <v>1.1067146282974074</v>
      </c>
      <c r="D93" s="10">
        <f t="shared" si="32"/>
        <v>13.093285371702592</v>
      </c>
      <c r="E93" s="40">
        <f t="shared" si="33"/>
        <v>20.213429256594814</v>
      </c>
      <c r="F93" s="40">
        <f t="shared" si="34"/>
        <v>46.4</v>
      </c>
      <c r="G93" s="3">
        <f t="shared" si="35"/>
        <v>413.93285371702547</v>
      </c>
      <c r="H93" s="3">
        <f t="shared" si="36"/>
        <v>213.67820014326583</v>
      </c>
      <c r="I93">
        <f t="shared" si="48"/>
        <v>2.1367820014326583E-4</v>
      </c>
      <c r="J93" s="4">
        <f t="shared" si="37"/>
        <v>364.91383277606724</v>
      </c>
      <c r="K93" s="40">
        <f t="shared" si="38"/>
        <v>1.7077728684133513</v>
      </c>
      <c r="L93" s="40">
        <f t="shared" si="49"/>
        <v>4.2922271315866487</v>
      </c>
      <c r="M93" s="10">
        <f t="shared" si="39"/>
        <v>3.8137641253466383</v>
      </c>
      <c r="N93" s="10">
        <f t="shared" si="50"/>
        <v>8.26</v>
      </c>
      <c r="O93" s="10">
        <f t="shared" si="51"/>
        <v>0.31900000000000001</v>
      </c>
      <c r="P93" s="10">
        <f t="shared" si="40"/>
        <v>12.65994791210311</v>
      </c>
      <c r="Q93" s="42">
        <f t="shared" si="41"/>
        <v>9.160825141400164E-2</v>
      </c>
      <c r="R93" s="4">
        <f t="shared" si="42"/>
        <v>567100.72154017421</v>
      </c>
      <c r="S93">
        <f t="shared" si="52"/>
        <v>5.6710072154017425E-4</v>
      </c>
      <c r="T93" s="41">
        <f t="shared" si="53"/>
        <v>2.2229904549978397E-4</v>
      </c>
      <c r="U93" s="42">
        <f t="shared" si="43"/>
        <v>1.0176905998399195</v>
      </c>
      <c r="V93" s="42">
        <f t="shared" si="44"/>
        <v>0.90818119157126587</v>
      </c>
      <c r="W93" s="42">
        <f t="shared" si="45"/>
        <v>0.90058549805432042</v>
      </c>
      <c r="X93" s="42">
        <f t="shared" si="46"/>
        <v>7.5956935169454454E-3</v>
      </c>
      <c r="Y93" s="42">
        <f t="shared" si="29"/>
        <v>2.6382615004098588E-3</v>
      </c>
      <c r="Z93" s="10">
        <f t="shared" si="47"/>
        <v>11.868073902334514</v>
      </c>
      <c r="AA93">
        <f t="shared" si="54"/>
        <v>3816784.2396323672</v>
      </c>
      <c r="AB93" s="10">
        <f t="shared" si="55"/>
        <v>3.816784239632367</v>
      </c>
      <c r="AC93" s="10">
        <f t="shared" si="56"/>
        <v>3.715784239632367</v>
      </c>
      <c r="AD93" s="3">
        <f t="shared" si="57"/>
        <v>538.90996948982843</v>
      </c>
      <c r="AI93" s="94">
        <f t="shared" ref="AI93:AI156" si="58">($M93-patm)*1000000*$I93/SQRT(rat*to)*SQRT(k)*(2/(k+1))^((k+1)/2/(k-1))</f>
        <v>0.90058549805432042</v>
      </c>
    </row>
    <row r="94" spans="2:35">
      <c r="B94" s="39">
        <f t="shared" si="30"/>
        <v>66</v>
      </c>
      <c r="C94" s="42">
        <f t="shared" si="31"/>
        <v>1.1237410071942906</v>
      </c>
      <c r="D94" s="10">
        <f t="shared" si="32"/>
        <v>13.076258992805709</v>
      </c>
      <c r="E94" s="40">
        <f t="shared" si="33"/>
        <v>20.247482014388581</v>
      </c>
      <c r="F94" s="40">
        <f t="shared" si="34"/>
        <v>46.4</v>
      </c>
      <c r="G94" s="3">
        <f t="shared" si="35"/>
        <v>413.76258992805663</v>
      </c>
      <c r="H94" s="3">
        <f t="shared" si="36"/>
        <v>213.67820014326583</v>
      </c>
      <c r="I94">
        <f t="shared" si="48"/>
        <v>2.1367820014326583E-4</v>
      </c>
      <c r="J94" s="4">
        <f t="shared" si="37"/>
        <v>365.99595877295701</v>
      </c>
      <c r="K94" s="40">
        <f t="shared" si="38"/>
        <v>1.7128371472970381</v>
      </c>
      <c r="L94" s="40">
        <f t="shared" si="49"/>
        <v>4.2871628527029619</v>
      </c>
      <c r="M94" s="10">
        <f t="shared" si="39"/>
        <v>3.816784239632367</v>
      </c>
      <c r="N94" s="10">
        <f t="shared" si="50"/>
        <v>8.26</v>
      </c>
      <c r="O94" s="10">
        <f t="shared" si="51"/>
        <v>0.31900000000000001</v>
      </c>
      <c r="P94" s="10">
        <f t="shared" si="40"/>
        <v>12.663145150961999</v>
      </c>
      <c r="Q94" s="42">
        <f t="shared" si="41"/>
        <v>9.2952813029137965E-2</v>
      </c>
      <c r="R94" s="4">
        <f t="shared" si="42"/>
        <v>566419.7116653556</v>
      </c>
      <c r="S94">
        <f t="shared" si="52"/>
        <v>5.6641971166535563E-4</v>
      </c>
      <c r="T94" s="41">
        <f t="shared" si="53"/>
        <v>2.2298005537460259E-4</v>
      </c>
      <c r="U94" s="42">
        <f t="shared" si="43"/>
        <v>1.0164684935690638</v>
      </c>
      <c r="V94" s="42">
        <f t="shared" si="44"/>
        <v>0.90892544982538281</v>
      </c>
      <c r="W94" s="42">
        <f t="shared" si="45"/>
        <v>0.90131807115521456</v>
      </c>
      <c r="X94" s="42">
        <f t="shared" si="46"/>
        <v>7.6073786701682522E-3</v>
      </c>
      <c r="Y94" s="42">
        <f t="shared" ref="Y94:Y157" si="59">IF((X94*(Q94-Q93)+Y93)&lt;0,0,X94*(Q94-Q93)+Y93)</f>
        <v>2.6484900897615739E-3</v>
      </c>
      <c r="Z94" s="10">
        <f t="shared" si="47"/>
        <v>11.877699488916877</v>
      </c>
      <c r="AA94">
        <f t="shared" si="54"/>
        <v>3819797.9218199146</v>
      </c>
      <c r="AB94" s="10">
        <f t="shared" si="55"/>
        <v>3.8197979218199145</v>
      </c>
      <c r="AC94" s="10">
        <f t="shared" si="56"/>
        <v>3.7187979218199145</v>
      </c>
      <c r="AD94" s="3">
        <f t="shared" si="57"/>
        <v>539.34705175053148</v>
      </c>
      <c r="AI94" s="94">
        <f t="shared" si="58"/>
        <v>0.90131807115521456</v>
      </c>
    </row>
    <row r="95" spans="2:35">
      <c r="B95" s="39">
        <f t="shared" si="30"/>
        <v>67</v>
      </c>
      <c r="C95" s="42">
        <f t="shared" si="31"/>
        <v>1.1407673860911738</v>
      </c>
      <c r="D95" s="10">
        <f t="shared" si="32"/>
        <v>13.059232613908826</v>
      </c>
      <c r="E95" s="40">
        <f t="shared" si="33"/>
        <v>20.281534772182347</v>
      </c>
      <c r="F95" s="40">
        <f t="shared" si="34"/>
        <v>46.4</v>
      </c>
      <c r="G95" s="3">
        <f t="shared" si="35"/>
        <v>413.59232613908779</v>
      </c>
      <c r="H95" s="3">
        <f t="shared" si="36"/>
        <v>213.67820014326583</v>
      </c>
      <c r="I95">
        <f t="shared" si="48"/>
        <v>2.1367820014326583E-4</v>
      </c>
      <c r="J95" s="4">
        <f t="shared" si="37"/>
        <v>367.07990625005164</v>
      </c>
      <c r="K95" s="40">
        <f t="shared" si="38"/>
        <v>1.717909950588941</v>
      </c>
      <c r="L95" s="40">
        <f t="shared" si="49"/>
        <v>4.2820900494110585</v>
      </c>
      <c r="M95" s="10">
        <f t="shared" si="39"/>
        <v>3.8197979218199145</v>
      </c>
      <c r="N95" s="10">
        <f t="shared" si="50"/>
        <v>8.26</v>
      </c>
      <c r="O95" s="10">
        <f t="shared" si="51"/>
        <v>0.31900000000000001</v>
      </c>
      <c r="P95" s="10">
        <f t="shared" si="40"/>
        <v>12.666333863599833</v>
      </c>
      <c r="Q95" s="42">
        <f t="shared" si="41"/>
        <v>9.4297036154806016E-2</v>
      </c>
      <c r="R95" s="4">
        <f t="shared" si="42"/>
        <v>565738.3169340468</v>
      </c>
      <c r="S95">
        <f t="shared" si="52"/>
        <v>5.6573831693404681E-4</v>
      </c>
      <c r="T95" s="41">
        <f t="shared" si="53"/>
        <v>2.2366145010591142E-4</v>
      </c>
      <c r="U95" s="42">
        <f t="shared" si="43"/>
        <v>1.0152456966539936</v>
      </c>
      <c r="V95" s="42">
        <f t="shared" si="44"/>
        <v>0.90966811366417133</v>
      </c>
      <c r="W95" s="42">
        <f t="shared" si="45"/>
        <v>0.90204908405617434</v>
      </c>
      <c r="X95" s="42">
        <f t="shared" si="46"/>
        <v>7.6190296079969855E-3</v>
      </c>
      <c r="Y95" s="42">
        <f t="shared" si="59"/>
        <v>2.6587317655557929E-3</v>
      </c>
      <c r="Z95" s="10">
        <f t="shared" si="47"/>
        <v>11.887304514465017</v>
      </c>
      <c r="AA95">
        <f t="shared" si="54"/>
        <v>3822805.1665376965</v>
      </c>
      <c r="AB95" s="10">
        <f t="shared" si="55"/>
        <v>3.8228051665376963</v>
      </c>
      <c r="AC95" s="10">
        <f t="shared" si="56"/>
        <v>3.7218051665376963</v>
      </c>
      <c r="AD95" s="3">
        <f t="shared" si="57"/>
        <v>539.78320036804882</v>
      </c>
      <c r="AI95" s="94">
        <f t="shared" si="58"/>
        <v>0.90204908405617434</v>
      </c>
    </row>
    <row r="96" spans="2:35">
      <c r="B96" s="39">
        <f t="shared" si="30"/>
        <v>68</v>
      </c>
      <c r="C96" s="42">
        <f t="shared" si="31"/>
        <v>1.157793764988057</v>
      </c>
      <c r="D96" s="10">
        <f t="shared" si="32"/>
        <v>13.042206235011943</v>
      </c>
      <c r="E96" s="40">
        <f t="shared" si="33"/>
        <v>20.315587529976114</v>
      </c>
      <c r="F96" s="40">
        <f t="shared" si="34"/>
        <v>46.4</v>
      </c>
      <c r="G96" s="3">
        <f t="shared" si="35"/>
        <v>413.42206235011895</v>
      </c>
      <c r="H96" s="3">
        <f t="shared" si="36"/>
        <v>213.67820014326583</v>
      </c>
      <c r="I96">
        <f t="shared" si="48"/>
        <v>2.1367820014326583E-4</v>
      </c>
      <c r="J96" s="4">
        <f t="shared" si="37"/>
        <v>368.16567520735066</v>
      </c>
      <c r="K96" s="40">
        <f t="shared" si="38"/>
        <v>1.7229912782890575</v>
      </c>
      <c r="L96" s="40">
        <f t="shared" si="49"/>
        <v>4.277008721710942</v>
      </c>
      <c r="M96" s="10">
        <f t="shared" si="39"/>
        <v>3.8228051665376963</v>
      </c>
      <c r="N96" s="10">
        <f t="shared" si="50"/>
        <v>8.26</v>
      </c>
      <c r="O96" s="10">
        <f t="shared" si="51"/>
        <v>0.31900000000000001</v>
      </c>
      <c r="P96" s="10">
        <f t="shared" si="40"/>
        <v>12.669514057585705</v>
      </c>
      <c r="Q96" s="42">
        <f t="shared" si="41"/>
        <v>9.5640921864983575E-2</v>
      </c>
      <c r="R96" s="4">
        <f t="shared" si="42"/>
        <v>565056.53827664431</v>
      </c>
      <c r="S96">
        <f t="shared" si="52"/>
        <v>5.6505653827664426E-4</v>
      </c>
      <c r="T96" s="41">
        <f t="shared" si="53"/>
        <v>2.2434322876331396E-4</v>
      </c>
      <c r="U96" s="42">
        <f t="shared" si="43"/>
        <v>1.014022210764352</v>
      </c>
      <c r="V96" s="42">
        <f t="shared" si="44"/>
        <v>0.91040918165574936</v>
      </c>
      <c r="W96" s="42">
        <f t="shared" si="45"/>
        <v>0.90277853545424358</v>
      </c>
      <c r="X96" s="42">
        <f t="shared" si="46"/>
        <v>7.6306462015057752E-3</v>
      </c>
      <c r="Y96" s="42">
        <f t="shared" si="59"/>
        <v>2.6689864819454171E-3</v>
      </c>
      <c r="Z96" s="10">
        <f t="shared" si="47"/>
        <v>11.896888961873882</v>
      </c>
      <c r="AA96">
        <f t="shared" si="54"/>
        <v>3825805.9684302807</v>
      </c>
      <c r="AB96" s="10">
        <f t="shared" si="55"/>
        <v>3.8258059684302808</v>
      </c>
      <c r="AC96" s="10">
        <f t="shared" si="56"/>
        <v>3.7248059684302808</v>
      </c>
      <c r="AD96" s="3">
        <f t="shared" si="57"/>
        <v>540.21841456566801</v>
      </c>
      <c r="AI96" s="94">
        <f t="shared" si="58"/>
        <v>0.90277853545424358</v>
      </c>
    </row>
    <row r="97" spans="2:35">
      <c r="B97" s="39">
        <f t="shared" si="30"/>
        <v>69</v>
      </c>
      <c r="C97" s="42">
        <f t="shared" si="31"/>
        <v>1.1748201438849402</v>
      </c>
      <c r="D97" s="10">
        <f t="shared" si="32"/>
        <v>13.025179856115059</v>
      </c>
      <c r="E97" s="40">
        <f t="shared" si="33"/>
        <v>20.34964028776988</v>
      </c>
      <c r="F97" s="40">
        <f t="shared" si="34"/>
        <v>46.4</v>
      </c>
      <c r="G97" s="3">
        <f t="shared" si="35"/>
        <v>413.25179856115011</v>
      </c>
      <c r="H97" s="3">
        <f t="shared" si="36"/>
        <v>213.67820014326583</v>
      </c>
      <c r="I97">
        <f t="shared" si="48"/>
        <v>2.1367820014326583E-4</v>
      </c>
      <c r="J97" s="4">
        <f t="shared" si="37"/>
        <v>369.25326564485499</v>
      </c>
      <c r="K97" s="40">
        <f t="shared" si="38"/>
        <v>1.728081130397392</v>
      </c>
      <c r="L97" s="40">
        <f t="shared" si="49"/>
        <v>4.271918869602608</v>
      </c>
      <c r="M97" s="10">
        <f t="shared" si="39"/>
        <v>3.8258059684302808</v>
      </c>
      <c r="N97" s="10">
        <f t="shared" si="50"/>
        <v>8.26</v>
      </c>
      <c r="O97" s="10">
        <f t="shared" si="51"/>
        <v>0.31900000000000001</v>
      </c>
      <c r="P97" s="10">
        <f t="shared" si="40"/>
        <v>12.672685740460677</v>
      </c>
      <c r="Q97" s="42">
        <f t="shared" si="41"/>
        <v>9.6984471231359975E-2</v>
      </c>
      <c r="R97" s="4">
        <f t="shared" si="42"/>
        <v>564374.37662354414</v>
      </c>
      <c r="S97">
        <f t="shared" si="52"/>
        <v>5.6437437662354417E-4</v>
      </c>
      <c r="T97" s="41">
        <f t="shared" si="53"/>
        <v>2.2502539041641405E-4</v>
      </c>
      <c r="U97" s="42">
        <f t="shared" si="43"/>
        <v>1.0127980375697812</v>
      </c>
      <c r="V97" s="42">
        <f t="shared" si="44"/>
        <v>0.91114865237325549</v>
      </c>
      <c r="W97" s="42">
        <f t="shared" si="45"/>
        <v>0.90350642405038306</v>
      </c>
      <c r="X97" s="42">
        <f t="shared" si="46"/>
        <v>7.6422283228724242E-3</v>
      </c>
      <c r="Y97" s="42">
        <f t="shared" si="59"/>
        <v>2.6792541929663159E-3</v>
      </c>
      <c r="Z97" s="10">
        <f t="shared" si="47"/>
        <v>11.906452814094896</v>
      </c>
      <c r="AA97">
        <f t="shared" si="54"/>
        <v>3828800.3221599138</v>
      </c>
      <c r="AB97" s="10">
        <f t="shared" si="55"/>
        <v>3.8288003221599136</v>
      </c>
      <c r="AC97" s="10">
        <f t="shared" si="56"/>
        <v>3.7278003221599136</v>
      </c>
      <c r="AD97" s="3">
        <f t="shared" si="57"/>
        <v>540.65269356924057</v>
      </c>
      <c r="AI97" s="94">
        <f t="shared" si="58"/>
        <v>0.90350642405038306</v>
      </c>
    </row>
    <row r="98" spans="2:35">
      <c r="B98" s="39">
        <f t="shared" si="30"/>
        <v>70</v>
      </c>
      <c r="C98" s="42">
        <f t="shared" si="31"/>
        <v>1.1918465227818233</v>
      </c>
      <c r="D98" s="10">
        <f t="shared" si="32"/>
        <v>13.008153477218176</v>
      </c>
      <c r="E98" s="40">
        <f t="shared" si="33"/>
        <v>20.383693045563646</v>
      </c>
      <c r="F98" s="40">
        <f t="shared" si="34"/>
        <v>46.4</v>
      </c>
      <c r="G98" s="3">
        <f t="shared" si="35"/>
        <v>413.08153477218127</v>
      </c>
      <c r="H98" s="3">
        <f t="shared" si="36"/>
        <v>213.67820014326583</v>
      </c>
      <c r="I98">
        <f t="shared" si="48"/>
        <v>2.1367820014326583E-4</v>
      </c>
      <c r="J98" s="4">
        <f t="shared" si="37"/>
        <v>370.34267756256372</v>
      </c>
      <c r="K98" s="40">
        <f t="shared" si="38"/>
        <v>1.7331795069139404</v>
      </c>
      <c r="L98" s="40">
        <f t="shared" si="49"/>
        <v>4.26682049308606</v>
      </c>
      <c r="M98" s="10">
        <f t="shared" si="39"/>
        <v>3.8288003221599136</v>
      </c>
      <c r="N98" s="10">
        <f t="shared" si="50"/>
        <v>8.26</v>
      </c>
      <c r="O98" s="10">
        <f t="shared" si="51"/>
        <v>0.31900000000000001</v>
      </c>
      <c r="P98" s="10">
        <f t="shared" si="40"/>
        <v>12.675848919739536</v>
      </c>
      <c r="Q98" s="42">
        <f t="shared" si="41"/>
        <v>9.8327685323346251E-2</v>
      </c>
      <c r="R98" s="4">
        <f t="shared" si="42"/>
        <v>563691.83290514315</v>
      </c>
      <c r="S98">
        <f t="shared" si="52"/>
        <v>5.6369183290514314E-4</v>
      </c>
      <c r="T98" s="41">
        <f t="shared" si="53"/>
        <v>2.2570793413481509E-4</v>
      </c>
      <c r="U98" s="42">
        <f t="shared" si="43"/>
        <v>1.0115731787399245</v>
      </c>
      <c r="V98" s="42">
        <f t="shared" si="44"/>
        <v>0.91188652439271334</v>
      </c>
      <c r="W98" s="42">
        <f t="shared" si="45"/>
        <v>0.90423274854984226</v>
      </c>
      <c r="X98" s="42">
        <f t="shared" si="46"/>
        <v>7.65377584287108E-3</v>
      </c>
      <c r="Y98" s="42">
        <f t="shared" si="59"/>
        <v>2.6895348525353647E-3</v>
      </c>
      <c r="Z98" s="10">
        <f t="shared" si="47"/>
        <v>11.915996054125898</v>
      </c>
      <c r="AA98">
        <f t="shared" si="54"/>
        <v>3831788.2224033773</v>
      </c>
      <c r="AB98" s="10">
        <f t="shared" si="55"/>
        <v>3.8317882224033775</v>
      </c>
      <c r="AC98" s="10">
        <f t="shared" si="56"/>
        <v>3.7307882224033775</v>
      </c>
      <c r="AD98" s="3">
        <f t="shared" si="57"/>
        <v>541.08603660672622</v>
      </c>
      <c r="AI98" s="94">
        <f t="shared" si="58"/>
        <v>0.90423274854984226</v>
      </c>
    </row>
    <row r="99" spans="2:35">
      <c r="B99" s="39">
        <f t="shared" si="30"/>
        <v>71</v>
      </c>
      <c r="C99" s="42">
        <f t="shared" si="31"/>
        <v>1.2088729016787065</v>
      </c>
      <c r="D99" s="10">
        <f t="shared" si="32"/>
        <v>12.991127098321293</v>
      </c>
      <c r="E99" s="40">
        <f t="shared" si="33"/>
        <v>20.417745803357413</v>
      </c>
      <c r="F99" s="40">
        <f t="shared" si="34"/>
        <v>46.4</v>
      </c>
      <c r="G99" s="3">
        <f t="shared" si="35"/>
        <v>412.91127098321243</v>
      </c>
      <c r="H99" s="3">
        <f t="shared" si="36"/>
        <v>213.67820014326583</v>
      </c>
      <c r="I99">
        <f t="shared" si="48"/>
        <v>2.1367820014326583E-4</v>
      </c>
      <c r="J99" s="4">
        <f t="shared" si="37"/>
        <v>371.43391096047753</v>
      </c>
      <c r="K99" s="40">
        <f t="shared" si="38"/>
        <v>1.7382864078387055</v>
      </c>
      <c r="L99" s="40">
        <f t="shared" si="49"/>
        <v>4.2617135921612945</v>
      </c>
      <c r="M99" s="10">
        <f t="shared" si="39"/>
        <v>3.8317882224033775</v>
      </c>
      <c r="N99" s="10">
        <f t="shared" si="50"/>
        <v>8.26</v>
      </c>
      <c r="O99" s="10">
        <f t="shared" si="51"/>
        <v>0.31900000000000001</v>
      </c>
      <c r="P99" s="10">
        <f t="shared" si="40"/>
        <v>12.679003602907585</v>
      </c>
      <c r="Q99" s="42">
        <f t="shared" si="41"/>
        <v>9.9670565208085662E-2</v>
      </c>
      <c r="R99" s="4">
        <f t="shared" si="42"/>
        <v>563008.90805183724</v>
      </c>
      <c r="S99">
        <f t="shared" si="52"/>
        <v>5.6300890805183721E-4</v>
      </c>
      <c r="T99" s="41">
        <f t="shared" si="53"/>
        <v>2.2639085898812101E-4</v>
      </c>
      <c r="U99" s="42">
        <f t="shared" si="43"/>
        <v>1.0103476359444243</v>
      </c>
      <c r="V99" s="42">
        <f t="shared" si="44"/>
        <v>0.91262279629570353</v>
      </c>
      <c r="W99" s="42">
        <f t="shared" si="45"/>
        <v>0.90495750766139627</v>
      </c>
      <c r="X99" s="42">
        <f t="shared" si="46"/>
        <v>7.6652886343072657E-3</v>
      </c>
      <c r="Y99" s="42">
        <f t="shared" si="59"/>
        <v>2.6998284144530977E-3</v>
      </c>
      <c r="Z99" s="10">
        <f t="shared" si="47"/>
        <v>11.925518665021546</v>
      </c>
      <c r="AA99">
        <f t="shared" si="54"/>
        <v>3834769.6638552402</v>
      </c>
      <c r="AB99" s="10">
        <f t="shared" si="55"/>
        <v>3.8347696638552402</v>
      </c>
      <c r="AC99" s="10">
        <f t="shared" si="56"/>
        <v>3.7337696638552402</v>
      </c>
      <c r="AD99" s="3">
        <f t="shared" si="57"/>
        <v>541.51844290866427</v>
      </c>
      <c r="AI99" s="94">
        <f t="shared" si="58"/>
        <v>0.90495750766139627</v>
      </c>
    </row>
    <row r="100" spans="2:35">
      <c r="B100" s="39">
        <f t="shared" si="30"/>
        <v>72</v>
      </c>
      <c r="C100" s="42">
        <f t="shared" si="31"/>
        <v>1.2258992805755897</v>
      </c>
      <c r="D100" s="10">
        <f t="shared" si="32"/>
        <v>12.97410071942441</v>
      </c>
      <c r="E100" s="40">
        <f t="shared" si="33"/>
        <v>20.451798561151179</v>
      </c>
      <c r="F100" s="40">
        <f t="shared" si="34"/>
        <v>46.4</v>
      </c>
      <c r="G100" s="3">
        <f t="shared" si="35"/>
        <v>412.74100719424359</v>
      </c>
      <c r="H100" s="3">
        <f t="shared" si="36"/>
        <v>213.67820014326583</v>
      </c>
      <c r="I100">
        <f t="shared" si="48"/>
        <v>2.1367820014326583E-4</v>
      </c>
      <c r="J100" s="4">
        <f t="shared" si="37"/>
        <v>372.5269658385962</v>
      </c>
      <c r="K100" s="40">
        <f t="shared" si="38"/>
        <v>1.7434018331716867</v>
      </c>
      <c r="L100" s="40">
        <f t="shared" si="49"/>
        <v>4.2565981668283133</v>
      </c>
      <c r="M100" s="10">
        <f t="shared" si="39"/>
        <v>3.8347696638552402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12.682149797424184</v>
      </c>
      <c r="Q100" s="42">
        <f t="shared" si="41"/>
        <v>0.10101311195046378</v>
      </c>
      <c r="R100" s="4">
        <f t="shared" si="42"/>
        <v>562325.60299402301</v>
      </c>
      <c r="S100">
        <f t="shared" si="52"/>
        <v>5.6232560299402301E-4</v>
      </c>
      <c r="T100" s="41">
        <f t="shared" si="53"/>
        <v>2.2707416404593522E-4</v>
      </c>
      <c r="U100" s="42">
        <f t="shared" si="43"/>
        <v>1.0091214108529238</v>
      </c>
      <c r="V100" s="42">
        <f t="shared" si="44"/>
        <v>0.91335746666699136</v>
      </c>
      <c r="W100" s="42">
        <f t="shared" si="45"/>
        <v>0.90568070009813506</v>
      </c>
      <c r="X100" s="42">
        <f t="shared" si="46"/>
        <v>7.6767665688562969E-3</v>
      </c>
      <c r="Y100" s="42">
        <f t="shared" si="59"/>
        <v>2.7101348324021128E-3</v>
      </c>
      <c r="Z100" s="10">
        <f t="shared" si="47"/>
        <v>11.935020629884935</v>
      </c>
      <c r="AA100">
        <f t="shared" si="54"/>
        <v>3837744.6412252397</v>
      </c>
      <c r="AB100" s="10">
        <f t="shared" si="55"/>
        <v>3.8377446412252398</v>
      </c>
      <c r="AC100" s="10">
        <f t="shared" si="56"/>
        <v>3.7367446412252399</v>
      </c>
      <c r="AD100" s="3">
        <f t="shared" si="57"/>
        <v>541.94991170779406</v>
      </c>
      <c r="AI100" s="94">
        <f t="shared" si="58"/>
        <v>0.90568070009813506</v>
      </c>
    </row>
    <row r="101" spans="2:35">
      <c r="B101" s="39">
        <f t="shared" si="30"/>
        <v>73</v>
      </c>
      <c r="C101" s="42">
        <f t="shared" si="31"/>
        <v>1.2429256594724729</v>
      </c>
      <c r="D101" s="10">
        <f t="shared" si="32"/>
        <v>12.957074340527527</v>
      </c>
      <c r="E101" s="40">
        <f t="shared" si="33"/>
        <v>20.485851318944945</v>
      </c>
      <c r="F101" s="40">
        <f t="shared" si="34"/>
        <v>46.4</v>
      </c>
      <c r="G101" s="3">
        <f t="shared" si="35"/>
        <v>412.57074340527475</v>
      </c>
      <c r="H101" s="3">
        <f t="shared" si="36"/>
        <v>213.67820014326583</v>
      </c>
      <c r="I101">
        <f t="shared" si="48"/>
        <v>2.1367820014326583E-4</v>
      </c>
      <c r="J101" s="4">
        <f t="shared" si="37"/>
        <v>373.62184219691949</v>
      </c>
      <c r="K101" s="40">
        <f t="shared" si="38"/>
        <v>1.7485257829128826</v>
      </c>
      <c r="L101" s="40">
        <f t="shared" si="49"/>
        <v>4.2514742170871171</v>
      </c>
      <c r="M101" s="10">
        <f t="shared" si="39"/>
        <v>3.8377446412252398</v>
      </c>
      <c r="N101" s="10">
        <f t="shared" si="50"/>
        <v>8.26</v>
      </c>
      <c r="O101" s="10">
        <f t="shared" si="51"/>
        <v>0.31900000000000001</v>
      </c>
      <c r="P101" s="10">
        <f t="shared" si="40"/>
        <v>12.685287510720119</v>
      </c>
      <c r="Q101" s="42">
        <f t="shared" si="41"/>
        <v>0.1023553266131188</v>
      </c>
      <c r="R101" s="4">
        <f t="shared" si="42"/>
        <v>561641.91866209684</v>
      </c>
      <c r="S101">
        <f t="shared" si="52"/>
        <v>5.6164191866209679E-4</v>
      </c>
      <c r="T101" s="41">
        <f t="shared" si="53"/>
        <v>2.2775784837786143E-4</v>
      </c>
      <c r="U101" s="42">
        <f t="shared" si="43"/>
        <v>1.0078945051350658</v>
      </c>
      <c r="V101" s="42">
        <f t="shared" si="44"/>
        <v>0.91409053409613683</v>
      </c>
      <c r="W101" s="42">
        <f t="shared" si="45"/>
        <v>0.90640232457682757</v>
      </c>
      <c r="X101" s="42">
        <f t="shared" si="46"/>
        <v>7.6882095193092637E-3</v>
      </c>
      <c r="Y101" s="42">
        <f t="shared" si="59"/>
        <v>2.7204540599484938E-3</v>
      </c>
      <c r="Z101" s="10">
        <f t="shared" si="47"/>
        <v>11.944501931872518</v>
      </c>
      <c r="AA101">
        <f t="shared" si="54"/>
        <v>3840713.1492398148</v>
      </c>
      <c r="AB101" s="10">
        <f t="shared" si="55"/>
        <v>3.8407131492398148</v>
      </c>
      <c r="AC101" s="10">
        <f t="shared" si="56"/>
        <v>3.7397131492398148</v>
      </c>
      <c r="AD101" s="3">
        <f t="shared" si="57"/>
        <v>542.38044223927704</v>
      </c>
      <c r="AI101" s="94">
        <f t="shared" si="58"/>
        <v>0.90640232457682757</v>
      </c>
    </row>
    <row r="102" spans="2:35">
      <c r="B102" s="39">
        <f t="shared" si="30"/>
        <v>74</v>
      </c>
      <c r="C102" s="42">
        <f t="shared" si="31"/>
        <v>1.2599520383693561</v>
      </c>
      <c r="D102" s="10">
        <f t="shared" si="32"/>
        <v>12.940047961630643</v>
      </c>
      <c r="E102" s="40">
        <f t="shared" si="33"/>
        <v>20.519904076738712</v>
      </c>
      <c r="F102" s="40">
        <f t="shared" si="34"/>
        <v>46.4</v>
      </c>
      <c r="G102" s="3">
        <f t="shared" si="35"/>
        <v>412.40047961630592</v>
      </c>
      <c r="H102" s="3">
        <f t="shared" si="36"/>
        <v>213.67820014326583</v>
      </c>
      <c r="I102">
        <f t="shared" si="48"/>
        <v>2.1367820014326583E-4</v>
      </c>
      <c r="J102" s="4">
        <f t="shared" si="37"/>
        <v>374.7185400354474</v>
      </c>
      <c r="K102" s="40">
        <f t="shared" si="38"/>
        <v>1.7536582570622932</v>
      </c>
      <c r="L102" s="40">
        <f t="shared" si="49"/>
        <v>4.2463417429377071</v>
      </c>
      <c r="M102" s="10">
        <f t="shared" si="39"/>
        <v>3.8407131492398148</v>
      </c>
      <c r="N102" s="10">
        <f t="shared" si="50"/>
        <v>8.26</v>
      </c>
      <c r="O102" s="10">
        <f t="shared" si="51"/>
        <v>0.31900000000000001</v>
      </c>
      <c r="P102" s="10">
        <f t="shared" si="40"/>
        <v>12.688416750199329</v>
      </c>
      <c r="Q102" s="42">
        <f t="shared" si="41"/>
        <v>0.10369721025645166</v>
      </c>
      <c r="R102" s="4">
        <f t="shared" si="42"/>
        <v>560957.85598645511</v>
      </c>
      <c r="S102">
        <f t="shared" si="52"/>
        <v>5.6095785598645506E-4</v>
      </c>
      <c r="T102" s="41">
        <f t="shared" si="53"/>
        <v>2.2844191105350316E-4</v>
      </c>
      <c r="U102" s="42">
        <f t="shared" si="43"/>
        <v>1.006666920460493</v>
      </c>
      <c r="V102" s="42">
        <f t="shared" si="44"/>
        <v>0.91482199717694679</v>
      </c>
      <c r="W102" s="42">
        <f t="shared" si="45"/>
        <v>0.90712237981829391</v>
      </c>
      <c r="X102" s="42">
        <f t="shared" si="46"/>
        <v>7.6996173586528771E-3</v>
      </c>
      <c r="Y102" s="42">
        <f t="shared" si="59"/>
        <v>2.7307860505419918E-3</v>
      </c>
      <c r="Z102" s="10">
        <f t="shared" si="47"/>
        <v>11.953962554193556</v>
      </c>
      <c r="AA102">
        <f t="shared" si="54"/>
        <v>3843675.1826419425</v>
      </c>
      <c r="AB102" s="10">
        <f t="shared" si="55"/>
        <v>3.8436751826419426</v>
      </c>
      <c r="AC102" s="10">
        <f t="shared" si="56"/>
        <v>3.7426751826419427</v>
      </c>
      <c r="AD102" s="3">
        <f t="shared" si="57"/>
        <v>542.81003374067336</v>
      </c>
      <c r="AI102" s="94">
        <f t="shared" si="58"/>
        <v>0.90712237981829391</v>
      </c>
    </row>
    <row r="103" spans="2:35">
      <c r="B103" s="39">
        <f t="shared" si="30"/>
        <v>75</v>
      </c>
      <c r="C103" s="42">
        <f t="shared" si="31"/>
        <v>1.2769784172662393</v>
      </c>
      <c r="D103" s="10">
        <f t="shared" si="32"/>
        <v>12.92302158273376</v>
      </c>
      <c r="E103" s="40">
        <f t="shared" si="33"/>
        <v>20.553956834532478</v>
      </c>
      <c r="F103" s="40">
        <f t="shared" si="34"/>
        <v>46.4</v>
      </c>
      <c r="G103" s="3">
        <f t="shared" si="35"/>
        <v>412.23021582733708</v>
      </c>
      <c r="H103" s="3">
        <f t="shared" si="36"/>
        <v>213.67820014326583</v>
      </c>
      <c r="I103">
        <f t="shared" si="48"/>
        <v>2.1367820014326583E-4</v>
      </c>
      <c r="J103" s="4">
        <f t="shared" si="37"/>
        <v>375.81705935418063</v>
      </c>
      <c r="K103" s="40">
        <f t="shared" si="38"/>
        <v>1.7587992556199219</v>
      </c>
      <c r="L103" s="40">
        <f t="shared" si="49"/>
        <v>4.2412007443800785</v>
      </c>
      <c r="M103" s="10">
        <f t="shared" si="39"/>
        <v>3.8436751826419426</v>
      </c>
      <c r="N103" s="10">
        <f t="shared" si="50"/>
        <v>8.26</v>
      </c>
      <c r="O103" s="10">
        <f t="shared" si="51"/>
        <v>0.31900000000000001</v>
      </c>
      <c r="P103" s="10">
        <f t="shared" si="40"/>
        <v>12.691537523238845</v>
      </c>
      <c r="Q103" s="42">
        <f t="shared" si="41"/>
        <v>0.10503876393863612</v>
      </c>
      <c r="R103" s="4">
        <f t="shared" si="42"/>
        <v>560273.41589749395</v>
      </c>
      <c r="S103">
        <f t="shared" si="52"/>
        <v>5.6027341589749398E-4</v>
      </c>
      <c r="T103" s="41">
        <f t="shared" si="53"/>
        <v>2.2912635114246424E-4</v>
      </c>
      <c r="U103" s="42">
        <f t="shared" si="43"/>
        <v>1.0054386584988477</v>
      </c>
      <c r="V103" s="42">
        <f t="shared" si="44"/>
        <v>0.91555185450744547</v>
      </c>
      <c r="W103" s="42">
        <f t="shared" si="45"/>
        <v>0.90784086454736601</v>
      </c>
      <c r="X103" s="42">
        <f t="shared" si="46"/>
        <v>7.7109899600794618E-3</v>
      </c>
      <c r="Y103" s="42">
        <f t="shared" si="59"/>
        <v>2.7411307575162238E-3</v>
      </c>
      <c r="Z103" s="10">
        <f t="shared" si="47"/>
        <v>11.963402480109618</v>
      </c>
      <c r="AA103">
        <f t="shared" si="54"/>
        <v>3846630.7361909724</v>
      </c>
      <c r="AB103" s="10">
        <f t="shared" si="55"/>
        <v>3.8466307361909724</v>
      </c>
      <c r="AC103" s="10">
        <f t="shared" si="56"/>
        <v>3.7456307361909724</v>
      </c>
      <c r="AD103" s="3">
        <f t="shared" si="57"/>
        <v>543.23868545191772</v>
      </c>
      <c r="AI103" s="94">
        <f t="shared" si="58"/>
        <v>0.90784086454736601</v>
      </c>
    </row>
    <row r="104" spans="2:35">
      <c r="B104" s="39">
        <f t="shared" ref="B104:B167" si="60">1+B103</f>
        <v>76</v>
      </c>
      <c r="C104" s="42">
        <f t="shared" ref="C104:C167" si="61">xincp+C103</f>
        <v>1.2940047961631225</v>
      </c>
      <c r="D104" s="10">
        <f t="shared" ref="D104:D167" si="62">(F104-E104)/2</f>
        <v>12.905995203836877</v>
      </c>
      <c r="E104" s="40">
        <f t="shared" ref="E104:E167" si="63">E103+ci*2*xincp</f>
        <v>20.588009592326245</v>
      </c>
      <c r="F104" s="40">
        <f t="shared" ref="F104:F167" si="64">F103-osi*2*xincp</f>
        <v>46.4</v>
      </c>
      <c r="G104" s="3">
        <f t="shared" ref="G104:G167" si="65">G103-ei*n*2*xincp</f>
        <v>412.05995203836824</v>
      </c>
      <c r="H104" s="3">
        <f t="shared" ref="H104:H167" si="66">PI()/4*(dto+erate*(two-D104)/two)^2</f>
        <v>213.67820014326583</v>
      </c>
      <c r="I104">
        <f t="shared" si="48"/>
        <v>2.1367820014326583E-4</v>
      </c>
      <c r="J104" s="4">
        <f t="shared" ref="J104:J167" si="67">PI()/4*dc^2-PI()/4*(F104^2-E104^2)</f>
        <v>376.91740015311825</v>
      </c>
      <c r="K104" s="40">
        <f t="shared" ref="K104:K167" si="68">J104/H104</f>
        <v>1.7639487785857644</v>
      </c>
      <c r="L104" s="40">
        <f t="shared" si="49"/>
        <v>4.2360512214142361</v>
      </c>
      <c r="M104" s="10">
        <f t="shared" ref="M104:M167" si="69">AB103</f>
        <v>3.8466307361909724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12.694649837188742</v>
      </c>
      <c r="Q104" s="42">
        <f t="shared" ref="Q104:Q167" si="71">xincp/P104+Q103</f>
        <v>0.10637998871562876</v>
      </c>
      <c r="R104" s="4">
        <f t="shared" ref="R104:R167" si="72">PI()/4*(F104^2-E104^2)*G104</f>
        <v>559588.59932560998</v>
      </c>
      <c r="S104">
        <f t="shared" si="52"/>
        <v>5.5958859932560994E-4</v>
      </c>
      <c r="T104" s="41">
        <f t="shared" si="53"/>
        <v>2.2981116771434828E-4</v>
      </c>
      <c r="U104" s="42">
        <f t="shared" ref="U104:U167" si="73">rhopgrain*R104/1000^2</f>
        <v>1.0042097209197733</v>
      </c>
      <c r="V104" s="42">
        <f t="shared" ref="V104:V167" si="74">(U103-U104)/(Q104-Q103)</f>
        <v>0.91628010468906651</v>
      </c>
      <c r="W104" s="42">
        <f t="shared" ref="W104:W167" si="75">IF(V104&lt;AI104,IF(AB103&gt;pbd,AI104,0),AI104)</f>
        <v>0.90855777749284738</v>
      </c>
      <c r="X104" s="42">
        <f t="shared" ref="X104:X167" si="76">V104-W104</f>
        <v>7.7223271962191253E-3</v>
      </c>
      <c r="Y104" s="42">
        <f t="shared" si="59"/>
        <v>2.751488134087837E-3</v>
      </c>
      <c r="Z104" s="10">
        <f t="shared" ref="Z104:Z167" si="77">Y104/T104</f>
        <v>11.972821692929623</v>
      </c>
      <c r="AA104">
        <f t="shared" si="54"/>
        <v>3849579.8046610835</v>
      </c>
      <c r="AB104" s="10">
        <f t="shared" si="55"/>
        <v>3.8495798046610834</v>
      </c>
      <c r="AC104" s="10">
        <f t="shared" si="56"/>
        <v>3.7485798046610834</v>
      </c>
      <c r="AD104" s="3">
        <f t="shared" si="57"/>
        <v>543.66639661509555</v>
      </c>
      <c r="AI104" s="94">
        <f t="shared" si="58"/>
        <v>0.90855777749284738</v>
      </c>
    </row>
    <row r="105" spans="2:35">
      <c r="B105" s="39">
        <f t="shared" si="60"/>
        <v>77</v>
      </c>
      <c r="C105" s="42">
        <f t="shared" si="61"/>
        <v>1.3110311750600057</v>
      </c>
      <c r="D105" s="10">
        <f t="shared" si="62"/>
        <v>12.888968824939994</v>
      </c>
      <c r="E105" s="40">
        <f t="shared" si="63"/>
        <v>20.622062350120011</v>
      </c>
      <c r="F105" s="40">
        <f t="shared" si="64"/>
        <v>46.4</v>
      </c>
      <c r="G105" s="3">
        <f t="shared" si="65"/>
        <v>411.8896882493994</v>
      </c>
      <c r="H105" s="3">
        <f t="shared" si="66"/>
        <v>213.67820014326583</v>
      </c>
      <c r="I105">
        <f t="shared" si="48"/>
        <v>2.1367820014326583E-4</v>
      </c>
      <c r="J105" s="4">
        <f t="shared" si="67"/>
        <v>378.01956243226095</v>
      </c>
      <c r="K105" s="40">
        <f t="shared" si="68"/>
        <v>1.7691068259598237</v>
      </c>
      <c r="L105" s="40">
        <f t="shared" si="49"/>
        <v>4.2308931740401761</v>
      </c>
      <c r="M105" s="10">
        <f t="shared" si="69"/>
        <v>3.8495798046610834</v>
      </c>
      <c r="N105" s="10">
        <f t="shared" si="50"/>
        <v>8.26</v>
      </c>
      <c r="O105" s="10">
        <f t="shared" si="51"/>
        <v>0.31900000000000001</v>
      </c>
      <c r="P105" s="10">
        <f t="shared" si="70"/>
        <v>12.697753699370622</v>
      </c>
      <c r="Q105" s="42">
        <f t="shared" si="71"/>
        <v>0.10772088564117924</v>
      </c>
      <c r="R105" s="4">
        <f t="shared" si="72"/>
        <v>558903.40720119933</v>
      </c>
      <c r="S105">
        <f t="shared" si="52"/>
        <v>5.5890340720119933E-4</v>
      </c>
      <c r="T105" s="41">
        <f t="shared" si="53"/>
        <v>2.304963598387589E-4</v>
      </c>
      <c r="U105" s="42">
        <f t="shared" si="73"/>
        <v>1.002980109392912</v>
      </c>
      <c r="V105" s="42">
        <f t="shared" si="74"/>
        <v>0.91700674632877122</v>
      </c>
      <c r="W105" s="42">
        <f t="shared" si="75"/>
        <v>0.9092731173871379</v>
      </c>
      <c r="X105" s="42">
        <f t="shared" si="76"/>
        <v>7.7336289416333193E-3</v>
      </c>
      <c r="Y105" s="42">
        <f t="shared" si="59"/>
        <v>2.7618581333590212E-3</v>
      </c>
      <c r="Z105" s="10">
        <f t="shared" si="77"/>
        <v>11.982220176019473</v>
      </c>
      <c r="AA105">
        <f t="shared" si="54"/>
        <v>3852522.3828442916</v>
      </c>
      <c r="AB105" s="10">
        <f t="shared" si="55"/>
        <v>3.8525223828442918</v>
      </c>
      <c r="AC105" s="10">
        <f t="shared" si="56"/>
        <v>3.7515223828442918</v>
      </c>
      <c r="AD105" s="3">
        <f t="shared" si="57"/>
        <v>544.09316647487913</v>
      </c>
      <c r="AI105" s="94">
        <f t="shared" si="58"/>
        <v>0.9092731173871379</v>
      </c>
    </row>
    <row r="106" spans="2:35">
      <c r="B106" s="39">
        <f t="shared" si="60"/>
        <v>78</v>
      </c>
      <c r="C106" s="42">
        <f t="shared" si="61"/>
        <v>1.3280575539568888</v>
      </c>
      <c r="D106" s="10">
        <f t="shared" si="62"/>
        <v>12.871942446043111</v>
      </c>
      <c r="E106" s="40">
        <f t="shared" si="63"/>
        <v>20.656115107913777</v>
      </c>
      <c r="F106" s="40">
        <f t="shared" si="64"/>
        <v>46.4</v>
      </c>
      <c r="G106" s="3">
        <f t="shared" si="65"/>
        <v>411.71942446043056</v>
      </c>
      <c r="H106" s="3">
        <f t="shared" si="66"/>
        <v>213.67820014326583</v>
      </c>
      <c r="I106">
        <f t="shared" si="48"/>
        <v>2.1367820014326583E-4</v>
      </c>
      <c r="J106" s="4">
        <f t="shared" si="67"/>
        <v>379.12354619160828</v>
      </c>
      <c r="K106" s="40">
        <f t="shared" si="68"/>
        <v>1.7742733977420979</v>
      </c>
      <c r="L106" s="40">
        <f t="shared" si="49"/>
        <v>4.2257266022579021</v>
      </c>
      <c r="M106" s="10">
        <f t="shared" si="69"/>
        <v>3.8525223828442918</v>
      </c>
      <c r="N106" s="10">
        <f t="shared" si="50"/>
        <v>8.26</v>
      </c>
      <c r="O106" s="10">
        <f t="shared" si="51"/>
        <v>0.31900000000000001</v>
      </c>
      <c r="P106" s="10">
        <f t="shared" si="70"/>
        <v>12.700849117080894</v>
      </c>
      <c r="Q106" s="42">
        <f t="shared" si="71"/>
        <v>0.10906145576683997</v>
      </c>
      <c r="R106" s="4">
        <f t="shared" si="72"/>
        <v>558217.84045465861</v>
      </c>
      <c r="S106">
        <f t="shared" si="52"/>
        <v>5.5821784045465863E-4</v>
      </c>
      <c r="T106" s="41">
        <f t="shared" si="53"/>
        <v>2.311819265852996E-4</v>
      </c>
      <c r="U106" s="42">
        <f t="shared" si="73"/>
        <v>1.0017498255879076</v>
      </c>
      <c r="V106" s="42">
        <f t="shared" si="74"/>
        <v>0.91773177803591344</v>
      </c>
      <c r="W106" s="42">
        <f t="shared" si="75"/>
        <v>0.90998688296696473</v>
      </c>
      <c r="X106" s="42">
        <f t="shared" si="76"/>
        <v>7.7448950689487095E-3</v>
      </c>
      <c r="Y106" s="42">
        <f t="shared" si="59"/>
        <v>2.7722407083148309E-3</v>
      </c>
      <c r="Z106" s="10">
        <f t="shared" si="77"/>
        <v>11.991597912789054</v>
      </c>
      <c r="AA106">
        <f t="shared" si="54"/>
        <v>3855458.4655463868</v>
      </c>
      <c r="AB106" s="10">
        <f t="shared" si="55"/>
        <v>3.8554584655463868</v>
      </c>
      <c r="AC106" s="10">
        <f t="shared" si="56"/>
        <v>3.7544584655463868</v>
      </c>
      <c r="AD106" s="3">
        <f t="shared" si="57"/>
        <v>544.51899427793865</v>
      </c>
      <c r="AI106" s="94">
        <f t="shared" si="58"/>
        <v>0.90998688296696473</v>
      </c>
    </row>
    <row r="107" spans="2:35">
      <c r="B107" s="39">
        <f t="shared" si="60"/>
        <v>79</v>
      </c>
      <c r="C107" s="42">
        <f t="shared" si="61"/>
        <v>1.345083932853772</v>
      </c>
      <c r="D107" s="10">
        <f t="shared" si="62"/>
        <v>12.854916067146227</v>
      </c>
      <c r="E107" s="40">
        <f t="shared" si="63"/>
        <v>20.690167865707544</v>
      </c>
      <c r="F107" s="40">
        <f t="shared" si="64"/>
        <v>46.4</v>
      </c>
      <c r="G107" s="3">
        <f t="shared" si="65"/>
        <v>411.54916067146172</v>
      </c>
      <c r="H107" s="3">
        <f t="shared" si="66"/>
        <v>213.67820014326583</v>
      </c>
      <c r="I107">
        <f t="shared" si="48"/>
        <v>2.1367820014326583E-4</v>
      </c>
      <c r="J107" s="4">
        <f t="shared" si="67"/>
        <v>380.22935143116047</v>
      </c>
      <c r="K107" s="40">
        <f t="shared" si="68"/>
        <v>1.7794484939325879</v>
      </c>
      <c r="L107" s="40">
        <f t="shared" si="49"/>
        <v>4.2205515060674124</v>
      </c>
      <c r="M107" s="10">
        <f t="shared" si="69"/>
        <v>3.8554584655463868</v>
      </c>
      <c r="N107" s="10">
        <f t="shared" si="50"/>
        <v>8.26</v>
      </c>
      <c r="O107" s="10">
        <f t="shared" si="51"/>
        <v>0.31900000000000001</v>
      </c>
      <c r="P107" s="10">
        <f t="shared" si="70"/>
        <v>12.703936097586613</v>
      </c>
      <c r="Q107" s="42">
        <f t="shared" si="71"/>
        <v>0.11040170014197641</v>
      </c>
      <c r="R107" s="4">
        <f t="shared" si="72"/>
        <v>557531.90001638408</v>
      </c>
      <c r="S107">
        <f t="shared" si="52"/>
        <v>5.5753190001638412E-4</v>
      </c>
      <c r="T107" s="41">
        <f t="shared" si="53"/>
        <v>2.3186786702357411E-4</v>
      </c>
      <c r="U107" s="42">
        <f t="shared" si="73"/>
        <v>1.000518871174402</v>
      </c>
      <c r="V107" s="42">
        <f t="shared" si="74"/>
        <v>0.91845519842626522</v>
      </c>
      <c r="W107" s="42">
        <f t="shared" si="75"/>
        <v>0.91069907297239594</v>
      </c>
      <c r="X107" s="42">
        <f t="shared" si="76"/>
        <v>7.7561254538692781E-3</v>
      </c>
      <c r="Y107" s="42">
        <f t="shared" si="59"/>
        <v>2.7826358118272316E-3</v>
      </c>
      <c r="Z107" s="10">
        <f t="shared" si="77"/>
        <v>12.00095488670847</v>
      </c>
      <c r="AA107">
        <f t="shared" si="54"/>
        <v>3858388.0475920113</v>
      </c>
      <c r="AB107" s="10">
        <f t="shared" si="55"/>
        <v>3.8583880475920114</v>
      </c>
      <c r="AC107" s="10">
        <f t="shared" si="56"/>
        <v>3.7573880475920114</v>
      </c>
      <c r="AD107" s="3">
        <f t="shared" si="57"/>
        <v>544.94387927367825</v>
      </c>
      <c r="AI107" s="94">
        <f t="shared" si="58"/>
        <v>0.91069907297239594</v>
      </c>
    </row>
    <row r="108" spans="2:35">
      <c r="B108" s="39">
        <f t="shared" si="60"/>
        <v>80</v>
      </c>
      <c r="C108" s="42">
        <f t="shared" si="61"/>
        <v>1.3621103117506552</v>
      </c>
      <c r="D108" s="10">
        <f t="shared" si="62"/>
        <v>12.837889688249344</v>
      </c>
      <c r="E108" s="40">
        <f t="shared" si="63"/>
        <v>20.72422062350131</v>
      </c>
      <c r="F108" s="40">
        <f t="shared" si="64"/>
        <v>46.4</v>
      </c>
      <c r="G108" s="3">
        <f t="shared" si="65"/>
        <v>411.37889688249288</v>
      </c>
      <c r="H108" s="3">
        <f t="shared" si="66"/>
        <v>213.67820014326583</v>
      </c>
      <c r="I108">
        <f t="shared" si="48"/>
        <v>2.1367820014326583E-4</v>
      </c>
      <c r="J108" s="4">
        <f t="shared" si="67"/>
        <v>381.33697815091773</v>
      </c>
      <c r="K108" s="40">
        <f t="shared" si="68"/>
        <v>1.7846321145312949</v>
      </c>
      <c r="L108" s="40">
        <f t="shared" si="49"/>
        <v>4.2153678854687051</v>
      </c>
      <c r="M108" s="10">
        <f t="shared" si="69"/>
        <v>3.8583880475920114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12.707014648130944</v>
      </c>
      <c r="Q108" s="42">
        <f t="shared" si="71"/>
        <v>0.11174161981377655</v>
      </c>
      <c r="R108" s="4">
        <f t="shared" si="72"/>
        <v>556845.586816772</v>
      </c>
      <c r="S108">
        <f t="shared" si="52"/>
        <v>5.5684558681677197E-4</v>
      </c>
      <c r="T108" s="41">
        <f t="shared" si="53"/>
        <v>2.3255418022318625E-4</v>
      </c>
      <c r="U108" s="42">
        <f t="shared" si="73"/>
        <v>0.99928724782203815</v>
      </c>
      <c r="V108" s="42">
        <f t="shared" si="74"/>
        <v>0.91917700611796682</v>
      </c>
      <c r="W108" s="42">
        <f t="shared" si="75"/>
        <v>0.91140968614807216</v>
      </c>
      <c r="X108" s="42">
        <f t="shared" si="76"/>
        <v>7.7673199698946593E-3</v>
      </c>
      <c r="Y108" s="42">
        <f t="shared" si="59"/>
        <v>2.7930433966520595E-3</v>
      </c>
      <c r="Z108" s="10">
        <f t="shared" si="77"/>
        <v>12.01029108129352</v>
      </c>
      <c r="AA108">
        <f t="shared" si="54"/>
        <v>3861311.1238201126</v>
      </c>
      <c r="AB108" s="10">
        <f t="shared" si="55"/>
        <v>3.8613111238201125</v>
      </c>
      <c r="AC108" s="10">
        <f t="shared" si="56"/>
        <v>3.7603111238201126</v>
      </c>
      <c r="AD108" s="3">
        <f t="shared" si="57"/>
        <v>545.36782071357686</v>
      </c>
      <c r="AI108" s="94">
        <f t="shared" si="58"/>
        <v>0.91140968614807216</v>
      </c>
    </row>
    <row r="109" spans="2:35">
      <c r="B109" s="39">
        <f t="shared" si="60"/>
        <v>81</v>
      </c>
      <c r="C109" s="42">
        <f t="shared" si="61"/>
        <v>1.3791366906475384</v>
      </c>
      <c r="D109" s="10">
        <f t="shared" si="62"/>
        <v>12.820863309352461</v>
      </c>
      <c r="E109" s="40">
        <f t="shared" si="63"/>
        <v>20.758273381295076</v>
      </c>
      <c r="F109" s="40">
        <f t="shared" si="64"/>
        <v>46.4</v>
      </c>
      <c r="G109" s="3">
        <f t="shared" si="65"/>
        <v>411.20863309352404</v>
      </c>
      <c r="H109" s="3">
        <f t="shared" si="66"/>
        <v>213.67820014326583</v>
      </c>
      <c r="I109">
        <f t="shared" si="48"/>
        <v>2.1367820014326583E-4</v>
      </c>
      <c r="J109" s="4">
        <f t="shared" si="67"/>
        <v>382.44642635087962</v>
      </c>
      <c r="K109" s="40">
        <f t="shared" si="68"/>
        <v>1.7898242595382166</v>
      </c>
      <c r="L109" s="40">
        <f t="shared" si="49"/>
        <v>4.2101757404617839</v>
      </c>
      <c r="M109" s="10">
        <f t="shared" si="69"/>
        <v>3.8613111238201125</v>
      </c>
      <c r="N109" s="10">
        <f t="shared" si="50"/>
        <v>8.26</v>
      </c>
      <c r="O109" s="10">
        <f t="shared" si="51"/>
        <v>0.31900000000000001</v>
      </c>
      <c r="P109" s="10">
        <f t="shared" si="70"/>
        <v>12.710084775928474</v>
      </c>
      <c r="Q109" s="42">
        <f t="shared" si="71"/>
        <v>0.11308121582726099</v>
      </c>
      <c r="R109" s="4">
        <f t="shared" si="72"/>
        <v>556158.90178621886</v>
      </c>
      <c r="S109">
        <f t="shared" si="52"/>
        <v>5.561589017862189E-4</v>
      </c>
      <c r="T109" s="41">
        <f t="shared" si="53"/>
        <v>2.3324086525373933E-4</v>
      </c>
      <c r="U109" s="42">
        <f t="shared" si="73"/>
        <v>0.998054957200459</v>
      </c>
      <c r="V109" s="42">
        <f t="shared" si="74"/>
        <v>0.91989719973397965</v>
      </c>
      <c r="W109" s="42">
        <f t="shared" si="75"/>
        <v>0.91211872124210469</v>
      </c>
      <c r="X109" s="42">
        <f t="shared" si="76"/>
        <v>7.7784784918749628E-3</v>
      </c>
      <c r="Y109" s="42">
        <f t="shared" si="59"/>
        <v>2.8034634154307497E-3</v>
      </c>
      <c r="Z109" s="10">
        <f t="shared" si="77"/>
        <v>12.019606480111891</v>
      </c>
      <c r="AA109">
        <f t="shared" si="54"/>
        <v>3864227.6890858873</v>
      </c>
      <c r="AB109" s="10">
        <f t="shared" si="55"/>
        <v>3.8642276890858871</v>
      </c>
      <c r="AC109" s="10">
        <f t="shared" si="56"/>
        <v>3.7632276890858871</v>
      </c>
      <c r="AD109" s="3">
        <f t="shared" si="57"/>
        <v>545.79081785147025</v>
      </c>
      <c r="AI109" s="94">
        <f t="shared" si="58"/>
        <v>0.91211872124210469</v>
      </c>
    </row>
    <row r="110" spans="2:35">
      <c r="B110" s="39">
        <f t="shared" si="60"/>
        <v>82</v>
      </c>
      <c r="C110" s="42">
        <f t="shared" si="61"/>
        <v>1.3961630695444216</v>
      </c>
      <c r="D110" s="10">
        <f t="shared" si="62"/>
        <v>12.803836930455578</v>
      </c>
      <c r="E110" s="40">
        <f t="shared" si="63"/>
        <v>20.792326139088843</v>
      </c>
      <c r="F110" s="40">
        <f t="shared" si="64"/>
        <v>46.4</v>
      </c>
      <c r="G110" s="3">
        <f t="shared" si="65"/>
        <v>411.0383693045552</v>
      </c>
      <c r="H110" s="3">
        <f t="shared" si="66"/>
        <v>213.67820014326583</v>
      </c>
      <c r="I110">
        <f t="shared" si="48"/>
        <v>2.1367820014326583E-4</v>
      </c>
      <c r="J110" s="4">
        <f t="shared" si="67"/>
        <v>383.55769603104613</v>
      </c>
      <c r="K110" s="40">
        <f t="shared" si="68"/>
        <v>1.7950249289533533</v>
      </c>
      <c r="L110" s="40">
        <f t="shared" si="49"/>
        <v>4.2049750710466469</v>
      </c>
      <c r="M110" s="10">
        <f t="shared" si="69"/>
        <v>3.8642276890858871</v>
      </c>
      <c r="N110" s="10">
        <f t="shared" si="50"/>
        <v>8.26</v>
      </c>
      <c r="O110" s="10">
        <f t="shared" si="51"/>
        <v>0.31900000000000001</v>
      </c>
      <c r="P110" s="10">
        <f t="shared" si="70"/>
        <v>12.713146488167387</v>
      </c>
      <c r="Q110" s="42">
        <f t="shared" si="71"/>
        <v>0.11442048922529273</v>
      </c>
      <c r="R110" s="4">
        <f t="shared" si="72"/>
        <v>555471.84585512115</v>
      </c>
      <c r="S110">
        <f t="shared" si="52"/>
        <v>5.5547184585512117E-4</v>
      </c>
      <c r="T110" s="41">
        <f t="shared" si="53"/>
        <v>2.3392792118483705E-4</v>
      </c>
      <c r="U110" s="42">
        <f t="shared" si="73"/>
        <v>0.99682200097930762</v>
      </c>
      <c r="V110" s="42">
        <f t="shared" si="74"/>
        <v>0.92061577790121008</v>
      </c>
      <c r="W110" s="42">
        <f t="shared" si="75"/>
        <v>0.91282617700654545</v>
      </c>
      <c r="X110" s="42">
        <f t="shared" si="76"/>
        <v>7.7896008946646278E-3</v>
      </c>
      <c r="Y110" s="42">
        <f t="shared" si="59"/>
        <v>2.8138958206902582E-3</v>
      </c>
      <c r="Z110" s="10">
        <f t="shared" si="77"/>
        <v>12.02890106678147</v>
      </c>
      <c r="AA110">
        <f t="shared" si="54"/>
        <v>3867137.7382602463</v>
      </c>
      <c r="AB110" s="10">
        <f t="shared" si="55"/>
        <v>3.8671377382602463</v>
      </c>
      <c r="AC110" s="10">
        <f t="shared" si="56"/>
        <v>3.7661377382602463</v>
      </c>
      <c r="AD110" s="3">
        <f t="shared" si="57"/>
        <v>546.21286994347304</v>
      </c>
      <c r="AI110" s="94">
        <f t="shared" si="58"/>
        <v>0.91282617700654545</v>
      </c>
    </row>
    <row r="111" spans="2:35">
      <c r="B111" s="39">
        <f t="shared" si="60"/>
        <v>83</v>
      </c>
      <c r="C111" s="42">
        <f t="shared" si="61"/>
        <v>1.4131894484413048</v>
      </c>
      <c r="D111" s="10">
        <f t="shared" si="62"/>
        <v>12.786810551558695</v>
      </c>
      <c r="E111" s="40">
        <f t="shared" si="63"/>
        <v>20.826378896882609</v>
      </c>
      <c r="F111" s="40">
        <f t="shared" si="64"/>
        <v>46.4</v>
      </c>
      <c r="G111" s="3">
        <f t="shared" si="65"/>
        <v>410.86810551558636</v>
      </c>
      <c r="H111" s="3">
        <f t="shared" si="66"/>
        <v>213.67820014326583</v>
      </c>
      <c r="I111">
        <f t="shared" si="48"/>
        <v>2.1367820014326583E-4</v>
      </c>
      <c r="J111" s="4">
        <f t="shared" si="67"/>
        <v>384.67078719141796</v>
      </c>
      <c r="K111" s="40">
        <f t="shared" si="68"/>
        <v>1.8002341227767078</v>
      </c>
      <c r="L111" s="40">
        <f t="shared" si="49"/>
        <v>4.1997658772232924</v>
      </c>
      <c r="M111" s="10">
        <f t="shared" si="69"/>
        <v>3.8671377382602463</v>
      </c>
      <c r="N111" s="10">
        <f t="shared" si="50"/>
        <v>8.26</v>
      </c>
      <c r="O111" s="10">
        <f t="shared" si="51"/>
        <v>0.31900000000000001</v>
      </c>
      <c r="P111" s="10">
        <f t="shared" si="70"/>
        <v>12.716199792009007</v>
      </c>
      <c r="Q111" s="42">
        <f t="shared" si="71"/>
        <v>0.11575944104858689</v>
      </c>
      <c r="R111" s="4">
        <f t="shared" si="72"/>
        <v>554784.41995387478</v>
      </c>
      <c r="S111">
        <f t="shared" si="52"/>
        <v>5.5478441995387474E-4</v>
      </c>
      <c r="T111" s="41">
        <f t="shared" si="53"/>
        <v>2.3461534708608348E-4</v>
      </c>
      <c r="U111" s="42">
        <f t="shared" si="73"/>
        <v>0.99558838082822587</v>
      </c>
      <c r="V111" s="42">
        <f t="shared" si="74"/>
        <v>0.92133273925176162</v>
      </c>
      <c r="W111" s="42">
        <f t="shared" si="75"/>
        <v>0.91353205219725886</v>
      </c>
      <c r="X111" s="42">
        <f t="shared" si="76"/>
        <v>7.800687054502764E-3</v>
      </c>
      <c r="Y111" s="42">
        <f t="shared" si="59"/>
        <v>2.8243405648448318E-3</v>
      </c>
      <c r="Z111" s="10">
        <f t="shared" si="77"/>
        <v>12.038174824976576</v>
      </c>
      <c r="AA111">
        <f t="shared" si="54"/>
        <v>3870041.2662317692</v>
      </c>
      <c r="AB111" s="10">
        <f t="shared" si="55"/>
        <v>3.8700412662317691</v>
      </c>
      <c r="AC111" s="10">
        <f t="shared" si="56"/>
        <v>3.7690412662317692</v>
      </c>
      <c r="AD111" s="3">
        <f t="shared" si="57"/>
        <v>546.63397624826234</v>
      </c>
      <c r="AI111" s="94">
        <f t="shared" si="58"/>
        <v>0.91353205219725886</v>
      </c>
    </row>
    <row r="112" spans="2:35">
      <c r="B112" s="39">
        <f t="shared" si="60"/>
        <v>84</v>
      </c>
      <c r="C112" s="42">
        <f t="shared" si="61"/>
        <v>1.430215827338188</v>
      </c>
      <c r="D112" s="10">
        <f t="shared" si="62"/>
        <v>12.769784172661812</v>
      </c>
      <c r="E112" s="40">
        <f t="shared" si="63"/>
        <v>20.860431654676376</v>
      </c>
      <c r="F112" s="40">
        <f t="shared" si="64"/>
        <v>46.4</v>
      </c>
      <c r="G112" s="3">
        <f t="shared" si="65"/>
        <v>410.69784172661753</v>
      </c>
      <c r="H112" s="3">
        <f t="shared" si="66"/>
        <v>213.67820014326583</v>
      </c>
      <c r="I112">
        <f t="shared" si="48"/>
        <v>2.1367820014326583E-4</v>
      </c>
      <c r="J112" s="4">
        <f t="shared" si="67"/>
        <v>385.78569983199418</v>
      </c>
      <c r="K112" s="40">
        <f t="shared" si="68"/>
        <v>1.805451841008276</v>
      </c>
      <c r="L112" s="40">
        <f t="shared" si="49"/>
        <v>4.194548158991724</v>
      </c>
      <c r="M112" s="10">
        <f t="shared" si="69"/>
        <v>3.8700412662317691</v>
      </c>
      <c r="N112" s="10">
        <f t="shared" si="50"/>
        <v>8.26</v>
      </c>
      <c r="O112" s="10">
        <f t="shared" si="51"/>
        <v>0.31900000000000001</v>
      </c>
      <c r="P112" s="10">
        <f t="shared" si="70"/>
        <v>12.719244694589952</v>
      </c>
      <c r="Q112" s="42">
        <f t="shared" si="71"/>
        <v>0.11709807233572025</v>
      </c>
      <c r="R112" s="4">
        <f t="shared" si="72"/>
        <v>554096.62501287658</v>
      </c>
      <c r="S112">
        <f t="shared" si="52"/>
        <v>5.5409662501287654E-4</v>
      </c>
      <c r="T112" s="41">
        <f t="shared" si="53"/>
        <v>2.3530314202708168E-4</v>
      </c>
      <c r="U112" s="42">
        <f t="shared" si="73"/>
        <v>0.99435409841685762</v>
      </c>
      <c r="V112" s="42">
        <f t="shared" si="74"/>
        <v>0.92204808241963554</v>
      </c>
      <c r="W112" s="42">
        <f t="shared" si="75"/>
        <v>0.91423634557439459</v>
      </c>
      <c r="X112" s="42">
        <f t="shared" si="76"/>
        <v>7.8117368452409464E-3</v>
      </c>
      <c r="Y112" s="42">
        <f t="shared" si="59"/>
        <v>2.8347976001927237E-3</v>
      </c>
      <c r="Z112" s="10">
        <f t="shared" si="77"/>
        <v>12.047427738412686</v>
      </c>
      <c r="AA112">
        <f t="shared" si="54"/>
        <v>3872938.2679019244</v>
      </c>
      <c r="AB112" s="10">
        <f t="shared" si="55"/>
        <v>3.8729382679019246</v>
      </c>
      <c r="AC112" s="10">
        <f t="shared" si="56"/>
        <v>3.7719382679019247</v>
      </c>
      <c r="AD112" s="3">
        <f t="shared" si="57"/>
        <v>547.05413602638498</v>
      </c>
      <c r="AI112" s="94">
        <f t="shared" si="58"/>
        <v>0.91423634557439459</v>
      </c>
    </row>
    <row r="113" spans="2:35">
      <c r="B113" s="39">
        <f t="shared" si="60"/>
        <v>85</v>
      </c>
      <c r="C113" s="42">
        <f t="shared" si="61"/>
        <v>1.4472422062350712</v>
      </c>
      <c r="D113" s="10">
        <f t="shared" si="62"/>
        <v>12.752757793764928</v>
      </c>
      <c r="E113" s="40">
        <f t="shared" si="63"/>
        <v>20.894484412470142</v>
      </c>
      <c r="F113" s="40">
        <f t="shared" si="64"/>
        <v>46.4</v>
      </c>
      <c r="G113" s="3">
        <f t="shared" si="65"/>
        <v>410.52757793764869</v>
      </c>
      <c r="H113" s="3">
        <f t="shared" si="66"/>
        <v>213.67820014326583</v>
      </c>
      <c r="I113">
        <f t="shared" si="48"/>
        <v>2.1367820014326583E-4</v>
      </c>
      <c r="J113" s="4">
        <f t="shared" si="67"/>
        <v>386.90243395277525</v>
      </c>
      <c r="K113" s="40">
        <f t="shared" si="68"/>
        <v>1.8106780836480603</v>
      </c>
      <c r="L113" s="40">
        <f t="shared" si="49"/>
        <v>4.1893219163519397</v>
      </c>
      <c r="M113" s="10">
        <f t="shared" si="69"/>
        <v>3.8729382679019246</v>
      </c>
      <c r="N113" s="10">
        <f t="shared" si="50"/>
        <v>8.26</v>
      </c>
      <c r="O113" s="10">
        <f t="shared" si="51"/>
        <v>0.31900000000000001</v>
      </c>
      <c r="P113" s="10">
        <f t="shared" si="70"/>
        <v>12.722281203017248</v>
      </c>
      <c r="Q113" s="42">
        <f t="shared" si="71"/>
        <v>0.11843638412314129</v>
      </c>
      <c r="R113" s="4">
        <f t="shared" si="72"/>
        <v>553408.46196252282</v>
      </c>
      <c r="S113">
        <f t="shared" si="52"/>
        <v>5.5340846196252284E-4</v>
      </c>
      <c r="T113" s="41">
        <f t="shared" si="53"/>
        <v>2.3599130507743538E-4</v>
      </c>
      <c r="U113" s="42">
        <f t="shared" si="73"/>
        <v>0.99311915541484519</v>
      </c>
      <c r="V113" s="42">
        <f t="shared" si="74"/>
        <v>0.92276180604536107</v>
      </c>
      <c r="W113" s="42">
        <f t="shared" si="75"/>
        <v>0.9149390559012287</v>
      </c>
      <c r="X113" s="42">
        <f t="shared" si="76"/>
        <v>7.8227501441323621E-3</v>
      </c>
      <c r="Y113" s="42">
        <f t="shared" si="59"/>
        <v>2.8452668789206658E-3</v>
      </c>
      <c r="Z113" s="10">
        <f t="shared" si="77"/>
        <v>12.056659790864133</v>
      </c>
      <c r="AA113">
        <f t="shared" si="54"/>
        <v>3875828.7381906034</v>
      </c>
      <c r="AB113" s="10">
        <f t="shared" si="55"/>
        <v>3.8758287381906036</v>
      </c>
      <c r="AC113" s="10">
        <f t="shared" si="56"/>
        <v>3.7748287381906036</v>
      </c>
      <c r="AD113" s="3">
        <f t="shared" si="57"/>
        <v>547.47334854105918</v>
      </c>
      <c r="AI113" s="94">
        <f t="shared" si="58"/>
        <v>0.9149390559012287</v>
      </c>
    </row>
    <row r="114" spans="2:35">
      <c r="B114" s="39">
        <f t="shared" si="60"/>
        <v>86</v>
      </c>
      <c r="C114" s="42">
        <f t="shared" si="61"/>
        <v>1.4642685851319543</v>
      </c>
      <c r="D114" s="10">
        <f t="shared" si="62"/>
        <v>12.735731414868045</v>
      </c>
      <c r="E114" s="40">
        <f t="shared" si="63"/>
        <v>20.928537170263908</v>
      </c>
      <c r="F114" s="40">
        <f t="shared" si="64"/>
        <v>46.4</v>
      </c>
      <c r="G114" s="3">
        <f t="shared" si="65"/>
        <v>410.35731414867985</v>
      </c>
      <c r="H114" s="3">
        <f t="shared" si="66"/>
        <v>213.67820014326583</v>
      </c>
      <c r="I114">
        <f t="shared" si="48"/>
        <v>2.1367820014326583E-4</v>
      </c>
      <c r="J114" s="4">
        <f t="shared" si="67"/>
        <v>388.02098955376118</v>
      </c>
      <c r="K114" s="40">
        <f t="shared" si="68"/>
        <v>1.8159128506960605</v>
      </c>
      <c r="L114" s="40">
        <f t="shared" si="49"/>
        <v>4.1840871493039398</v>
      </c>
      <c r="M114" s="10">
        <f t="shared" si="69"/>
        <v>3.8758287381906036</v>
      </c>
      <c r="N114" s="10">
        <f t="shared" si="50"/>
        <v>8.26</v>
      </c>
      <c r="O114" s="10">
        <f t="shared" si="51"/>
        <v>0.31900000000000001</v>
      </c>
      <c r="P114" s="10">
        <f t="shared" si="70"/>
        <v>12.725309324374223</v>
      </c>
      <c r="Q114" s="42">
        <f t="shared" si="71"/>
        <v>0.11977437744517949</v>
      </c>
      <c r="R114" s="4">
        <f t="shared" si="72"/>
        <v>552719.93173320976</v>
      </c>
      <c r="S114">
        <f t="shared" si="52"/>
        <v>5.5271993173320981E-4</v>
      </c>
      <c r="T114" s="41">
        <f t="shared" si="53"/>
        <v>2.3667983530674841E-4</v>
      </c>
      <c r="U114" s="42">
        <f t="shared" si="73"/>
        <v>0.99188355349183155</v>
      </c>
      <c r="V114" s="42">
        <f t="shared" si="74"/>
        <v>0.9234739087721443</v>
      </c>
      <c r="W114" s="42">
        <f t="shared" si="75"/>
        <v>0.91564018194550656</v>
      </c>
      <c r="X114" s="42">
        <f t="shared" si="76"/>
        <v>7.8337268266377436E-3</v>
      </c>
      <c r="Y114" s="42">
        <f t="shared" si="59"/>
        <v>2.8557483531013784E-3</v>
      </c>
      <c r="Z114" s="10">
        <f t="shared" si="77"/>
        <v>12.065870966152193</v>
      </c>
      <c r="AA114">
        <f t="shared" si="54"/>
        <v>3878712.6720323982</v>
      </c>
      <c r="AB114" s="10">
        <f t="shared" si="55"/>
        <v>3.8787126720323983</v>
      </c>
      <c r="AC114" s="10">
        <f t="shared" si="56"/>
        <v>3.7777126720323984</v>
      </c>
      <c r="AD114" s="3">
        <f t="shared" si="57"/>
        <v>547.89161305763571</v>
      </c>
      <c r="AI114" s="94">
        <f t="shared" si="58"/>
        <v>0.91564018194550656</v>
      </c>
    </row>
    <row r="115" spans="2:35">
      <c r="B115" s="39">
        <f t="shared" si="60"/>
        <v>87</v>
      </c>
      <c r="C115" s="42">
        <f t="shared" si="61"/>
        <v>1.4812949640288375</v>
      </c>
      <c r="D115" s="10">
        <f t="shared" si="62"/>
        <v>12.718705035971162</v>
      </c>
      <c r="E115" s="40">
        <f t="shared" si="63"/>
        <v>20.962589928057675</v>
      </c>
      <c r="F115" s="40">
        <f t="shared" si="64"/>
        <v>46.4</v>
      </c>
      <c r="G115" s="3">
        <f t="shared" si="65"/>
        <v>410.18705035971101</v>
      </c>
      <c r="H115" s="3">
        <f t="shared" si="66"/>
        <v>213.67820014326583</v>
      </c>
      <c r="I115">
        <f t="shared" si="48"/>
        <v>2.1367820014326583E-4</v>
      </c>
      <c r="J115" s="4">
        <f t="shared" si="67"/>
        <v>389.14136663495196</v>
      </c>
      <c r="K115" s="40">
        <f t="shared" si="68"/>
        <v>1.8211561421522764</v>
      </c>
      <c r="L115" s="40">
        <f t="shared" si="49"/>
        <v>4.1788438578477241</v>
      </c>
      <c r="M115" s="10">
        <f t="shared" si="69"/>
        <v>3.8787126720323983</v>
      </c>
      <c r="N115" s="10">
        <f t="shared" si="50"/>
        <v>8.26</v>
      </c>
      <c r="O115" s="10">
        <f t="shared" si="51"/>
        <v>0.31900000000000001</v>
      </c>
      <c r="P115" s="10">
        <f t="shared" si="70"/>
        <v>12.728329065716723</v>
      </c>
      <c r="Q115" s="42">
        <f t="shared" si="71"/>
        <v>0.12111205333405504</v>
      </c>
      <c r="R115" s="4">
        <f t="shared" si="72"/>
        <v>552031.03525533364</v>
      </c>
      <c r="S115">
        <f t="shared" si="52"/>
        <v>5.5203103525533362E-4</v>
      </c>
      <c r="T115" s="41">
        <f t="shared" si="53"/>
        <v>2.373687317846246E-4</v>
      </c>
      <c r="U115" s="42">
        <f t="shared" si="73"/>
        <v>0.9906472943174589</v>
      </c>
      <c r="V115" s="42">
        <f t="shared" si="74"/>
        <v>0.92418438924831126</v>
      </c>
      <c r="W115" s="42">
        <f t="shared" si="75"/>
        <v>0.91633972247853901</v>
      </c>
      <c r="X115" s="42">
        <f t="shared" si="76"/>
        <v>7.8446667697722461E-3</v>
      </c>
      <c r="Y115" s="42">
        <f t="shared" si="59"/>
        <v>2.8662419746955659E-3</v>
      </c>
      <c r="Z115" s="10">
        <f t="shared" si="77"/>
        <v>12.075061248152251</v>
      </c>
      <c r="AA115">
        <f t="shared" si="54"/>
        <v>3881590.0643788408</v>
      </c>
      <c r="AB115" s="10">
        <f t="shared" si="55"/>
        <v>3.881590064378841</v>
      </c>
      <c r="AC115" s="10">
        <f t="shared" si="56"/>
        <v>3.780590064378841</v>
      </c>
      <c r="AD115" s="3">
        <f t="shared" si="57"/>
        <v>548.30892884392176</v>
      </c>
      <c r="AI115" s="94">
        <f t="shared" si="58"/>
        <v>0.91633972247853901</v>
      </c>
    </row>
    <row r="116" spans="2:35">
      <c r="B116" s="39">
        <f t="shared" si="60"/>
        <v>88</v>
      </c>
      <c r="C116" s="42">
        <f t="shared" si="61"/>
        <v>1.4983213429257207</v>
      </c>
      <c r="D116" s="10">
        <f t="shared" si="62"/>
        <v>12.701678657074279</v>
      </c>
      <c r="E116" s="40">
        <f t="shared" si="63"/>
        <v>20.996642685851441</v>
      </c>
      <c r="F116" s="40">
        <f t="shared" si="64"/>
        <v>46.4</v>
      </c>
      <c r="G116" s="3">
        <f t="shared" si="65"/>
        <v>410.01678657074217</v>
      </c>
      <c r="H116" s="3">
        <f t="shared" si="66"/>
        <v>213.67820014326583</v>
      </c>
      <c r="I116">
        <f t="shared" si="48"/>
        <v>2.1367820014326583E-4</v>
      </c>
      <c r="J116" s="4">
        <f t="shared" si="67"/>
        <v>390.26356519634737</v>
      </c>
      <c r="K116" s="40">
        <f t="shared" si="68"/>
        <v>1.826407958016707</v>
      </c>
      <c r="L116" s="40">
        <f t="shared" si="49"/>
        <v>4.1735920419832926</v>
      </c>
      <c r="M116" s="10">
        <f t="shared" si="69"/>
        <v>3.881590064378841</v>
      </c>
      <c r="N116" s="10">
        <f t="shared" si="50"/>
        <v>8.26</v>
      </c>
      <c r="O116" s="10">
        <f t="shared" si="51"/>
        <v>0.31900000000000001</v>
      </c>
      <c r="P116" s="10">
        <f t="shared" si="70"/>
        <v>12.731340434075571</v>
      </c>
      <c r="Q116" s="42">
        <f t="shared" si="71"/>
        <v>0.12244941281988828</v>
      </c>
      <c r="R116" s="4">
        <f t="shared" si="72"/>
        <v>551341.7734592912</v>
      </c>
      <c r="S116">
        <f t="shared" si="52"/>
        <v>5.5134177345929119E-4</v>
      </c>
      <c r="T116" s="41">
        <f t="shared" si="53"/>
        <v>2.3805799358066703E-4</v>
      </c>
      <c r="U116" s="42">
        <f t="shared" si="73"/>
        <v>0.9894103795613709</v>
      </c>
      <c r="V116" s="42">
        <f t="shared" si="74"/>
        <v>0.92489324612473478</v>
      </c>
      <c r="W116" s="42">
        <f t="shared" si="75"/>
        <v>0.91703767627574584</v>
      </c>
      <c r="X116" s="42">
        <f t="shared" si="76"/>
        <v>7.8555698489889414E-3</v>
      </c>
      <c r="Y116" s="42">
        <f t="shared" si="59"/>
        <v>2.8767476955497365E-3</v>
      </c>
      <c r="Z116" s="10">
        <f t="shared" si="77"/>
        <v>12.084230620783325</v>
      </c>
      <c r="AA116">
        <f t="shared" si="54"/>
        <v>3884460.9101951239</v>
      </c>
      <c r="AB116" s="10">
        <f t="shared" si="55"/>
        <v>3.884460910195124</v>
      </c>
      <c r="AC116" s="10">
        <f t="shared" si="56"/>
        <v>3.783460910195124</v>
      </c>
      <c r="AD116" s="3">
        <f t="shared" si="57"/>
        <v>548.7252951697061</v>
      </c>
      <c r="AI116" s="94">
        <f t="shared" si="58"/>
        <v>0.91703767627574584</v>
      </c>
    </row>
    <row r="117" spans="2:35">
      <c r="B117" s="39">
        <f t="shared" si="60"/>
        <v>89</v>
      </c>
      <c r="C117" s="42">
        <f t="shared" si="61"/>
        <v>1.5153477218226039</v>
      </c>
      <c r="D117" s="10">
        <f t="shared" si="62"/>
        <v>12.684652278177396</v>
      </c>
      <c r="E117" s="40">
        <f t="shared" si="63"/>
        <v>21.030695443645207</v>
      </c>
      <c r="F117" s="40">
        <f t="shared" si="64"/>
        <v>46.4</v>
      </c>
      <c r="G117" s="3">
        <f t="shared" si="65"/>
        <v>409.84652278177333</v>
      </c>
      <c r="H117" s="3">
        <f t="shared" si="66"/>
        <v>213.67820014326583</v>
      </c>
      <c r="I117">
        <f t="shared" si="48"/>
        <v>2.1367820014326583E-4</v>
      </c>
      <c r="J117" s="4">
        <f t="shared" si="67"/>
        <v>391.38758523794786</v>
      </c>
      <c r="K117" s="40">
        <f t="shared" si="68"/>
        <v>1.8316682982893546</v>
      </c>
      <c r="L117" s="40">
        <f t="shared" si="49"/>
        <v>4.1683317017106454</v>
      </c>
      <c r="M117" s="10">
        <f t="shared" si="69"/>
        <v>3.884460910195124</v>
      </c>
      <c r="N117" s="10">
        <f t="shared" si="50"/>
        <v>8.26</v>
      </c>
      <c r="O117" s="10">
        <f t="shared" si="51"/>
        <v>0.31900000000000001</v>
      </c>
      <c r="P117" s="10">
        <f t="shared" si="70"/>
        <v>12.734343436453241</v>
      </c>
      <c r="Q117" s="42">
        <f t="shared" si="71"/>
        <v>0.12378645693070939</v>
      </c>
      <c r="R117" s="4">
        <f t="shared" si="72"/>
        <v>550652.14727547835</v>
      </c>
      <c r="S117">
        <f t="shared" si="52"/>
        <v>5.5065214727547838E-4</v>
      </c>
      <c r="T117" s="41">
        <f t="shared" si="53"/>
        <v>2.3874761976447985E-4</v>
      </c>
      <c r="U117" s="42">
        <f t="shared" si="73"/>
        <v>0.98817281089320963</v>
      </c>
      <c r="V117" s="42">
        <f t="shared" si="74"/>
        <v>0.92560047805846091</v>
      </c>
      <c r="W117" s="42">
        <f t="shared" si="75"/>
        <v>0.9177340421158604</v>
      </c>
      <c r="X117" s="42">
        <f t="shared" si="76"/>
        <v>7.8664359426005026E-3</v>
      </c>
      <c r="Y117" s="42">
        <f t="shared" si="59"/>
        <v>2.8872654673999421E-3</v>
      </c>
      <c r="Z117" s="10">
        <f t="shared" si="77"/>
        <v>12.093379068022443</v>
      </c>
      <c r="AA117">
        <f t="shared" si="54"/>
        <v>3887325.2044646046</v>
      </c>
      <c r="AB117" s="10">
        <f t="shared" si="55"/>
        <v>3.8873252044646045</v>
      </c>
      <c r="AC117" s="10">
        <f t="shared" si="56"/>
        <v>3.7863252044646045</v>
      </c>
      <c r="AD117" s="3">
        <f t="shared" si="57"/>
        <v>549.14071130741183</v>
      </c>
      <c r="AI117" s="94">
        <f t="shared" si="58"/>
        <v>0.9177340421158604</v>
      </c>
    </row>
    <row r="118" spans="2:35">
      <c r="B118" s="39">
        <f t="shared" si="60"/>
        <v>90</v>
      </c>
      <c r="C118" s="42">
        <f t="shared" si="61"/>
        <v>1.5323741007194871</v>
      </c>
      <c r="D118" s="10">
        <f t="shared" si="62"/>
        <v>12.667625899280512</v>
      </c>
      <c r="E118" s="40">
        <f t="shared" si="63"/>
        <v>21.064748201438974</v>
      </c>
      <c r="F118" s="40">
        <f t="shared" si="64"/>
        <v>46.4</v>
      </c>
      <c r="G118" s="3">
        <f t="shared" si="65"/>
        <v>409.67625899280449</v>
      </c>
      <c r="H118" s="3">
        <f t="shared" si="66"/>
        <v>213.67820014326583</v>
      </c>
      <c r="I118">
        <f t="shared" si="48"/>
        <v>2.1367820014326583E-4</v>
      </c>
      <c r="J118" s="4">
        <f t="shared" si="67"/>
        <v>392.51342675975297</v>
      </c>
      <c r="K118" s="40">
        <f t="shared" si="68"/>
        <v>1.8369371629702171</v>
      </c>
      <c r="L118" s="40">
        <f t="shared" si="49"/>
        <v>4.1630628370297824</v>
      </c>
      <c r="M118" s="10">
        <f t="shared" si="69"/>
        <v>3.8873252044646045</v>
      </c>
      <c r="N118" s="10">
        <f t="shared" si="50"/>
        <v>8.26</v>
      </c>
      <c r="O118" s="10">
        <f t="shared" si="51"/>
        <v>0.31900000000000001</v>
      </c>
      <c r="P118" s="10">
        <f t="shared" si="70"/>
        <v>12.737338079828662</v>
      </c>
      <c r="Q118" s="42">
        <f t="shared" si="71"/>
        <v>0.12512318669246761</v>
      </c>
      <c r="R118" s="4">
        <f t="shared" si="72"/>
        <v>549962.15763429191</v>
      </c>
      <c r="S118">
        <f t="shared" si="52"/>
        <v>5.4996215763429188E-4</v>
      </c>
      <c r="T118" s="41">
        <f t="shared" si="53"/>
        <v>2.3943760940566634E-4</v>
      </c>
      <c r="U118" s="42">
        <f t="shared" si="73"/>
        <v>0.98693458998261852</v>
      </c>
      <c r="V118" s="42">
        <f t="shared" si="74"/>
        <v>0.92630608370869516</v>
      </c>
      <c r="W118" s="42">
        <f t="shared" si="75"/>
        <v>0.91842881878202254</v>
      </c>
      <c r="X118" s="42">
        <f t="shared" si="76"/>
        <v>7.8772649266726225E-3</v>
      </c>
      <c r="Y118" s="42">
        <f t="shared" si="59"/>
        <v>2.8977952418686795E-3</v>
      </c>
      <c r="Z118" s="10">
        <f t="shared" si="77"/>
        <v>12.102506573890404</v>
      </c>
      <c r="AA118">
        <f t="shared" si="54"/>
        <v>3890182.9421843407</v>
      </c>
      <c r="AB118" s="10">
        <f t="shared" si="55"/>
        <v>3.8901829421843406</v>
      </c>
      <c r="AC118" s="10">
        <f t="shared" si="56"/>
        <v>3.7891829421843406</v>
      </c>
      <c r="AD118" s="3">
        <f t="shared" si="57"/>
        <v>549.55517653144898</v>
      </c>
      <c r="AI118" s="94">
        <f t="shared" si="58"/>
        <v>0.91842881878202254</v>
      </c>
    </row>
    <row r="119" spans="2:35">
      <c r="B119" s="39">
        <f t="shared" si="60"/>
        <v>91</v>
      </c>
      <c r="C119" s="42">
        <f t="shared" si="61"/>
        <v>1.5494004796163703</v>
      </c>
      <c r="D119" s="10">
        <f t="shared" si="62"/>
        <v>12.650599520383629</v>
      </c>
      <c r="E119" s="40">
        <f t="shared" si="63"/>
        <v>21.09880095923274</v>
      </c>
      <c r="F119" s="40">
        <f t="shared" si="64"/>
        <v>46.4</v>
      </c>
      <c r="G119" s="3">
        <f t="shared" si="65"/>
        <v>409.50599520383565</v>
      </c>
      <c r="H119" s="3">
        <f t="shared" si="66"/>
        <v>213.67820014326583</v>
      </c>
      <c r="I119">
        <f t="shared" si="48"/>
        <v>2.1367820014326583E-4</v>
      </c>
      <c r="J119" s="4">
        <f t="shared" si="67"/>
        <v>393.64108976176294</v>
      </c>
      <c r="K119" s="40">
        <f t="shared" si="68"/>
        <v>1.8422145520592954</v>
      </c>
      <c r="L119" s="40">
        <f t="shared" si="49"/>
        <v>4.1577854479407046</v>
      </c>
      <c r="M119" s="10">
        <f t="shared" si="69"/>
        <v>3.8901829421843406</v>
      </c>
      <c r="N119" s="10">
        <f t="shared" si="50"/>
        <v>8.26</v>
      </c>
      <c r="O119" s="10">
        <f t="shared" si="51"/>
        <v>0.31900000000000001</v>
      </c>
      <c r="P119" s="10">
        <f t="shared" si="70"/>
        <v>12.740324371152688</v>
      </c>
      <c r="Q119" s="42">
        <f t="shared" si="71"/>
        <v>0.12645960312904087</v>
      </c>
      <c r="R119" s="4">
        <f t="shared" si="72"/>
        <v>549271.80546612781</v>
      </c>
      <c r="S119">
        <f t="shared" si="52"/>
        <v>5.4927180546612776E-4</v>
      </c>
      <c r="T119" s="41">
        <f t="shared" si="53"/>
        <v>2.4012796157383046E-4</v>
      </c>
      <c r="U119" s="42">
        <f t="shared" si="73"/>
        <v>0.98569571849923965</v>
      </c>
      <c r="V119" s="42">
        <f t="shared" si="74"/>
        <v>0.927010061740555</v>
      </c>
      <c r="W119" s="42">
        <f t="shared" si="75"/>
        <v>0.91912200506069475</v>
      </c>
      <c r="X119" s="42">
        <f t="shared" si="76"/>
        <v>7.8880566798602558E-3</v>
      </c>
      <c r="Y119" s="42">
        <f t="shared" si="59"/>
        <v>2.9083369704682662E-3</v>
      </c>
      <c r="Z119" s="10">
        <f t="shared" si="77"/>
        <v>12.111613122464542</v>
      </c>
      <c r="AA119">
        <f t="shared" si="54"/>
        <v>3893034.1183690936</v>
      </c>
      <c r="AB119" s="10">
        <f t="shared" si="55"/>
        <v>3.8930341183690937</v>
      </c>
      <c r="AC119" s="10">
        <f t="shared" si="56"/>
        <v>3.7920341183690938</v>
      </c>
      <c r="AD119" s="3">
        <f t="shared" si="57"/>
        <v>549.96869011879528</v>
      </c>
      <c r="AI119" s="94">
        <f t="shared" si="58"/>
        <v>0.91912200506069475</v>
      </c>
    </row>
    <row r="120" spans="2:35">
      <c r="B120" s="39">
        <f t="shared" si="60"/>
        <v>92</v>
      </c>
      <c r="C120" s="42">
        <f t="shared" si="61"/>
        <v>1.5664268585132535</v>
      </c>
      <c r="D120" s="10">
        <f t="shared" si="62"/>
        <v>12.633573141486746</v>
      </c>
      <c r="E120" s="40">
        <f t="shared" si="63"/>
        <v>21.132853717026507</v>
      </c>
      <c r="F120" s="40">
        <f t="shared" si="64"/>
        <v>46.4</v>
      </c>
      <c r="G120" s="3">
        <f t="shared" si="65"/>
        <v>409.33573141486681</v>
      </c>
      <c r="H120" s="3">
        <f t="shared" si="66"/>
        <v>213.67820014326583</v>
      </c>
      <c r="I120">
        <f t="shared" si="48"/>
        <v>2.1367820014326583E-4</v>
      </c>
      <c r="J120" s="4">
        <f t="shared" si="67"/>
        <v>394.77057424397776</v>
      </c>
      <c r="K120" s="40">
        <f t="shared" si="68"/>
        <v>1.8475004655565896</v>
      </c>
      <c r="L120" s="40">
        <f t="shared" si="49"/>
        <v>4.1524995344434101</v>
      </c>
      <c r="M120" s="10">
        <f t="shared" si="69"/>
        <v>3.8930341183690937</v>
      </c>
      <c r="N120" s="10">
        <f t="shared" si="50"/>
        <v>8.26</v>
      </c>
      <c r="O120" s="10">
        <f t="shared" si="51"/>
        <v>0.31900000000000001</v>
      </c>
      <c r="P120" s="10">
        <f t="shared" si="70"/>
        <v>12.743302317352359</v>
      </c>
      <c r="Q120" s="42">
        <f t="shared" si="71"/>
        <v>0.1277957072622449</v>
      </c>
      <c r="R120" s="4">
        <f t="shared" si="72"/>
        <v>548581.09170138277</v>
      </c>
      <c r="S120">
        <f t="shared" si="52"/>
        <v>5.4858109170138273E-4</v>
      </c>
      <c r="T120" s="41">
        <f t="shared" si="53"/>
        <v>2.4081867533857549E-4</v>
      </c>
      <c r="U120" s="42">
        <f t="shared" si="73"/>
        <v>0.98445619811271645</v>
      </c>
      <c r="V120" s="42">
        <f t="shared" si="74"/>
        <v>0.92771241082143241</v>
      </c>
      <c r="W120" s="42">
        <f t="shared" si="75"/>
        <v>0.91981359974263455</v>
      </c>
      <c r="X120" s="42">
        <f t="shared" si="76"/>
        <v>7.8988110787978627E-3</v>
      </c>
      <c r="Y120" s="42">
        <f t="shared" si="59"/>
        <v>2.9188906045980456E-3</v>
      </c>
      <c r="Z120" s="10">
        <f t="shared" si="77"/>
        <v>12.120698697865828</v>
      </c>
      <c r="AA120">
        <f t="shared" si="54"/>
        <v>3895878.7280472866</v>
      </c>
      <c r="AB120" s="10">
        <f t="shared" si="55"/>
        <v>3.8958787280472866</v>
      </c>
      <c r="AC120" s="10">
        <f t="shared" si="56"/>
        <v>3.7948787280472867</v>
      </c>
      <c r="AD120" s="3">
        <f t="shared" si="57"/>
        <v>550.38125134840993</v>
      </c>
      <c r="AI120" s="94">
        <f t="shared" si="58"/>
        <v>0.91981359974263455</v>
      </c>
    </row>
    <row r="121" spans="2:35">
      <c r="B121" s="39">
        <f t="shared" si="60"/>
        <v>93</v>
      </c>
      <c r="C121" s="42">
        <f t="shared" si="61"/>
        <v>1.5834532374101367</v>
      </c>
      <c r="D121" s="10">
        <f t="shared" si="62"/>
        <v>12.616546762589863</v>
      </c>
      <c r="E121" s="40">
        <f t="shared" si="63"/>
        <v>21.166906474820273</v>
      </c>
      <c r="F121" s="40">
        <f t="shared" si="64"/>
        <v>46.4</v>
      </c>
      <c r="G121" s="3">
        <f t="shared" si="65"/>
        <v>409.16546762589797</v>
      </c>
      <c r="H121" s="3">
        <f t="shared" si="66"/>
        <v>213.67820014326583</v>
      </c>
      <c r="I121">
        <f t="shared" si="48"/>
        <v>2.1367820014326583E-4</v>
      </c>
      <c r="J121" s="4">
        <f t="shared" si="67"/>
        <v>395.90188020639744</v>
      </c>
      <c r="K121" s="40">
        <f t="shared" si="68"/>
        <v>1.8527949034620999</v>
      </c>
      <c r="L121" s="40">
        <f t="shared" si="49"/>
        <v>4.1472050965378999</v>
      </c>
      <c r="M121" s="10">
        <f t="shared" si="69"/>
        <v>3.8958787280472866</v>
      </c>
      <c r="N121" s="10">
        <f t="shared" si="50"/>
        <v>8.26</v>
      </c>
      <c r="O121" s="10">
        <f t="shared" si="51"/>
        <v>0.31900000000000001</v>
      </c>
      <c r="P121" s="10">
        <f t="shared" si="70"/>
        <v>12.746271925326798</v>
      </c>
      <c r="Q121" s="42">
        <f t="shared" si="71"/>
        <v>0.12913150011184291</v>
      </c>
      <c r="R121" s="4">
        <f t="shared" si="72"/>
        <v>547890.01727045293</v>
      </c>
      <c r="S121">
        <f t="shared" si="52"/>
        <v>5.4789001727045296E-4</v>
      </c>
      <c r="T121" s="41">
        <f t="shared" si="53"/>
        <v>2.4150974976950527E-4</v>
      </c>
      <c r="U121" s="42">
        <f t="shared" si="73"/>
        <v>0.98321603049269124</v>
      </c>
      <c r="V121" s="42">
        <f t="shared" si="74"/>
        <v>0.92841312962442435</v>
      </c>
      <c r="W121" s="42">
        <f t="shared" si="75"/>
        <v>0.92050360162191258</v>
      </c>
      <c r="X121" s="42">
        <f t="shared" si="76"/>
        <v>7.9095280025117676E-3</v>
      </c>
      <c r="Y121" s="42">
        <f t="shared" si="59"/>
        <v>2.9294560955474961E-3</v>
      </c>
      <c r="Z121" s="10">
        <f t="shared" si="77"/>
        <v>12.12976328427048</v>
      </c>
      <c r="AA121">
        <f t="shared" si="54"/>
        <v>3898716.7662646398</v>
      </c>
      <c r="AB121" s="10">
        <f t="shared" si="55"/>
        <v>3.8987167662646396</v>
      </c>
      <c r="AC121" s="10">
        <f t="shared" si="56"/>
        <v>3.7977167662646396</v>
      </c>
      <c r="AD121" s="3">
        <f t="shared" si="57"/>
        <v>550.79285950176063</v>
      </c>
      <c r="AI121" s="94">
        <f t="shared" si="58"/>
        <v>0.92050360162191258</v>
      </c>
    </row>
    <row r="122" spans="2:35">
      <c r="B122" s="39">
        <f t="shared" si="60"/>
        <v>94</v>
      </c>
      <c r="C122" s="42">
        <f t="shared" si="61"/>
        <v>1.6004796163070198</v>
      </c>
      <c r="D122" s="10">
        <f t="shared" si="62"/>
        <v>12.59952038369298</v>
      </c>
      <c r="E122" s="40">
        <f t="shared" si="63"/>
        <v>21.200959232614039</v>
      </c>
      <c r="F122" s="40">
        <f t="shared" si="64"/>
        <v>46.4</v>
      </c>
      <c r="G122" s="3">
        <f t="shared" si="65"/>
        <v>408.99520383692914</v>
      </c>
      <c r="H122" s="3">
        <f t="shared" si="66"/>
        <v>213.67820014326583</v>
      </c>
      <c r="I122">
        <f t="shared" si="48"/>
        <v>2.1367820014326583E-4</v>
      </c>
      <c r="J122" s="4">
        <f t="shared" si="67"/>
        <v>397.03500764902196</v>
      </c>
      <c r="K122" s="40">
        <f t="shared" si="68"/>
        <v>1.8580978657758256</v>
      </c>
      <c r="L122" s="40">
        <f t="shared" si="49"/>
        <v>4.1419021342241749</v>
      </c>
      <c r="M122" s="10">
        <f t="shared" si="69"/>
        <v>3.8987167662646396</v>
      </c>
      <c r="N122" s="10">
        <f t="shared" si="50"/>
        <v>8.26</v>
      </c>
      <c r="O122" s="10">
        <f t="shared" si="51"/>
        <v>0.31900000000000001</v>
      </c>
      <c r="P122" s="10">
        <f t="shared" si="70"/>
        <v>12.749233201951114</v>
      </c>
      <c r="Q122" s="42">
        <f t="shared" si="71"/>
        <v>0.13046698269555448</v>
      </c>
      <c r="R122" s="4">
        <f t="shared" si="72"/>
        <v>547198.58310373465</v>
      </c>
      <c r="S122">
        <f t="shared" si="52"/>
        <v>5.4719858310373461E-4</v>
      </c>
      <c r="T122" s="41">
        <f t="shared" si="53"/>
        <v>2.4220118393622361E-4</v>
      </c>
      <c r="U122" s="42">
        <f t="shared" si="73"/>
        <v>0.98197521730880699</v>
      </c>
      <c r="V122" s="42">
        <f t="shared" si="74"/>
        <v>0.92911221682560319</v>
      </c>
      <c r="W122" s="42">
        <f t="shared" si="75"/>
        <v>0.92119200949679569</v>
      </c>
      <c r="X122" s="42">
        <f t="shared" si="76"/>
        <v>7.9202073288074937E-3</v>
      </c>
      <c r="Y122" s="42">
        <f t="shared" si="59"/>
        <v>2.9400333944945034E-3</v>
      </c>
      <c r="Z122" s="10">
        <f t="shared" si="77"/>
        <v>12.1388068659015</v>
      </c>
      <c r="AA122">
        <f t="shared" si="54"/>
        <v>3901548.2280815202</v>
      </c>
      <c r="AB122" s="10">
        <f t="shared" si="55"/>
        <v>3.9015482280815204</v>
      </c>
      <c r="AC122" s="10">
        <f t="shared" si="56"/>
        <v>3.8005482280815204</v>
      </c>
      <c r="AD122" s="3">
        <f t="shared" si="57"/>
        <v>551.20351386243942</v>
      </c>
      <c r="AI122" s="94">
        <f t="shared" si="58"/>
        <v>0.92119200949679569</v>
      </c>
    </row>
    <row r="123" spans="2:35">
      <c r="B123" s="39">
        <f t="shared" si="60"/>
        <v>95</v>
      </c>
      <c r="C123" s="42">
        <f t="shared" si="61"/>
        <v>1.617505995203903</v>
      </c>
      <c r="D123" s="10">
        <f t="shared" si="62"/>
        <v>12.582494004796096</v>
      </c>
      <c r="E123" s="40">
        <f t="shared" si="63"/>
        <v>21.235011990407806</v>
      </c>
      <c r="F123" s="40">
        <f t="shared" si="64"/>
        <v>46.4</v>
      </c>
      <c r="G123" s="3">
        <f t="shared" si="65"/>
        <v>408.8249400479603</v>
      </c>
      <c r="H123" s="3">
        <f t="shared" si="66"/>
        <v>213.67820014326583</v>
      </c>
      <c r="I123">
        <f t="shared" si="48"/>
        <v>2.1367820014326583E-4</v>
      </c>
      <c r="J123" s="4">
        <f t="shared" si="67"/>
        <v>398.16995657185112</v>
      </c>
      <c r="K123" s="40">
        <f t="shared" si="68"/>
        <v>1.8634093524977664</v>
      </c>
      <c r="L123" s="40">
        <f t="shared" si="49"/>
        <v>4.1365906475022332</v>
      </c>
      <c r="M123" s="10">
        <f t="shared" si="69"/>
        <v>3.9015482280815204</v>
      </c>
      <c r="N123" s="10">
        <f t="shared" si="50"/>
        <v>8.26</v>
      </c>
      <c r="O123" s="10">
        <f t="shared" si="51"/>
        <v>0.31900000000000001</v>
      </c>
      <c r="P123" s="10">
        <f t="shared" si="70"/>
        <v>12.752186154073737</v>
      </c>
      <c r="Q123" s="42">
        <f t="shared" si="71"/>
        <v>0.13180215602906514</v>
      </c>
      <c r="R123" s="4">
        <f t="shared" si="72"/>
        <v>546506.79013162456</v>
      </c>
      <c r="S123">
        <f t="shared" si="52"/>
        <v>5.465067901316245E-4</v>
      </c>
      <c r="T123" s="41">
        <f t="shared" si="53"/>
        <v>2.4289297690833372E-4</v>
      </c>
      <c r="U123" s="42">
        <f t="shared" si="73"/>
        <v>0.9807337602307068</v>
      </c>
      <c r="V123" s="42">
        <f t="shared" si="74"/>
        <v>0.92980967110536128</v>
      </c>
      <c r="W123" s="42">
        <f t="shared" si="75"/>
        <v>0.92187882216910344</v>
      </c>
      <c r="X123" s="42">
        <f t="shared" si="76"/>
        <v>7.9308489362578394E-3</v>
      </c>
      <c r="Y123" s="42">
        <f t="shared" si="59"/>
        <v>2.9506224525062963E-3</v>
      </c>
      <c r="Z123" s="10">
        <f t="shared" si="77"/>
        <v>12.147829427031324</v>
      </c>
      <c r="AA123">
        <f t="shared" si="54"/>
        <v>3904373.1085737725</v>
      </c>
      <c r="AB123" s="10">
        <f t="shared" si="55"/>
        <v>3.9043731085737723</v>
      </c>
      <c r="AC123" s="10">
        <f t="shared" si="56"/>
        <v>3.8033731085737723</v>
      </c>
      <c r="AD123" s="3">
        <f t="shared" si="57"/>
        <v>551.61321371628321</v>
      </c>
      <c r="AI123" s="94">
        <f t="shared" si="58"/>
        <v>0.92187882216910344</v>
      </c>
    </row>
    <row r="124" spans="2:35">
      <c r="B124" s="39">
        <f t="shared" si="60"/>
        <v>96</v>
      </c>
      <c r="C124" s="42">
        <f t="shared" si="61"/>
        <v>1.6345323741007862</v>
      </c>
      <c r="D124" s="10">
        <f t="shared" si="62"/>
        <v>12.565467625899213</v>
      </c>
      <c r="E124" s="40">
        <f t="shared" si="63"/>
        <v>21.269064748201572</v>
      </c>
      <c r="F124" s="40">
        <f t="shared" si="64"/>
        <v>46.4</v>
      </c>
      <c r="G124" s="3">
        <f t="shared" si="65"/>
        <v>408.65467625899146</v>
      </c>
      <c r="H124" s="3">
        <f t="shared" si="66"/>
        <v>213.67820014326583</v>
      </c>
      <c r="I124">
        <f t="shared" si="48"/>
        <v>2.1367820014326583E-4</v>
      </c>
      <c r="J124" s="4">
        <f t="shared" si="67"/>
        <v>399.30672697488535</v>
      </c>
      <c r="K124" s="40">
        <f t="shared" si="68"/>
        <v>1.8687293636279241</v>
      </c>
      <c r="L124" s="40">
        <f t="shared" si="49"/>
        <v>4.1312706363720757</v>
      </c>
      <c r="M124" s="10">
        <f t="shared" si="69"/>
        <v>3.9043731085737723</v>
      </c>
      <c r="N124" s="10">
        <f t="shared" si="50"/>
        <v>8.26</v>
      </c>
      <c r="O124" s="10">
        <f t="shared" si="51"/>
        <v>0.31900000000000001</v>
      </c>
      <c r="P124" s="10">
        <f t="shared" si="70"/>
        <v>12.755130788517386</v>
      </c>
      <c r="Q124" s="42">
        <f t="shared" si="71"/>
        <v>0.13313702112603545</v>
      </c>
      <c r="R124" s="4">
        <f t="shared" si="72"/>
        <v>545814.63928451866</v>
      </c>
      <c r="S124">
        <f t="shared" si="52"/>
        <v>5.458146392845187E-4</v>
      </c>
      <c r="T124" s="41">
        <f t="shared" si="53"/>
        <v>2.4358512775543952E-4</v>
      </c>
      <c r="U124" s="42">
        <f t="shared" si="73"/>
        <v>0.97949166092803297</v>
      </c>
      <c r="V124" s="42">
        <f t="shared" si="74"/>
        <v>0.93050549114885761</v>
      </c>
      <c r="W124" s="42">
        <f t="shared" si="75"/>
        <v>0.92256403844440915</v>
      </c>
      <c r="X124" s="42">
        <f t="shared" si="76"/>
        <v>7.9414527044484595E-3</v>
      </c>
      <c r="Y124" s="42">
        <f t="shared" si="59"/>
        <v>2.9612232205407049E-3</v>
      </c>
      <c r="Z124" s="10">
        <f t="shared" si="77"/>
        <v>12.156830951985645</v>
      </c>
      <c r="AA124">
        <f t="shared" si="54"/>
        <v>3907191.4028339176</v>
      </c>
      <c r="AB124" s="10">
        <f t="shared" si="55"/>
        <v>3.9071914028339179</v>
      </c>
      <c r="AC124" s="10">
        <f t="shared" si="56"/>
        <v>3.8061914028339179</v>
      </c>
      <c r="AD124" s="3">
        <f t="shared" si="57"/>
        <v>552.02195835154726</v>
      </c>
      <c r="AI124" s="94">
        <f t="shared" si="58"/>
        <v>0.92256403844440915</v>
      </c>
    </row>
    <row r="125" spans="2:35">
      <c r="B125" s="39">
        <f t="shared" si="60"/>
        <v>97</v>
      </c>
      <c r="C125" s="42">
        <f t="shared" si="61"/>
        <v>1.6515587529976694</v>
      </c>
      <c r="D125" s="10">
        <f t="shared" si="62"/>
        <v>12.54844124700233</v>
      </c>
      <c r="E125" s="40">
        <f t="shared" si="63"/>
        <v>21.303117505995338</v>
      </c>
      <c r="F125" s="40">
        <f t="shared" si="64"/>
        <v>46.4</v>
      </c>
      <c r="G125" s="3">
        <f t="shared" si="65"/>
        <v>408.48441247002262</v>
      </c>
      <c r="H125" s="3">
        <f t="shared" si="66"/>
        <v>213.67820014326583</v>
      </c>
      <c r="I125">
        <f t="shared" si="48"/>
        <v>2.1367820014326583E-4</v>
      </c>
      <c r="J125" s="4">
        <f t="shared" si="67"/>
        <v>400.44531885812421</v>
      </c>
      <c r="K125" s="40">
        <f t="shared" si="68"/>
        <v>1.8740578991662966</v>
      </c>
      <c r="L125" s="40">
        <f t="shared" si="49"/>
        <v>4.1259421008337034</v>
      </c>
      <c r="M125" s="10">
        <f t="shared" si="69"/>
        <v>3.9071914028339179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12.758067112080436</v>
      </c>
      <c r="Q125" s="42">
        <f t="shared" si="71"/>
        <v>0.13447157899811008</v>
      </c>
      <c r="R125" s="4">
        <f t="shared" si="72"/>
        <v>545122.13149281358</v>
      </c>
      <c r="S125">
        <f t="shared" si="52"/>
        <v>5.4512213149281359E-4</v>
      </c>
      <c r="T125" s="41">
        <f t="shared" si="53"/>
        <v>2.4427763554714464E-4</v>
      </c>
      <c r="U125" s="42">
        <f t="shared" si="73"/>
        <v>0.9782489210704286</v>
      </c>
      <c r="V125" s="42">
        <f t="shared" si="74"/>
        <v>0.93119967564425121</v>
      </c>
      <c r="W125" s="42">
        <f t="shared" si="75"/>
        <v>0.92324765713233214</v>
      </c>
      <c r="X125" s="42">
        <f t="shared" si="76"/>
        <v>7.9520185119190678E-3</v>
      </c>
      <c r="Y125" s="42">
        <f t="shared" si="59"/>
        <v>2.9718356494446694E-3</v>
      </c>
      <c r="Z125" s="10">
        <f t="shared" si="77"/>
        <v>12.165811425136038</v>
      </c>
      <c r="AA125">
        <f t="shared" si="54"/>
        <v>3910003.1059688386</v>
      </c>
      <c r="AB125" s="10">
        <f t="shared" si="55"/>
        <v>3.9100031059688387</v>
      </c>
      <c r="AC125" s="10">
        <f t="shared" si="56"/>
        <v>3.8090031059688387</v>
      </c>
      <c r="AD125" s="3">
        <f t="shared" si="57"/>
        <v>552.42974705856977</v>
      </c>
      <c r="AI125" s="94">
        <f t="shared" si="58"/>
        <v>0.92324765713233214</v>
      </c>
    </row>
    <row r="126" spans="2:35">
      <c r="B126" s="39">
        <f t="shared" si="60"/>
        <v>98</v>
      </c>
      <c r="C126" s="42">
        <f t="shared" si="61"/>
        <v>1.6685851318945526</v>
      </c>
      <c r="D126" s="10">
        <f t="shared" si="62"/>
        <v>12.531414868105447</v>
      </c>
      <c r="E126" s="40">
        <f t="shared" si="63"/>
        <v>21.337170263789105</v>
      </c>
      <c r="F126" s="40">
        <f t="shared" si="64"/>
        <v>46.4</v>
      </c>
      <c r="G126" s="3">
        <f t="shared" si="65"/>
        <v>408.31414868105378</v>
      </c>
      <c r="H126" s="3">
        <f t="shared" si="66"/>
        <v>213.67820014326583</v>
      </c>
      <c r="I126">
        <f t="shared" si="48"/>
        <v>2.1367820014326583E-4</v>
      </c>
      <c r="J126" s="4">
        <f t="shared" si="67"/>
        <v>401.58573222156792</v>
      </c>
      <c r="K126" s="40">
        <f t="shared" si="68"/>
        <v>1.8793949591128849</v>
      </c>
      <c r="L126" s="40">
        <f t="shared" si="49"/>
        <v>4.1206050408871153</v>
      </c>
      <c r="M126" s="10">
        <f t="shared" si="69"/>
        <v>3.9100031059688387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12.760995131534591</v>
      </c>
      <c r="Q126" s="42">
        <f t="shared" si="71"/>
        <v>0.13580583065492705</v>
      </c>
      <c r="R126" s="4">
        <f t="shared" si="72"/>
        <v>544429.26768690557</v>
      </c>
      <c r="S126">
        <f t="shared" si="52"/>
        <v>5.4442926768690555E-4</v>
      </c>
      <c r="T126" s="41">
        <f t="shared" si="53"/>
        <v>2.4497049935305268E-4</v>
      </c>
      <c r="U126" s="42">
        <f t="shared" si="73"/>
        <v>0.97700554232753622</v>
      </c>
      <c r="V126" s="42">
        <f t="shared" si="74"/>
        <v>0.93189222328463617</v>
      </c>
      <c r="W126" s="42">
        <f t="shared" si="75"/>
        <v>0.9239296770459744</v>
      </c>
      <c r="X126" s="42">
        <f t="shared" si="76"/>
        <v>7.9625462386617718E-3</v>
      </c>
      <c r="Y126" s="42">
        <f t="shared" si="59"/>
        <v>2.9824596899560856E-3</v>
      </c>
      <c r="Z126" s="10">
        <f t="shared" si="77"/>
        <v>12.174770830906256</v>
      </c>
      <c r="AA126">
        <f t="shared" si="54"/>
        <v>3912808.2131017582</v>
      </c>
      <c r="AB126" s="10">
        <f t="shared" si="55"/>
        <v>3.9128082131017581</v>
      </c>
      <c r="AC126" s="10">
        <f t="shared" si="56"/>
        <v>3.8118082131017581</v>
      </c>
      <c r="AD126" s="3">
        <f t="shared" si="57"/>
        <v>552.83657913005925</v>
      </c>
      <c r="AI126" s="94">
        <f t="shared" si="58"/>
        <v>0.9239296770459744</v>
      </c>
    </row>
    <row r="127" spans="2:35">
      <c r="B127" s="39">
        <f t="shared" si="60"/>
        <v>99</v>
      </c>
      <c r="C127" s="42">
        <f t="shared" si="61"/>
        <v>1.6856115107914358</v>
      </c>
      <c r="D127" s="10">
        <f t="shared" si="62"/>
        <v>12.514388489208564</v>
      </c>
      <c r="E127" s="40">
        <f t="shared" si="63"/>
        <v>21.371223021582871</v>
      </c>
      <c r="F127" s="40">
        <f t="shared" si="64"/>
        <v>46.4</v>
      </c>
      <c r="G127" s="3">
        <f t="shared" si="65"/>
        <v>408.14388489208494</v>
      </c>
      <c r="H127" s="3">
        <f t="shared" si="66"/>
        <v>213.67820014326583</v>
      </c>
      <c r="I127">
        <f t="shared" si="48"/>
        <v>2.1367820014326583E-4</v>
      </c>
      <c r="J127" s="4">
        <f t="shared" si="67"/>
        <v>402.72796706521649</v>
      </c>
      <c r="K127" s="40">
        <f t="shared" si="68"/>
        <v>1.8847405434676892</v>
      </c>
      <c r="L127" s="40">
        <f t="shared" si="49"/>
        <v>4.1152594565323106</v>
      </c>
      <c r="M127" s="10">
        <f t="shared" si="69"/>
        <v>3.9128082131017581</v>
      </c>
      <c r="N127" s="10">
        <f t="shared" si="50"/>
        <v>8.26</v>
      </c>
      <c r="O127" s="10">
        <f t="shared" si="51"/>
        <v>0.31900000000000001</v>
      </c>
      <c r="P127" s="10">
        <f t="shared" si="70"/>
        <v>12.763914853627066</v>
      </c>
      <c r="Q127" s="42">
        <f t="shared" si="71"/>
        <v>0.13713977710412675</v>
      </c>
      <c r="R127" s="4">
        <f t="shared" si="72"/>
        <v>543736.048797191</v>
      </c>
      <c r="S127">
        <f t="shared" si="52"/>
        <v>5.4373604879719096E-4</v>
      </c>
      <c r="T127" s="41">
        <f t="shared" si="53"/>
        <v>2.4566371824276726E-4</v>
      </c>
      <c r="U127" s="42">
        <f t="shared" si="73"/>
        <v>0.97576152636899904</v>
      </c>
      <c r="V127" s="42">
        <f t="shared" si="74"/>
        <v>0.93258313276632687</v>
      </c>
      <c r="W127" s="42">
        <f t="shared" si="75"/>
        <v>0.92461009700240249</v>
      </c>
      <c r="X127" s="42">
        <f t="shared" si="76"/>
        <v>7.9730357639243854E-3</v>
      </c>
      <c r="Y127" s="42">
        <f t="shared" si="59"/>
        <v>2.9930952927027148E-3</v>
      </c>
      <c r="Z127" s="10">
        <f t="shared" si="77"/>
        <v>12.183709153766488</v>
      </c>
      <c r="AA127">
        <f t="shared" si="54"/>
        <v>3915606.7193704341</v>
      </c>
      <c r="AB127" s="10">
        <f t="shared" si="55"/>
        <v>3.9156067193704343</v>
      </c>
      <c r="AC127" s="10">
        <f t="shared" si="56"/>
        <v>3.8146067193704343</v>
      </c>
      <c r="AD127" s="3">
        <f t="shared" si="57"/>
        <v>553.24245386083157</v>
      </c>
      <c r="AI127" s="94">
        <f t="shared" si="58"/>
        <v>0.92461009700240249</v>
      </c>
    </row>
    <row r="128" spans="2:35">
      <c r="B128" s="39">
        <f t="shared" si="60"/>
        <v>100</v>
      </c>
      <c r="C128" s="42">
        <f t="shared" si="61"/>
        <v>1.702637889688319</v>
      </c>
      <c r="D128" s="10">
        <f t="shared" si="62"/>
        <v>12.497362110311681</v>
      </c>
      <c r="E128" s="40">
        <f t="shared" si="63"/>
        <v>21.405275779376638</v>
      </c>
      <c r="F128" s="40">
        <f t="shared" si="64"/>
        <v>46.4</v>
      </c>
      <c r="G128" s="3">
        <f t="shared" si="65"/>
        <v>407.9736211031161</v>
      </c>
      <c r="H128" s="3">
        <f t="shared" si="66"/>
        <v>213.67820014326583</v>
      </c>
      <c r="I128">
        <f t="shared" si="48"/>
        <v>2.1367820014326583E-4</v>
      </c>
      <c r="J128" s="4">
        <f t="shared" si="67"/>
        <v>403.87202338906968</v>
      </c>
      <c r="K128" s="40">
        <f t="shared" si="68"/>
        <v>1.8900946522307083</v>
      </c>
      <c r="L128" s="40">
        <f t="shared" si="49"/>
        <v>4.109905347769292</v>
      </c>
      <c r="M128" s="10">
        <f t="shared" si="69"/>
        <v>3.9156067193704343</v>
      </c>
      <c r="N128" s="10">
        <f t="shared" si="50"/>
        <v>8.26</v>
      </c>
      <c r="O128" s="10">
        <f t="shared" si="51"/>
        <v>0.31900000000000001</v>
      </c>
      <c r="P128" s="10">
        <f t="shared" si="70"/>
        <v>12.766826285078789</v>
      </c>
      <c r="Q128" s="42">
        <f t="shared" si="71"/>
        <v>0.13847341935136112</v>
      </c>
      <c r="R128" s="4">
        <f t="shared" si="72"/>
        <v>543042.47575406625</v>
      </c>
      <c r="S128">
        <f t="shared" si="52"/>
        <v>5.4304247575406622E-4</v>
      </c>
      <c r="T128" s="41">
        <f t="shared" si="53"/>
        <v>2.46357291285892E-4</v>
      </c>
      <c r="U128" s="42">
        <f t="shared" si="73"/>
        <v>0.97451687486445948</v>
      </c>
      <c r="V128" s="42">
        <f t="shared" si="74"/>
        <v>0.93327240279066626</v>
      </c>
      <c r="W128" s="42">
        <f t="shared" si="75"/>
        <v>0.92528891582220785</v>
      </c>
      <c r="X128" s="42">
        <f t="shared" si="76"/>
        <v>7.9834869684584087E-3</v>
      </c>
      <c r="Y128" s="42">
        <f t="shared" si="59"/>
        <v>3.0037424082040962E-3</v>
      </c>
      <c r="Z128" s="10">
        <f t="shared" si="77"/>
        <v>12.192626378239895</v>
      </c>
      <c r="AA128">
        <f t="shared" si="54"/>
        <v>3918398.6199292121</v>
      </c>
      <c r="AB128" s="10">
        <f t="shared" si="55"/>
        <v>3.9183986199292122</v>
      </c>
      <c r="AC128" s="10">
        <f t="shared" si="56"/>
        <v>3.8173986199292123</v>
      </c>
      <c r="AD128" s="3">
        <f t="shared" si="57"/>
        <v>553.64737054810905</v>
      </c>
      <c r="AI128" s="94">
        <f t="shared" si="58"/>
        <v>0.92528891582220785</v>
      </c>
    </row>
    <row r="129" spans="2:35">
      <c r="B129" s="39">
        <f t="shared" si="60"/>
        <v>101</v>
      </c>
      <c r="C129" s="42">
        <f t="shared" si="61"/>
        <v>1.7196642685852022</v>
      </c>
      <c r="D129" s="10">
        <f t="shared" si="62"/>
        <v>12.480335731414797</v>
      </c>
      <c r="E129" s="40">
        <f t="shared" si="63"/>
        <v>21.439328537170404</v>
      </c>
      <c r="F129" s="40">
        <f t="shared" si="64"/>
        <v>46.4</v>
      </c>
      <c r="G129" s="3">
        <f t="shared" si="65"/>
        <v>407.80335731414726</v>
      </c>
      <c r="H129" s="3">
        <f t="shared" si="66"/>
        <v>213.67820014326583</v>
      </c>
      <c r="I129">
        <f t="shared" si="48"/>
        <v>2.1367820014326583E-4</v>
      </c>
      <c r="J129" s="4">
        <f t="shared" si="67"/>
        <v>405.01790119312795</v>
      </c>
      <c r="K129" s="40">
        <f t="shared" si="68"/>
        <v>1.8954572854019442</v>
      </c>
      <c r="L129" s="40">
        <f t="shared" si="49"/>
        <v>4.1045427145980558</v>
      </c>
      <c r="M129" s="10">
        <f t="shared" si="69"/>
        <v>3.9183986199292122</v>
      </c>
      <c r="N129" s="10">
        <f t="shared" si="50"/>
        <v>8.26</v>
      </c>
      <c r="O129" s="10">
        <f t="shared" si="51"/>
        <v>0.31900000000000001</v>
      </c>
      <c r="P129" s="10">
        <f t="shared" si="70"/>
        <v>12.769729432586667</v>
      </c>
      <c r="Q129" s="42">
        <f t="shared" si="71"/>
        <v>0.13980675840030246</v>
      </c>
      <c r="R129" s="4">
        <f t="shared" si="72"/>
        <v>542348.5494879277</v>
      </c>
      <c r="S129">
        <f t="shared" si="52"/>
        <v>5.4234854948792771E-4</v>
      </c>
      <c r="T129" s="41">
        <f t="shared" si="53"/>
        <v>2.4705121755203051E-4</v>
      </c>
      <c r="U129" s="42">
        <f t="shared" si="73"/>
        <v>0.97327158948356052</v>
      </c>
      <c r="V129" s="42">
        <f t="shared" si="74"/>
        <v>0.93396003206214506</v>
      </c>
      <c r="W129" s="42">
        <f t="shared" si="75"/>
        <v>0.92596613233000602</v>
      </c>
      <c r="X129" s="42">
        <f t="shared" si="76"/>
        <v>7.9938997321390426E-3</v>
      </c>
      <c r="Y129" s="42">
        <f t="shared" si="59"/>
        <v>3.0144009868702791E-3</v>
      </c>
      <c r="Z129" s="10">
        <f t="shared" si="77"/>
        <v>12.201522488896163</v>
      </c>
      <c r="AA129">
        <f t="shared" si="54"/>
        <v>3921183.9099470042</v>
      </c>
      <c r="AB129" s="10">
        <f t="shared" si="55"/>
        <v>3.9211839099470041</v>
      </c>
      <c r="AC129" s="10">
        <f t="shared" si="56"/>
        <v>3.8201839099470041</v>
      </c>
      <c r="AD129" s="3">
        <f t="shared" si="57"/>
        <v>554.05132849122617</v>
      </c>
      <c r="AI129" s="94">
        <f t="shared" si="58"/>
        <v>0.92596613233000602</v>
      </c>
    </row>
    <row r="130" spans="2:35">
      <c r="B130" s="39">
        <f t="shared" si="60"/>
        <v>102</v>
      </c>
      <c r="C130" s="42">
        <f t="shared" si="61"/>
        <v>1.7366906474820853</v>
      </c>
      <c r="D130" s="10">
        <f t="shared" si="62"/>
        <v>12.463309352517914</v>
      </c>
      <c r="E130" s="40">
        <f t="shared" si="63"/>
        <v>21.47338129496417</v>
      </c>
      <c r="F130" s="40">
        <f t="shared" si="64"/>
        <v>46.4</v>
      </c>
      <c r="G130" s="3">
        <f t="shared" si="65"/>
        <v>407.63309352517842</v>
      </c>
      <c r="H130" s="3">
        <f t="shared" si="66"/>
        <v>213.67820014326583</v>
      </c>
      <c r="I130">
        <f t="shared" si="48"/>
        <v>2.1367820014326583E-4</v>
      </c>
      <c r="J130" s="4">
        <f t="shared" si="67"/>
        <v>406.16560047739108</v>
      </c>
      <c r="K130" s="40">
        <f t="shared" si="68"/>
        <v>1.900828442981396</v>
      </c>
      <c r="L130" s="40">
        <f t="shared" si="49"/>
        <v>4.0991715570186038</v>
      </c>
      <c r="M130" s="10">
        <f t="shared" si="69"/>
        <v>3.9211839099470041</v>
      </c>
      <c r="N130" s="10">
        <f t="shared" si="50"/>
        <v>8.26</v>
      </c>
      <c r="O130" s="10">
        <f t="shared" si="51"/>
        <v>0.31900000000000001</v>
      </c>
      <c r="P130" s="10">
        <f t="shared" si="70"/>
        <v>12.772624302821553</v>
      </c>
      <c r="Q130" s="42">
        <f t="shared" si="71"/>
        <v>0.14113979525265252</v>
      </c>
      <c r="R130" s="4">
        <f t="shared" si="72"/>
        <v>541654.27092917159</v>
      </c>
      <c r="S130">
        <f t="shared" si="52"/>
        <v>5.416542709291716E-4</v>
      </c>
      <c r="T130" s="41">
        <f t="shared" si="53"/>
        <v>2.4774549611078663E-4</v>
      </c>
      <c r="U130" s="42">
        <f t="shared" si="73"/>
        <v>0.9720256718959448</v>
      </c>
      <c r="V130" s="42">
        <f t="shared" si="74"/>
        <v>0.9346460192898971</v>
      </c>
      <c r="W130" s="42">
        <f t="shared" si="75"/>
        <v>0.92664174535394539</v>
      </c>
      <c r="X130" s="42">
        <f t="shared" si="76"/>
        <v>8.0042739359517112E-3</v>
      </c>
      <c r="Y130" s="42">
        <f t="shared" si="59"/>
        <v>3.0250709790032079E-3</v>
      </c>
      <c r="Z130" s="10">
        <f t="shared" si="77"/>
        <v>12.210397470355865</v>
      </c>
      <c r="AA130">
        <f t="shared" si="54"/>
        <v>3923962.5846086522</v>
      </c>
      <c r="AB130" s="10">
        <f t="shared" si="55"/>
        <v>3.9239625846086521</v>
      </c>
      <c r="AC130" s="10">
        <f t="shared" si="56"/>
        <v>3.8229625846086521</v>
      </c>
      <c r="AD130" s="3">
        <f t="shared" si="57"/>
        <v>554.45432699182777</v>
      </c>
      <c r="AI130" s="94">
        <f t="shared" si="58"/>
        <v>0.92664174535394539</v>
      </c>
    </row>
    <row r="131" spans="2:35">
      <c r="B131" s="39">
        <f t="shared" si="60"/>
        <v>103</v>
      </c>
      <c r="C131" s="42">
        <f t="shared" si="61"/>
        <v>1.7537170263789685</v>
      </c>
      <c r="D131" s="10">
        <f t="shared" si="62"/>
        <v>12.446282973621031</v>
      </c>
      <c r="E131" s="40">
        <f t="shared" si="63"/>
        <v>21.507434052757937</v>
      </c>
      <c r="F131" s="40">
        <f t="shared" si="64"/>
        <v>46.4</v>
      </c>
      <c r="G131" s="3">
        <f t="shared" si="65"/>
        <v>407.46282973620959</v>
      </c>
      <c r="H131" s="3">
        <f t="shared" si="66"/>
        <v>213.67820014326583</v>
      </c>
      <c r="I131">
        <f t="shared" si="48"/>
        <v>2.1367820014326583E-4</v>
      </c>
      <c r="J131" s="4">
        <f t="shared" si="67"/>
        <v>407.31512124185861</v>
      </c>
      <c r="K131" s="40">
        <f t="shared" si="68"/>
        <v>1.9062081249690614</v>
      </c>
      <c r="L131" s="40">
        <f t="shared" si="49"/>
        <v>4.0937918750309388</v>
      </c>
      <c r="M131" s="10">
        <f t="shared" si="69"/>
        <v>3.9239625846086521</v>
      </c>
      <c r="N131" s="10">
        <f t="shared" si="50"/>
        <v>8.26</v>
      </c>
      <c r="O131" s="10">
        <f t="shared" si="51"/>
        <v>0.31900000000000001</v>
      </c>
      <c r="P131" s="10">
        <f t="shared" si="70"/>
        <v>12.775510902429792</v>
      </c>
      <c r="Q131" s="42">
        <f t="shared" si="71"/>
        <v>0.14247253090815143</v>
      </c>
      <c r="R131" s="4">
        <f t="shared" si="72"/>
        <v>540959.64100819454</v>
      </c>
      <c r="S131">
        <f t="shared" si="52"/>
        <v>5.4095964100819459E-4</v>
      </c>
      <c r="T131" s="41">
        <f t="shared" si="53"/>
        <v>2.4844012603176364E-4</v>
      </c>
      <c r="U131" s="42">
        <f t="shared" si="73"/>
        <v>0.97077912377125553</v>
      </c>
      <c r="V131" s="42">
        <f t="shared" si="74"/>
        <v>0.93533036318641172</v>
      </c>
      <c r="W131" s="42">
        <f t="shared" si="75"/>
        <v>0.92731575372603858</v>
      </c>
      <c r="X131" s="42">
        <f t="shared" si="76"/>
        <v>8.0146094603731344E-3</v>
      </c>
      <c r="Y131" s="42">
        <f t="shared" si="59"/>
        <v>3.0357523347959458E-3</v>
      </c>
      <c r="Z131" s="10">
        <f t="shared" si="77"/>
        <v>12.219251307286077</v>
      </c>
      <c r="AA131">
        <f t="shared" si="54"/>
        <v>3926734.6391135617</v>
      </c>
      <c r="AB131" s="10">
        <f t="shared" si="55"/>
        <v>3.9267346391135618</v>
      </c>
      <c r="AC131" s="10">
        <f t="shared" si="56"/>
        <v>3.8257346391135618</v>
      </c>
      <c r="AD131" s="3">
        <f t="shared" si="57"/>
        <v>554.85636535367098</v>
      </c>
      <c r="AI131" s="94">
        <f t="shared" si="58"/>
        <v>0.92731575372603858</v>
      </c>
    </row>
    <row r="132" spans="2:35">
      <c r="B132" s="39">
        <f t="shared" si="60"/>
        <v>104</v>
      </c>
      <c r="C132" s="42">
        <f t="shared" si="61"/>
        <v>1.7707434052758517</v>
      </c>
      <c r="D132" s="10">
        <f t="shared" si="62"/>
        <v>12.429256594724148</v>
      </c>
      <c r="E132" s="40">
        <f t="shared" si="63"/>
        <v>21.541486810551703</v>
      </c>
      <c r="F132" s="40">
        <f t="shared" si="64"/>
        <v>46.4</v>
      </c>
      <c r="G132" s="3">
        <f t="shared" si="65"/>
        <v>407.29256594724075</v>
      </c>
      <c r="H132" s="3">
        <f t="shared" si="66"/>
        <v>213.67820014326583</v>
      </c>
      <c r="I132">
        <f t="shared" si="48"/>
        <v>2.1367820014326583E-4</v>
      </c>
      <c r="J132" s="4">
        <f t="shared" si="67"/>
        <v>408.46646348653121</v>
      </c>
      <c r="K132" s="40">
        <f t="shared" si="68"/>
        <v>1.911596331364944</v>
      </c>
      <c r="L132" s="40">
        <f t="shared" si="49"/>
        <v>4.0884036686350562</v>
      </c>
      <c r="M132" s="10">
        <f t="shared" si="69"/>
        <v>3.9267346391135618</v>
      </c>
      <c r="N132" s="10">
        <f t="shared" si="50"/>
        <v>8.26</v>
      </c>
      <c r="O132" s="10">
        <f t="shared" si="51"/>
        <v>0.31900000000000001</v>
      </c>
      <c r="P132" s="10">
        <f t="shared" si="70"/>
        <v>12.778389238031886</v>
      </c>
      <c r="Q132" s="42">
        <f t="shared" si="71"/>
        <v>0.14380496636458659</v>
      </c>
      <c r="R132" s="4">
        <f t="shared" si="72"/>
        <v>540264.66065539268</v>
      </c>
      <c r="S132">
        <f t="shared" si="52"/>
        <v>5.4026466065539263E-4</v>
      </c>
      <c r="T132" s="41">
        <f t="shared" si="53"/>
        <v>2.4913510638456559E-4</v>
      </c>
      <c r="U132" s="42">
        <f t="shared" si="73"/>
        <v>0.9695319467791349</v>
      </c>
      <c r="V132" s="42">
        <f t="shared" si="74"/>
        <v>0.93601306246935279</v>
      </c>
      <c r="W132" s="42">
        <f t="shared" si="75"/>
        <v>0.92798815628183118</v>
      </c>
      <c r="X132" s="42">
        <f t="shared" si="76"/>
        <v>8.0249061875216077E-3</v>
      </c>
      <c r="Y132" s="42">
        <f t="shared" si="59"/>
        <v>3.0464450043347657E-3</v>
      </c>
      <c r="Z132" s="10">
        <f t="shared" si="77"/>
        <v>12.228083984407501</v>
      </c>
      <c r="AA132">
        <f t="shared" si="54"/>
        <v>3929500.0686779232</v>
      </c>
      <c r="AB132" s="10">
        <f t="shared" si="55"/>
        <v>3.9295000686779233</v>
      </c>
      <c r="AC132" s="10">
        <f t="shared" si="56"/>
        <v>3.8285000686779234</v>
      </c>
      <c r="AD132" s="3">
        <f t="shared" si="57"/>
        <v>555.25744288294754</v>
      </c>
      <c r="AI132" s="94">
        <f t="shared" si="58"/>
        <v>0.92798815628183118</v>
      </c>
    </row>
    <row r="133" spans="2:35">
      <c r="B133" s="39">
        <f t="shared" si="60"/>
        <v>105</v>
      </c>
      <c r="C133" s="42">
        <f t="shared" si="61"/>
        <v>1.7877697841727349</v>
      </c>
      <c r="D133" s="10">
        <f t="shared" si="62"/>
        <v>12.412230215827265</v>
      </c>
      <c r="E133" s="40">
        <f t="shared" si="63"/>
        <v>21.575539568345469</v>
      </c>
      <c r="F133" s="40">
        <f t="shared" si="64"/>
        <v>46.4</v>
      </c>
      <c r="G133" s="3">
        <f t="shared" si="65"/>
        <v>407.12230215827191</v>
      </c>
      <c r="H133" s="3">
        <f t="shared" si="66"/>
        <v>213.67820014326583</v>
      </c>
      <c r="I133">
        <f t="shared" si="48"/>
        <v>2.1367820014326583E-4</v>
      </c>
      <c r="J133" s="4">
        <f t="shared" si="67"/>
        <v>409.61962721140867</v>
      </c>
      <c r="K133" s="40">
        <f t="shared" si="68"/>
        <v>1.9169930621690423</v>
      </c>
      <c r="L133" s="40">
        <f t="shared" si="49"/>
        <v>4.0830069378309579</v>
      </c>
      <c r="M133" s="10">
        <f t="shared" si="69"/>
        <v>3.9295000686779233</v>
      </c>
      <c r="N133" s="10">
        <f t="shared" si="50"/>
        <v>8.26</v>
      </c>
      <c r="O133" s="10">
        <f t="shared" si="51"/>
        <v>0.31900000000000001</v>
      </c>
      <c r="P133" s="10">
        <f t="shared" si="70"/>
        <v>12.781259316224906</v>
      </c>
      <c r="Q133" s="42">
        <f t="shared" si="71"/>
        <v>0.14513710261780144</v>
      </c>
      <c r="R133" s="4">
        <f t="shared" si="72"/>
        <v>539569.33080116252</v>
      </c>
      <c r="S133">
        <f t="shared" si="52"/>
        <v>5.3956933080116256E-4</v>
      </c>
      <c r="T133" s="41">
        <f t="shared" si="53"/>
        <v>2.4983043623879567E-4</v>
      </c>
      <c r="U133" s="42">
        <f t="shared" si="73"/>
        <v>0.96828414258922613</v>
      </c>
      <c r="V133" s="42">
        <f t="shared" si="74"/>
        <v>0.93669411585897744</v>
      </c>
      <c r="W133" s="42">
        <f t="shared" si="75"/>
        <v>0.92865895186093961</v>
      </c>
      <c r="X133" s="42">
        <f t="shared" si="76"/>
        <v>8.0351639980378309E-3</v>
      </c>
      <c r="Y133" s="42">
        <f t="shared" si="59"/>
        <v>3.0571489375970785E-3</v>
      </c>
      <c r="Z133" s="10">
        <f t="shared" si="77"/>
        <v>12.236895486484924</v>
      </c>
      <c r="AA133">
        <f t="shared" si="54"/>
        <v>3932258.8685317342</v>
      </c>
      <c r="AB133" s="10">
        <f t="shared" si="55"/>
        <v>3.9322588685317341</v>
      </c>
      <c r="AC133" s="10">
        <f t="shared" si="56"/>
        <v>3.8312588685317341</v>
      </c>
      <c r="AD133" s="3">
        <f t="shared" si="57"/>
        <v>555.65755888785122</v>
      </c>
      <c r="AI133" s="94">
        <f t="shared" si="58"/>
        <v>0.92865895186093961</v>
      </c>
    </row>
    <row r="134" spans="2:35">
      <c r="B134" s="39">
        <f t="shared" si="60"/>
        <v>106</v>
      </c>
      <c r="C134" s="42">
        <f t="shared" si="61"/>
        <v>1.8047961630696181</v>
      </c>
      <c r="D134" s="10">
        <f t="shared" si="62"/>
        <v>12.395203836930381</v>
      </c>
      <c r="E134" s="40">
        <f t="shared" si="63"/>
        <v>21.609592326139236</v>
      </c>
      <c r="F134" s="40">
        <f t="shared" si="64"/>
        <v>46.4</v>
      </c>
      <c r="G134" s="3">
        <f t="shared" si="65"/>
        <v>406.95203836930307</v>
      </c>
      <c r="H134" s="3">
        <f t="shared" si="66"/>
        <v>213.67820014326583</v>
      </c>
      <c r="I134">
        <f t="shared" si="48"/>
        <v>2.1367820014326583E-4</v>
      </c>
      <c r="J134" s="4">
        <f t="shared" si="67"/>
        <v>410.77461241649098</v>
      </c>
      <c r="K134" s="40">
        <f t="shared" si="68"/>
        <v>1.9223983173813566</v>
      </c>
      <c r="L134" s="40">
        <f t="shared" si="49"/>
        <v>4.0776016826186439</v>
      </c>
      <c r="M134" s="10">
        <f t="shared" si="69"/>
        <v>3.9322588685317341</v>
      </c>
      <c r="N134" s="10">
        <f t="shared" si="50"/>
        <v>8.26</v>
      </c>
      <c r="O134" s="10">
        <f t="shared" si="51"/>
        <v>0.31900000000000001</v>
      </c>
      <c r="P134" s="10">
        <f t="shared" si="70"/>
        <v>12.784121143579497</v>
      </c>
      <c r="Q134" s="42">
        <f t="shared" si="71"/>
        <v>0.14646894066170438</v>
      </c>
      <c r="R134" s="4">
        <f t="shared" si="72"/>
        <v>538873.6523759003</v>
      </c>
      <c r="S134">
        <f t="shared" si="52"/>
        <v>5.3887365237590031E-4</v>
      </c>
      <c r="T134" s="41">
        <f t="shared" si="53"/>
        <v>2.5052611466405792E-4</v>
      </c>
      <c r="U134" s="42">
        <f t="shared" si="73"/>
        <v>0.96703571287117174</v>
      </c>
      <c r="V134" s="42">
        <f t="shared" si="74"/>
        <v>0.93737352208071612</v>
      </c>
      <c r="W134" s="42">
        <f t="shared" si="75"/>
        <v>0.92932813930632963</v>
      </c>
      <c r="X134" s="42">
        <f t="shared" si="76"/>
        <v>8.0453827743864892E-3</v>
      </c>
      <c r="Y134" s="42">
        <f t="shared" si="59"/>
        <v>3.0678640844537678E-3</v>
      </c>
      <c r="Z134" s="10">
        <f t="shared" si="77"/>
        <v>12.245685798335272</v>
      </c>
      <c r="AA134">
        <f t="shared" si="54"/>
        <v>3935011.0339213135</v>
      </c>
      <c r="AB134" s="10">
        <f t="shared" si="55"/>
        <v>3.9350110339213136</v>
      </c>
      <c r="AC134" s="10">
        <f t="shared" si="56"/>
        <v>3.8340110339213136</v>
      </c>
      <c r="AD134" s="3">
        <f t="shared" si="57"/>
        <v>556.0567126789432</v>
      </c>
      <c r="AI134" s="94">
        <f t="shared" si="58"/>
        <v>0.92932813930632963</v>
      </c>
    </row>
    <row r="135" spans="2:35">
      <c r="B135" s="39">
        <f t="shared" si="60"/>
        <v>107</v>
      </c>
      <c r="C135" s="42">
        <f t="shared" si="61"/>
        <v>1.8218225419665013</v>
      </c>
      <c r="D135" s="10">
        <f t="shared" si="62"/>
        <v>12.378177458033498</v>
      </c>
      <c r="E135" s="40">
        <f t="shared" si="63"/>
        <v>21.643645083933002</v>
      </c>
      <c r="F135" s="40">
        <f t="shared" si="64"/>
        <v>46.4</v>
      </c>
      <c r="G135" s="3">
        <f t="shared" si="65"/>
        <v>406.78177458033423</v>
      </c>
      <c r="H135" s="3">
        <f t="shared" si="66"/>
        <v>213.67820014326583</v>
      </c>
      <c r="I135">
        <f t="shared" si="48"/>
        <v>2.1367820014326583E-4</v>
      </c>
      <c r="J135" s="4">
        <f t="shared" si="67"/>
        <v>411.93141910177792</v>
      </c>
      <c r="K135" s="40">
        <f t="shared" si="68"/>
        <v>1.9278120970018857</v>
      </c>
      <c r="L135" s="40">
        <f t="shared" si="49"/>
        <v>4.0721879029981141</v>
      </c>
      <c r="M135" s="10">
        <f t="shared" si="69"/>
        <v>3.9350110339213136</v>
      </c>
      <c r="N135" s="10">
        <f t="shared" si="50"/>
        <v>8.26</v>
      </c>
      <c r="O135" s="10">
        <f t="shared" si="51"/>
        <v>0.31900000000000001</v>
      </c>
      <c r="P135" s="10">
        <f t="shared" si="70"/>
        <v>12.786974726642589</v>
      </c>
      <c r="Q135" s="42">
        <f t="shared" si="71"/>
        <v>0.14780048148827749</v>
      </c>
      <c r="R135" s="4">
        <f t="shared" si="72"/>
        <v>538177.62631000252</v>
      </c>
      <c r="S135">
        <f t="shared" si="52"/>
        <v>5.3817762631000248E-4</v>
      </c>
      <c r="T135" s="41">
        <f t="shared" si="53"/>
        <v>2.5122214072995574E-4</v>
      </c>
      <c r="U135" s="42">
        <f t="shared" si="73"/>
        <v>0.96578665929461494</v>
      </c>
      <c r="V135" s="42">
        <f t="shared" si="74"/>
        <v>0.93805127986304637</v>
      </c>
      <c r="W135" s="42">
        <f t="shared" si="75"/>
        <v>0.92999571746492604</v>
      </c>
      <c r="X135" s="42">
        <f t="shared" si="76"/>
        <v>8.0555623981203306E-3</v>
      </c>
      <c r="Y135" s="42">
        <f t="shared" si="59"/>
        <v>3.0785903946678721E-3</v>
      </c>
      <c r="Z135" s="10">
        <f t="shared" si="77"/>
        <v>12.254454904821138</v>
      </c>
      <c r="AA135">
        <f t="shared" si="54"/>
        <v>3937756.56010728</v>
      </c>
      <c r="AB135" s="10">
        <f t="shared" si="55"/>
        <v>3.9377565601072799</v>
      </c>
      <c r="AC135" s="10">
        <f t="shared" si="56"/>
        <v>3.8367565601072799</v>
      </c>
      <c r="AD135" s="3">
        <f t="shared" si="57"/>
        <v>556.45490356885864</v>
      </c>
      <c r="AI135" s="94">
        <f t="shared" si="58"/>
        <v>0.92999571746492604</v>
      </c>
    </row>
    <row r="136" spans="2:35">
      <c r="B136" s="39">
        <f t="shared" si="60"/>
        <v>108</v>
      </c>
      <c r="C136" s="42">
        <f t="shared" si="61"/>
        <v>1.8388489208633845</v>
      </c>
      <c r="D136" s="10">
        <f t="shared" si="62"/>
        <v>12.361151079136615</v>
      </c>
      <c r="E136" s="40">
        <f t="shared" si="63"/>
        <v>21.677697841726769</v>
      </c>
      <c r="F136" s="40">
        <f t="shared" si="64"/>
        <v>46.4</v>
      </c>
      <c r="G136" s="3">
        <f t="shared" si="65"/>
        <v>406.61151079136539</v>
      </c>
      <c r="H136" s="3">
        <f t="shared" si="66"/>
        <v>213.67820014326583</v>
      </c>
      <c r="I136">
        <f t="shared" si="48"/>
        <v>2.1367820014326583E-4</v>
      </c>
      <c r="J136" s="4">
        <f t="shared" si="67"/>
        <v>413.09004726726971</v>
      </c>
      <c r="K136" s="40">
        <f t="shared" si="68"/>
        <v>1.9332344010306306</v>
      </c>
      <c r="L136" s="40">
        <f t="shared" si="49"/>
        <v>4.0667655989693694</v>
      </c>
      <c r="M136" s="10">
        <f t="shared" si="69"/>
        <v>3.9377565601072799</v>
      </c>
      <c r="N136" s="10">
        <f t="shared" si="50"/>
        <v>8.26</v>
      </c>
      <c r="O136" s="10">
        <f t="shared" si="51"/>
        <v>0.31900000000000001</v>
      </c>
      <c r="P136" s="10">
        <f t="shared" si="70"/>
        <v>12.789820071935397</v>
      </c>
      <c r="Q136" s="42">
        <f t="shared" si="71"/>
        <v>0.14913172608758535</v>
      </c>
      <c r="R136" s="4">
        <f t="shared" si="72"/>
        <v>537481.25353386544</v>
      </c>
      <c r="S136">
        <f t="shared" si="52"/>
        <v>5.3748125353386548E-4</v>
      </c>
      <c r="T136" s="41">
        <f t="shared" si="53"/>
        <v>2.5191851350609275E-4</v>
      </c>
      <c r="U136" s="42">
        <f t="shared" si="73"/>
        <v>0.96453698352919814</v>
      </c>
      <c r="V136" s="42">
        <f t="shared" si="74"/>
        <v>0.9387273879394662</v>
      </c>
      <c r="W136" s="42">
        <f t="shared" si="75"/>
        <v>0.93066168518712244</v>
      </c>
      <c r="X136" s="42">
        <f t="shared" si="76"/>
        <v>8.0657027523437508E-3</v>
      </c>
      <c r="Y136" s="42">
        <f t="shared" si="59"/>
        <v>3.0893278178965524E-3</v>
      </c>
      <c r="Z136" s="10">
        <f t="shared" si="77"/>
        <v>12.263202790857353</v>
      </c>
      <c r="AA136">
        <f t="shared" si="54"/>
        <v>3940495.4423666047</v>
      </c>
      <c r="AB136" s="10">
        <f t="shared" si="55"/>
        <v>3.9404954423666045</v>
      </c>
      <c r="AC136" s="10">
        <f t="shared" si="56"/>
        <v>3.8394954423666046</v>
      </c>
      <c r="AD136" s="3">
        <f t="shared" si="57"/>
        <v>556.85213087260399</v>
      </c>
      <c r="AI136" s="94">
        <f t="shared" si="58"/>
        <v>0.93066168518712244</v>
      </c>
    </row>
    <row r="137" spans="2:35">
      <c r="B137" s="39">
        <f t="shared" si="60"/>
        <v>109</v>
      </c>
      <c r="C137" s="42">
        <f t="shared" si="61"/>
        <v>1.8558752997602677</v>
      </c>
      <c r="D137" s="10">
        <f t="shared" si="62"/>
        <v>12.344124700239732</v>
      </c>
      <c r="E137" s="40">
        <f t="shared" si="63"/>
        <v>21.711750599520535</v>
      </c>
      <c r="F137" s="40">
        <f t="shared" si="64"/>
        <v>46.4</v>
      </c>
      <c r="G137" s="3">
        <f t="shared" si="65"/>
        <v>406.44124700239655</v>
      </c>
      <c r="H137" s="3">
        <f t="shared" si="66"/>
        <v>213.67820014326583</v>
      </c>
      <c r="I137">
        <f t="shared" si="48"/>
        <v>2.1367820014326583E-4</v>
      </c>
      <c r="J137" s="4">
        <f t="shared" si="67"/>
        <v>414.25049691296658</v>
      </c>
      <c r="K137" s="40">
        <f t="shared" si="68"/>
        <v>1.9386652294675923</v>
      </c>
      <c r="L137" s="40">
        <f t="shared" si="49"/>
        <v>4.0613347705324081</v>
      </c>
      <c r="M137" s="10">
        <f t="shared" si="69"/>
        <v>3.9404954423666045</v>
      </c>
      <c r="N137" s="10">
        <f t="shared" si="50"/>
        <v>8.26</v>
      </c>
      <c r="O137" s="10">
        <f t="shared" si="51"/>
        <v>0.31900000000000001</v>
      </c>
      <c r="P137" s="10">
        <f t="shared" si="70"/>
        <v>12.792657185955653</v>
      </c>
      <c r="Q137" s="42">
        <f t="shared" si="71"/>
        <v>0.15046267544778361</v>
      </c>
      <c r="R137" s="4">
        <f t="shared" si="72"/>
        <v>536784.53497788531</v>
      </c>
      <c r="S137">
        <f t="shared" si="52"/>
        <v>5.3678453497788534E-4</v>
      </c>
      <c r="T137" s="41">
        <f t="shared" si="53"/>
        <v>2.5261523206207288E-4</v>
      </c>
      <c r="U137" s="42">
        <f t="shared" si="73"/>
        <v>0.96328668724456401</v>
      </c>
      <c r="V137" s="42">
        <f t="shared" si="74"/>
        <v>0.93940184504682411</v>
      </c>
      <c r="W137" s="42">
        <f t="shared" si="75"/>
        <v>0.93132604132727881</v>
      </c>
      <c r="X137" s="42">
        <f t="shared" si="76"/>
        <v>8.0758037195453047E-3</v>
      </c>
      <c r="Y137" s="42">
        <f t="shared" si="59"/>
        <v>3.1000763036901679E-3</v>
      </c>
      <c r="Z137" s="10">
        <f t="shared" si="77"/>
        <v>12.271929441406026</v>
      </c>
      <c r="AA137">
        <f t="shared" si="54"/>
        <v>3943227.6759910658</v>
      </c>
      <c r="AB137" s="10">
        <f t="shared" si="55"/>
        <v>3.9432276759910656</v>
      </c>
      <c r="AC137" s="10">
        <f t="shared" si="56"/>
        <v>3.8422276759910656</v>
      </c>
      <c r="AD137" s="3">
        <f t="shared" si="57"/>
        <v>557.24839390733371</v>
      </c>
      <c r="AI137" s="94">
        <f t="shared" si="58"/>
        <v>0.93132604132727881</v>
      </c>
    </row>
    <row r="138" spans="2:35">
      <c r="B138" s="39">
        <f t="shared" si="60"/>
        <v>110</v>
      </c>
      <c r="C138" s="42">
        <f t="shared" si="61"/>
        <v>1.8729016786571508</v>
      </c>
      <c r="D138" s="10">
        <f t="shared" si="62"/>
        <v>12.327098321342849</v>
      </c>
      <c r="E138" s="40">
        <f t="shared" si="63"/>
        <v>21.745803357314301</v>
      </c>
      <c r="F138" s="40">
        <f t="shared" si="64"/>
        <v>46.4</v>
      </c>
      <c r="G138" s="3">
        <f t="shared" si="65"/>
        <v>406.27098321342771</v>
      </c>
      <c r="H138" s="3">
        <f t="shared" si="66"/>
        <v>213.67820014326583</v>
      </c>
      <c r="I138">
        <f t="shared" si="48"/>
        <v>2.1367820014326583E-4</v>
      </c>
      <c r="J138" s="4">
        <f t="shared" si="67"/>
        <v>415.41276803886808</v>
      </c>
      <c r="K138" s="40">
        <f t="shared" si="68"/>
        <v>1.9441045823127692</v>
      </c>
      <c r="L138" s="40">
        <f t="shared" si="49"/>
        <v>4.0558954176872311</v>
      </c>
      <c r="M138" s="10">
        <f t="shared" si="69"/>
        <v>3.9432276759910656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12.795486075176088</v>
      </c>
      <c r="Q138" s="42">
        <f t="shared" si="71"/>
        <v>0.1517933305551277</v>
      </c>
      <c r="R138" s="4">
        <f t="shared" si="72"/>
        <v>536087.47157245874</v>
      </c>
      <c r="S138">
        <f t="shared" si="52"/>
        <v>5.360874715724588E-4</v>
      </c>
      <c r="T138" s="41">
        <f t="shared" si="53"/>
        <v>2.5331229546749943E-4</v>
      </c>
      <c r="U138" s="42">
        <f t="shared" si="73"/>
        <v>0.96203577211035574</v>
      </c>
      <c r="V138" s="42">
        <f t="shared" si="74"/>
        <v>0.94007464992564937</v>
      </c>
      <c r="W138" s="42">
        <f t="shared" si="75"/>
        <v>0.93198878474334657</v>
      </c>
      <c r="X138" s="42">
        <f t="shared" si="76"/>
        <v>8.0858651823028094E-3</v>
      </c>
      <c r="Y138" s="42">
        <f t="shared" si="59"/>
        <v>3.110835801492295E-3</v>
      </c>
      <c r="Z138" s="10">
        <f t="shared" si="77"/>
        <v>12.280634841475441</v>
      </c>
      <c r="AA138">
        <f t="shared" si="54"/>
        <v>3945953.2562868926</v>
      </c>
      <c r="AB138" s="10">
        <f t="shared" si="55"/>
        <v>3.9459532562868924</v>
      </c>
      <c r="AC138" s="10">
        <f t="shared" si="56"/>
        <v>3.8449532562868924</v>
      </c>
      <c r="AD138" s="3">
        <f t="shared" si="57"/>
        <v>557.6436919922977</v>
      </c>
      <c r="AI138" s="94">
        <f t="shared" si="58"/>
        <v>0.93198878474334657</v>
      </c>
    </row>
    <row r="139" spans="2:35">
      <c r="B139" s="39">
        <f t="shared" si="60"/>
        <v>111</v>
      </c>
      <c r="C139" s="42">
        <f t="shared" si="61"/>
        <v>1.889928057554034</v>
      </c>
      <c r="D139" s="10">
        <f t="shared" si="62"/>
        <v>12.310071942445965</v>
      </c>
      <c r="E139" s="40">
        <f t="shared" si="63"/>
        <v>21.779856115108068</v>
      </c>
      <c r="F139" s="40">
        <f t="shared" si="64"/>
        <v>46.4</v>
      </c>
      <c r="G139" s="3">
        <f t="shared" si="65"/>
        <v>406.10071942445887</v>
      </c>
      <c r="H139" s="3">
        <f t="shared" si="66"/>
        <v>213.67820014326583</v>
      </c>
      <c r="I139">
        <f t="shared" si="48"/>
        <v>2.1367820014326583E-4</v>
      </c>
      <c r="J139" s="4">
        <f t="shared" si="67"/>
        <v>416.5768606449742</v>
      </c>
      <c r="K139" s="40">
        <f t="shared" si="68"/>
        <v>1.9495524595661604</v>
      </c>
      <c r="L139" s="40">
        <f t="shared" si="49"/>
        <v>4.05044754043384</v>
      </c>
      <c r="M139" s="10">
        <f t="shared" si="69"/>
        <v>3.9459532562868924</v>
      </c>
      <c r="N139" s="10">
        <f t="shared" si="50"/>
        <v>8.26</v>
      </c>
      <c r="O139" s="10">
        <f t="shared" si="51"/>
        <v>0.31900000000000001</v>
      </c>
      <c r="P139" s="10">
        <f t="shared" si="70"/>
        <v>12.798306746044172</v>
      </c>
      <c r="Q139" s="42">
        <f t="shared" si="71"/>
        <v>0.15312369239398158</v>
      </c>
      <c r="R139" s="4">
        <f t="shared" si="72"/>
        <v>535390.06424798199</v>
      </c>
      <c r="S139">
        <f t="shared" si="52"/>
        <v>5.35390064247982E-4</v>
      </c>
      <c r="T139" s="41">
        <f t="shared" si="53"/>
        <v>2.5400970279197623E-4</v>
      </c>
      <c r="U139" s="42">
        <f t="shared" si="73"/>
        <v>0.96078423979621597</v>
      </c>
      <c r="V139" s="42">
        <f t="shared" si="74"/>
        <v>0.94074580132122509</v>
      </c>
      <c r="W139" s="42">
        <f t="shared" si="75"/>
        <v>0.93264991429678268</v>
      </c>
      <c r="X139" s="42">
        <f t="shared" si="76"/>
        <v>8.0958870244424164E-3</v>
      </c>
      <c r="Y139" s="42">
        <f t="shared" si="59"/>
        <v>3.1216062606412853E-3</v>
      </c>
      <c r="Z139" s="10">
        <f t="shared" si="77"/>
        <v>12.289318976124923</v>
      </c>
      <c r="AA139">
        <f t="shared" si="54"/>
        <v>3948672.1785762999</v>
      </c>
      <c r="AB139" s="10">
        <f t="shared" si="55"/>
        <v>3.9486721785762997</v>
      </c>
      <c r="AC139" s="10">
        <f t="shared" si="56"/>
        <v>3.8476721785762997</v>
      </c>
      <c r="AD139" s="3">
        <f t="shared" si="57"/>
        <v>558.03802444906455</v>
      </c>
      <c r="AI139" s="94">
        <f t="shared" si="58"/>
        <v>0.93264991429678268</v>
      </c>
    </row>
    <row r="140" spans="2:35">
      <c r="B140" s="39">
        <f t="shared" si="60"/>
        <v>112</v>
      </c>
      <c r="C140" s="42">
        <f t="shared" si="61"/>
        <v>1.9069544364509172</v>
      </c>
      <c r="D140" s="10">
        <f t="shared" si="62"/>
        <v>12.293045563549082</v>
      </c>
      <c r="E140" s="40">
        <f t="shared" si="63"/>
        <v>21.813908872901834</v>
      </c>
      <c r="F140" s="40">
        <f t="shared" si="64"/>
        <v>46.4</v>
      </c>
      <c r="G140" s="3">
        <f t="shared" si="65"/>
        <v>405.93045563549003</v>
      </c>
      <c r="H140" s="3">
        <f t="shared" si="66"/>
        <v>213.67820014326583</v>
      </c>
      <c r="I140">
        <f t="shared" si="48"/>
        <v>2.1367820014326583E-4</v>
      </c>
      <c r="J140" s="4">
        <f t="shared" si="67"/>
        <v>417.74277473128541</v>
      </c>
      <c r="K140" s="40">
        <f t="shared" si="68"/>
        <v>1.955008861227769</v>
      </c>
      <c r="L140" s="40">
        <f t="shared" si="49"/>
        <v>4.0449911387722306</v>
      </c>
      <c r="M140" s="10">
        <f t="shared" si="69"/>
        <v>3.9486721785762997</v>
      </c>
      <c r="N140" s="10">
        <f t="shared" si="50"/>
        <v>8.26</v>
      </c>
      <c r="O140" s="10">
        <f t="shared" si="51"/>
        <v>0.31900000000000001</v>
      </c>
      <c r="P140" s="10">
        <f t="shared" si="70"/>
        <v>12.801119204983801</v>
      </c>
      <c r="Q140" s="42">
        <f t="shared" si="71"/>
        <v>0.15445376194682617</v>
      </c>
      <c r="R140" s="4">
        <f t="shared" si="72"/>
        <v>534692.31393485144</v>
      </c>
      <c r="S140">
        <f t="shared" si="52"/>
        <v>5.3469231393485145E-4</v>
      </c>
      <c r="T140" s="41">
        <f t="shared" si="53"/>
        <v>2.5470745310510678E-4</v>
      </c>
      <c r="U140" s="42">
        <f t="shared" si="73"/>
        <v>0.95953209197178757</v>
      </c>
      <c r="V140" s="42">
        <f t="shared" si="74"/>
        <v>0.94141529798231416</v>
      </c>
      <c r="W140" s="42">
        <f t="shared" si="75"/>
        <v>0.93330942885292167</v>
      </c>
      <c r="X140" s="42">
        <f t="shared" si="76"/>
        <v>8.1058691293924845E-3</v>
      </c>
      <c r="Y140" s="42">
        <f t="shared" si="59"/>
        <v>3.1323876303696332E-3</v>
      </c>
      <c r="Z140" s="10">
        <f t="shared" si="77"/>
        <v>12.297981830461129</v>
      </c>
      <c r="AA140">
        <f t="shared" si="54"/>
        <v>3951384.4381963196</v>
      </c>
      <c r="AB140" s="10">
        <f t="shared" si="55"/>
        <v>3.9513844381963197</v>
      </c>
      <c r="AC140" s="10">
        <f t="shared" si="56"/>
        <v>3.8503844381963197</v>
      </c>
      <c r="AD140" s="3">
        <f t="shared" si="57"/>
        <v>558.43139060135161</v>
      </c>
      <c r="AI140" s="94">
        <f t="shared" si="58"/>
        <v>0.93330942885292167</v>
      </c>
    </row>
    <row r="141" spans="2:35">
      <c r="B141" s="39">
        <f t="shared" si="60"/>
        <v>113</v>
      </c>
      <c r="C141" s="42">
        <f t="shared" si="61"/>
        <v>1.9239808153478004</v>
      </c>
      <c r="D141" s="10">
        <f t="shared" si="62"/>
        <v>12.276019184652199</v>
      </c>
      <c r="E141" s="40">
        <f t="shared" si="63"/>
        <v>21.8479616306956</v>
      </c>
      <c r="F141" s="40">
        <f t="shared" si="64"/>
        <v>46.4</v>
      </c>
      <c r="G141" s="3">
        <f t="shared" si="65"/>
        <v>405.7601918465212</v>
      </c>
      <c r="H141" s="3">
        <f t="shared" si="66"/>
        <v>213.67820014326583</v>
      </c>
      <c r="I141">
        <f t="shared" si="48"/>
        <v>2.1367820014326583E-4</v>
      </c>
      <c r="J141" s="4">
        <f t="shared" si="67"/>
        <v>418.91051029780124</v>
      </c>
      <c r="K141" s="40">
        <f t="shared" si="68"/>
        <v>1.9604737872975921</v>
      </c>
      <c r="L141" s="40">
        <f t="shared" si="49"/>
        <v>4.0395262127024081</v>
      </c>
      <c r="M141" s="10">
        <f t="shared" si="69"/>
        <v>3.9513844381963197</v>
      </c>
      <c r="N141" s="10">
        <f t="shared" si="50"/>
        <v>8.26</v>
      </c>
      <c r="O141" s="10">
        <f t="shared" si="51"/>
        <v>0.31900000000000001</v>
      </c>
      <c r="P141" s="10">
        <f t="shared" si="70"/>
        <v>12.803923458394166</v>
      </c>
      <c r="Q141" s="42">
        <f t="shared" si="71"/>
        <v>0.15578354019426804</v>
      </c>
      <c r="R141" s="4">
        <f t="shared" si="72"/>
        <v>533994.22156346345</v>
      </c>
      <c r="S141">
        <f t="shared" si="52"/>
        <v>5.3399422156346341E-4</v>
      </c>
      <c r="T141" s="41">
        <f t="shared" si="53"/>
        <v>2.5540554547649481E-4</v>
      </c>
      <c r="U141" s="42">
        <f t="shared" si="73"/>
        <v>0.9582793303067132</v>
      </c>
      <c r="V141" s="42">
        <f t="shared" si="74"/>
        <v>0.94208313866190918</v>
      </c>
      <c r="W141" s="42">
        <f t="shared" si="75"/>
        <v>0.93396732728069221</v>
      </c>
      <c r="X141" s="42">
        <f t="shared" si="76"/>
        <v>8.1158113812169752E-3</v>
      </c>
      <c r="Y141" s="42">
        <f t="shared" si="59"/>
        <v>3.1431798598047169E-3</v>
      </c>
      <c r="Z141" s="10">
        <f t="shared" si="77"/>
        <v>12.306623389639698</v>
      </c>
      <c r="AA141">
        <f t="shared" si="54"/>
        <v>3954090.0304993181</v>
      </c>
      <c r="AB141" s="10">
        <f t="shared" si="55"/>
        <v>3.9540900304993181</v>
      </c>
      <c r="AC141" s="10">
        <f t="shared" si="56"/>
        <v>3.8530900304993181</v>
      </c>
      <c r="AD141" s="3">
        <f t="shared" si="57"/>
        <v>558.82378977510052</v>
      </c>
      <c r="AI141" s="94">
        <f t="shared" si="58"/>
        <v>0.93396732728069221</v>
      </c>
    </row>
    <row r="142" spans="2:35">
      <c r="B142" s="39">
        <f t="shared" si="60"/>
        <v>114</v>
      </c>
      <c r="C142" s="42">
        <f t="shared" si="61"/>
        <v>1.9410071942446836</v>
      </c>
      <c r="D142" s="10">
        <f t="shared" si="62"/>
        <v>12.258992805755316</v>
      </c>
      <c r="E142" s="40">
        <f t="shared" si="63"/>
        <v>21.882014388489367</v>
      </c>
      <c r="F142" s="40">
        <f t="shared" si="64"/>
        <v>46.4</v>
      </c>
      <c r="G142" s="3">
        <f t="shared" si="65"/>
        <v>405.58992805755236</v>
      </c>
      <c r="H142" s="3">
        <f t="shared" si="66"/>
        <v>213.67820014326583</v>
      </c>
      <c r="I142">
        <f t="shared" si="48"/>
        <v>2.1367820014326583E-4</v>
      </c>
      <c r="J142" s="4">
        <f t="shared" si="67"/>
        <v>420.08006734452215</v>
      </c>
      <c r="K142" s="40">
        <f t="shared" si="68"/>
        <v>1.9659472377756322</v>
      </c>
      <c r="L142" s="40">
        <f t="shared" si="49"/>
        <v>4.034052762224368</v>
      </c>
      <c r="M142" s="10">
        <f t="shared" si="69"/>
        <v>3.9540900304993181</v>
      </c>
      <c r="N142" s="10">
        <f t="shared" si="50"/>
        <v>8.26</v>
      </c>
      <c r="O142" s="10">
        <f t="shared" si="51"/>
        <v>0.31900000000000001</v>
      </c>
      <c r="P142" s="10">
        <f t="shared" si="70"/>
        <v>12.806719512650414</v>
      </c>
      <c r="Q142" s="42">
        <f t="shared" si="71"/>
        <v>0.15711302811504779</v>
      </c>
      <c r="R142" s="4">
        <f t="shared" si="72"/>
        <v>533295.78806421428</v>
      </c>
      <c r="S142">
        <f t="shared" si="52"/>
        <v>5.3329578806421429E-4</v>
      </c>
      <c r="T142" s="41">
        <f t="shared" si="53"/>
        <v>2.5610397897574393E-4</v>
      </c>
      <c r="U142" s="42">
        <f t="shared" si="73"/>
        <v>0.95702595647063571</v>
      </c>
      <c r="V142" s="42">
        <f t="shared" si="74"/>
        <v>0.94274932211672891</v>
      </c>
      <c r="W142" s="42">
        <f t="shared" si="75"/>
        <v>0.93462360845274217</v>
      </c>
      <c r="X142" s="42">
        <f t="shared" si="76"/>
        <v>8.1257136639867333E-3</v>
      </c>
      <c r="Y142" s="42">
        <f t="shared" si="59"/>
        <v>3.1539828979687021E-3</v>
      </c>
      <c r="Z142" s="10">
        <f t="shared" si="77"/>
        <v>12.315243638863656</v>
      </c>
      <c r="AA142">
        <f t="shared" si="54"/>
        <v>3956788.9508525007</v>
      </c>
      <c r="AB142" s="10">
        <f t="shared" si="55"/>
        <v>3.9567889508525007</v>
      </c>
      <c r="AC142" s="10">
        <f t="shared" si="56"/>
        <v>3.8557889508525007</v>
      </c>
      <c r="AD142" s="3">
        <f t="shared" si="57"/>
        <v>559.2152212984048</v>
      </c>
      <c r="AI142" s="94">
        <f t="shared" si="58"/>
        <v>0.93462360845274217</v>
      </c>
    </row>
    <row r="143" spans="2:35">
      <c r="B143" s="39">
        <f t="shared" si="60"/>
        <v>115</v>
      </c>
      <c r="C143" s="42">
        <f t="shared" si="61"/>
        <v>1.9580335731415668</v>
      </c>
      <c r="D143" s="10">
        <f t="shared" si="62"/>
        <v>12.241966426858433</v>
      </c>
      <c r="E143" s="40">
        <f t="shared" si="63"/>
        <v>21.916067146283133</v>
      </c>
      <c r="F143" s="40">
        <f t="shared" si="64"/>
        <v>46.4</v>
      </c>
      <c r="G143" s="3">
        <f t="shared" si="65"/>
        <v>405.41966426858352</v>
      </c>
      <c r="H143" s="3">
        <f t="shared" si="66"/>
        <v>213.67820014326583</v>
      </c>
      <c r="I143">
        <f t="shared" si="48"/>
        <v>2.1367820014326583E-4</v>
      </c>
      <c r="J143" s="4">
        <f t="shared" si="67"/>
        <v>421.25144587144769</v>
      </c>
      <c r="K143" s="40">
        <f t="shared" si="68"/>
        <v>1.9714292126618871</v>
      </c>
      <c r="L143" s="40">
        <f t="shared" si="49"/>
        <v>4.0285707873381131</v>
      </c>
      <c r="M143" s="10">
        <f t="shared" si="69"/>
        <v>3.9567889508525007</v>
      </c>
      <c r="N143" s="10">
        <f t="shared" si="50"/>
        <v>8.26</v>
      </c>
      <c r="O143" s="10">
        <f t="shared" si="51"/>
        <v>0.31900000000000001</v>
      </c>
      <c r="P143" s="10">
        <f t="shared" si="70"/>
        <v>12.809507374103195</v>
      </c>
      <c r="Q143" s="42">
        <f t="shared" si="71"/>
        <v>0.15844222668604868</v>
      </c>
      <c r="R143" s="4">
        <f t="shared" si="72"/>
        <v>532597.01436750044</v>
      </c>
      <c r="S143">
        <f t="shared" si="52"/>
        <v>5.3259701436750046E-4</v>
      </c>
      <c r="T143" s="41">
        <f t="shared" si="53"/>
        <v>2.5680275267245777E-4</v>
      </c>
      <c r="U143" s="42">
        <f t="shared" si="73"/>
        <v>0.95577197213319787</v>
      </c>
      <c r="V143" s="42">
        <f t="shared" si="74"/>
        <v>0.94341384710757592</v>
      </c>
      <c r="W143" s="42">
        <f t="shared" si="75"/>
        <v>0.93527827124531937</v>
      </c>
      <c r="X143" s="42">
        <f t="shared" si="76"/>
        <v>8.1355758622565499E-3</v>
      </c>
      <c r="Y143" s="42">
        <f t="shared" si="59"/>
        <v>3.1647966937790829E-3</v>
      </c>
      <c r="Z143" s="10">
        <f t="shared" si="77"/>
        <v>12.323842563384286</v>
      </c>
      <c r="AA143">
        <f t="shared" si="54"/>
        <v>3959481.1946381801</v>
      </c>
      <c r="AB143" s="10">
        <f t="shared" si="55"/>
        <v>3.95948119463818</v>
      </c>
      <c r="AC143" s="10">
        <f t="shared" si="56"/>
        <v>3.8584811946381801</v>
      </c>
      <c r="AD143" s="3">
        <f t="shared" si="57"/>
        <v>559.60568450154892</v>
      </c>
      <c r="AI143" s="94">
        <f t="shared" si="58"/>
        <v>0.93527827124531937</v>
      </c>
    </row>
    <row r="144" spans="2:35">
      <c r="B144" s="39">
        <f t="shared" si="60"/>
        <v>116</v>
      </c>
      <c r="C144" s="42">
        <f t="shared" si="61"/>
        <v>1.97505995203845</v>
      </c>
      <c r="D144" s="10">
        <f t="shared" si="62"/>
        <v>12.22494004796155</v>
      </c>
      <c r="E144" s="40">
        <f t="shared" si="63"/>
        <v>21.9501199040769</v>
      </c>
      <c r="F144" s="40">
        <f t="shared" si="64"/>
        <v>46.4</v>
      </c>
      <c r="G144" s="3">
        <f t="shared" si="65"/>
        <v>405.24940047961468</v>
      </c>
      <c r="H144" s="3">
        <f t="shared" si="66"/>
        <v>213.67820014326583</v>
      </c>
      <c r="I144">
        <f t="shared" si="48"/>
        <v>2.1367820014326583E-4</v>
      </c>
      <c r="J144" s="4">
        <f t="shared" si="67"/>
        <v>422.42464587857785</v>
      </c>
      <c r="K144" s="40">
        <f t="shared" si="68"/>
        <v>1.9769197119563569</v>
      </c>
      <c r="L144" s="40">
        <f t="shared" si="49"/>
        <v>4.0230802880436434</v>
      </c>
      <c r="M144" s="10">
        <f t="shared" si="69"/>
        <v>3.95948119463818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12.81228704907906</v>
      </c>
      <c r="Q144" s="42">
        <f t="shared" si="71"/>
        <v>0.15977113688230493</v>
      </c>
      <c r="R144" s="4">
        <f t="shared" si="72"/>
        <v>531897.90140371828</v>
      </c>
      <c r="S144">
        <f t="shared" si="52"/>
        <v>5.318979014037183E-4</v>
      </c>
      <c r="T144" s="41">
        <f t="shared" si="53"/>
        <v>2.5750186563623992E-4</v>
      </c>
      <c r="U144" s="42">
        <f t="shared" si="73"/>
        <v>0.95451737896404254</v>
      </c>
      <c r="V144" s="42">
        <f t="shared" si="74"/>
        <v>0.94407671239916302</v>
      </c>
      <c r="W144" s="42">
        <f t="shared" si="75"/>
        <v>0.93593131453833589</v>
      </c>
      <c r="X144" s="42">
        <f t="shared" si="76"/>
        <v>8.1453978608271305E-3</v>
      </c>
      <c r="Y144" s="42">
        <f t="shared" si="59"/>
        <v>3.1756211960488998E-3</v>
      </c>
      <c r="Z144" s="10">
        <f t="shared" si="77"/>
        <v>12.332420148500756</v>
      </c>
      <c r="AA144">
        <f t="shared" si="54"/>
        <v>3962166.7572536622</v>
      </c>
      <c r="AB144" s="10">
        <f t="shared" si="55"/>
        <v>3.9621667572536623</v>
      </c>
      <c r="AC144" s="10">
        <f t="shared" si="56"/>
        <v>3.8611667572536623</v>
      </c>
      <c r="AD144" s="3">
        <f t="shared" si="57"/>
        <v>559.99517871699231</v>
      </c>
      <c r="AI144" s="94">
        <f t="shared" si="58"/>
        <v>0.93593131453833589</v>
      </c>
    </row>
    <row r="145" spans="2:35">
      <c r="B145" s="39">
        <f t="shared" si="60"/>
        <v>117</v>
      </c>
      <c r="C145" s="42">
        <f t="shared" si="61"/>
        <v>1.9920863309353332</v>
      </c>
      <c r="D145" s="10">
        <f t="shared" si="62"/>
        <v>12.207913669064666</v>
      </c>
      <c r="E145" s="40">
        <f t="shared" si="63"/>
        <v>21.984172661870666</v>
      </c>
      <c r="F145" s="40">
        <f t="shared" si="64"/>
        <v>46.4</v>
      </c>
      <c r="G145" s="3">
        <f t="shared" si="65"/>
        <v>405.07913669064584</v>
      </c>
      <c r="H145" s="3">
        <f t="shared" si="66"/>
        <v>213.67820014326583</v>
      </c>
      <c r="I145">
        <f t="shared" si="48"/>
        <v>2.1367820014326583E-4</v>
      </c>
      <c r="J145" s="4">
        <f t="shared" si="67"/>
        <v>423.59966736591332</v>
      </c>
      <c r="K145" s="40">
        <f t="shared" si="68"/>
        <v>1.9824187356590446</v>
      </c>
      <c r="L145" s="40">
        <f t="shared" si="49"/>
        <v>4.0175812643409552</v>
      </c>
      <c r="M145" s="10">
        <f t="shared" si="69"/>
        <v>3.9621667572536623</v>
      </c>
      <c r="N145" s="10">
        <f t="shared" si="50"/>
        <v>8.26</v>
      </c>
      <c r="O145" s="10">
        <f t="shared" si="51"/>
        <v>0.31900000000000001</v>
      </c>
      <c r="P145" s="10">
        <f t="shared" si="70"/>
        <v>12.815058543880435</v>
      </c>
      <c r="Q145" s="42">
        <f t="shared" si="71"/>
        <v>0.16109975967701029</v>
      </c>
      <c r="R145" s="4">
        <f t="shared" si="72"/>
        <v>531198.45010326395</v>
      </c>
      <c r="S145">
        <f t="shared" si="52"/>
        <v>5.3119845010326399E-4</v>
      </c>
      <c r="T145" s="41">
        <f t="shared" si="53"/>
        <v>2.5820131693669423E-4</v>
      </c>
      <c r="U145" s="42">
        <f t="shared" si="73"/>
        <v>0.95326217863281226</v>
      </c>
      <c r="V145" s="42">
        <f t="shared" si="74"/>
        <v>0.944737916760367</v>
      </c>
      <c r="W145" s="42">
        <f t="shared" si="75"/>
        <v>0.93658273721534047</v>
      </c>
      <c r="X145" s="42">
        <f t="shared" si="76"/>
        <v>8.1551795450265363E-3</v>
      </c>
      <c r="Y145" s="42">
        <f t="shared" si="59"/>
        <v>3.1864563534873369E-3</v>
      </c>
      <c r="Z145" s="10">
        <f t="shared" si="77"/>
        <v>12.340976379561193</v>
      </c>
      <c r="AA145">
        <f t="shared" si="54"/>
        <v>3964845.63411158</v>
      </c>
      <c r="AB145" s="10">
        <f t="shared" si="55"/>
        <v>3.9648456341115801</v>
      </c>
      <c r="AC145" s="10">
        <f t="shared" si="56"/>
        <v>3.8638456341115801</v>
      </c>
      <c r="AD145" s="3">
        <f t="shared" si="57"/>
        <v>560.38370327941698</v>
      </c>
      <c r="AI145" s="94">
        <f t="shared" si="58"/>
        <v>0.93658273721534047</v>
      </c>
    </row>
    <row r="146" spans="2:35">
      <c r="B146" s="39">
        <f t="shared" si="60"/>
        <v>118</v>
      </c>
      <c r="C146" s="42">
        <f t="shared" si="61"/>
        <v>2.0091127098322166</v>
      </c>
      <c r="D146" s="10">
        <f t="shared" si="62"/>
        <v>12.190887290167783</v>
      </c>
      <c r="E146" s="40">
        <f t="shared" si="63"/>
        <v>22.018225419664432</v>
      </c>
      <c r="F146" s="40">
        <f t="shared" si="64"/>
        <v>46.4</v>
      </c>
      <c r="G146" s="3">
        <f t="shared" si="65"/>
        <v>404.908872901677</v>
      </c>
      <c r="H146" s="3">
        <f t="shared" si="66"/>
        <v>213.67820014326583</v>
      </c>
      <c r="I146">
        <f t="shared" si="48"/>
        <v>2.1367820014326583E-4</v>
      </c>
      <c r="J146" s="4">
        <f t="shared" si="67"/>
        <v>424.77651033345319</v>
      </c>
      <c r="K146" s="40">
        <f t="shared" si="68"/>
        <v>1.9879262837699461</v>
      </c>
      <c r="L146" s="40">
        <f t="shared" si="49"/>
        <v>4.0120737162300539</v>
      </c>
      <c r="M146" s="10">
        <f t="shared" si="69"/>
        <v>3.9648456341115801</v>
      </c>
      <c r="N146" s="10">
        <f t="shared" si="50"/>
        <v>8.26</v>
      </c>
      <c r="O146" s="10">
        <f t="shared" si="51"/>
        <v>0.31900000000000001</v>
      </c>
      <c r="P146" s="10">
        <f t="shared" si="70"/>
        <v>12.817821864786037</v>
      </c>
      <c r="Q146" s="42">
        <f t="shared" si="71"/>
        <v>0.16242809604152625</v>
      </c>
      <c r="R146" s="4">
        <f t="shared" si="72"/>
        <v>530498.66139653418</v>
      </c>
      <c r="S146">
        <f t="shared" si="52"/>
        <v>5.3049866139653424E-4</v>
      </c>
      <c r="T146" s="41">
        <f t="shared" si="53"/>
        <v>2.5890110564342399E-4</v>
      </c>
      <c r="U146" s="42">
        <f t="shared" si="73"/>
        <v>0.95200637280915035</v>
      </c>
      <c r="V146" s="42">
        <f t="shared" si="74"/>
        <v>0.94539745896328509</v>
      </c>
      <c r="W146" s="42">
        <f t="shared" si="75"/>
        <v>0.93723253816360008</v>
      </c>
      <c r="X146" s="42">
        <f t="shared" si="76"/>
        <v>8.1649207996850048E-3</v>
      </c>
      <c r="Y146" s="42">
        <f t="shared" si="59"/>
        <v>3.1973021146989512E-3</v>
      </c>
      <c r="Z146" s="10">
        <f t="shared" si="77"/>
        <v>12.349511241958506</v>
      </c>
      <c r="AA146">
        <f t="shared" si="54"/>
        <v>3967517.8206385891</v>
      </c>
      <c r="AB146" s="10">
        <f t="shared" si="55"/>
        <v>3.967517820638589</v>
      </c>
      <c r="AC146" s="10">
        <f t="shared" si="56"/>
        <v>3.8665178206385891</v>
      </c>
      <c r="AD146" s="3">
        <f t="shared" si="57"/>
        <v>560.77125752553866</v>
      </c>
      <c r="AI146" s="94">
        <f t="shared" si="58"/>
        <v>0.93723253816360008</v>
      </c>
    </row>
    <row r="147" spans="2:35">
      <c r="B147" s="39">
        <f t="shared" si="60"/>
        <v>119</v>
      </c>
      <c r="C147" s="42">
        <f t="shared" si="61"/>
        <v>2.0261390887290998</v>
      </c>
      <c r="D147" s="10">
        <f t="shared" si="62"/>
        <v>12.1738609112709</v>
      </c>
      <c r="E147" s="40">
        <f t="shared" si="63"/>
        <v>22.052278177458199</v>
      </c>
      <c r="F147" s="40">
        <f t="shared" si="64"/>
        <v>46.4</v>
      </c>
      <c r="G147" s="3">
        <f t="shared" si="65"/>
        <v>404.73860911270816</v>
      </c>
      <c r="H147" s="3">
        <f t="shared" si="66"/>
        <v>213.67820014326583</v>
      </c>
      <c r="I147">
        <f t="shared" si="48"/>
        <v>2.1367820014326583E-4</v>
      </c>
      <c r="J147" s="4">
        <f t="shared" si="67"/>
        <v>425.95517478119791</v>
      </c>
      <c r="K147" s="40">
        <f t="shared" si="68"/>
        <v>1.9934423562890633</v>
      </c>
      <c r="L147" s="40">
        <f t="shared" si="49"/>
        <v>4.0065576437109369</v>
      </c>
      <c r="M147" s="10">
        <f t="shared" si="69"/>
        <v>3.967517820638589</v>
      </c>
      <c r="N147" s="10">
        <f t="shared" si="50"/>
        <v>8.26</v>
      </c>
      <c r="O147" s="10">
        <f t="shared" si="51"/>
        <v>0.31900000000000001</v>
      </c>
      <c r="P147" s="10">
        <f t="shared" si="70"/>
        <v>12.820577018049651</v>
      </c>
      <c r="Q147" s="42">
        <f t="shared" si="71"/>
        <v>0.16375614694539059</v>
      </c>
      <c r="R147" s="4">
        <f t="shared" si="72"/>
        <v>529798.53621392511</v>
      </c>
      <c r="S147">
        <f t="shared" si="52"/>
        <v>5.2979853621392509E-4</v>
      </c>
      <c r="T147" s="41">
        <f t="shared" si="53"/>
        <v>2.5960123082603313E-4</v>
      </c>
      <c r="U147" s="42">
        <f t="shared" si="73"/>
        <v>0.95074996316269922</v>
      </c>
      <c r="V147" s="42">
        <f t="shared" si="74"/>
        <v>0.94605533778505602</v>
      </c>
      <c r="W147" s="42">
        <f t="shared" si="75"/>
        <v>0.93788071627378256</v>
      </c>
      <c r="X147" s="42">
        <f t="shared" si="76"/>
        <v>8.174621511273461E-3</v>
      </c>
      <c r="Y147" s="42">
        <f t="shared" si="59"/>
        <v>3.2081584281857469E-3</v>
      </c>
      <c r="Z147" s="10">
        <f t="shared" si="77"/>
        <v>12.358024721137141</v>
      </c>
      <c r="AA147">
        <f t="shared" si="54"/>
        <v>3970183.3122774805</v>
      </c>
      <c r="AB147" s="10">
        <f t="shared" si="55"/>
        <v>3.9701833122774803</v>
      </c>
      <c r="AC147" s="10">
        <f t="shared" si="56"/>
        <v>3.8691833122774804</v>
      </c>
      <c r="AD147" s="3">
        <f t="shared" si="57"/>
        <v>561.15784079441346</v>
      </c>
      <c r="AI147" s="94">
        <f t="shared" si="58"/>
        <v>0.93788071627378256</v>
      </c>
    </row>
    <row r="148" spans="2:35">
      <c r="B148" s="39">
        <f t="shared" si="60"/>
        <v>120</v>
      </c>
      <c r="C148" s="42">
        <f t="shared" si="61"/>
        <v>2.0431654676259829</v>
      </c>
      <c r="D148" s="10">
        <f t="shared" si="62"/>
        <v>12.156834532374017</v>
      </c>
      <c r="E148" s="40">
        <f t="shared" si="63"/>
        <v>22.086330935251965</v>
      </c>
      <c r="F148" s="40">
        <f t="shared" si="64"/>
        <v>46.4</v>
      </c>
      <c r="G148" s="3">
        <f t="shared" si="65"/>
        <v>404.56834532373932</v>
      </c>
      <c r="H148" s="3">
        <f t="shared" si="66"/>
        <v>213.67820014326583</v>
      </c>
      <c r="I148">
        <f t="shared" si="48"/>
        <v>2.1367820014326583E-4</v>
      </c>
      <c r="J148" s="4">
        <f t="shared" si="67"/>
        <v>427.13566070914771</v>
      </c>
      <c r="K148" s="40">
        <f t="shared" si="68"/>
        <v>1.9989669532163976</v>
      </c>
      <c r="L148" s="40">
        <f t="shared" si="49"/>
        <v>4.0010330467836024</v>
      </c>
      <c r="M148" s="10">
        <f t="shared" si="69"/>
        <v>3.9701833122774803</v>
      </c>
      <c r="N148" s="10">
        <f t="shared" si="50"/>
        <v>8.26</v>
      </c>
      <c r="O148" s="10">
        <f t="shared" si="51"/>
        <v>0.31900000000000001</v>
      </c>
      <c r="P148" s="10">
        <f t="shared" si="70"/>
        <v>12.823324009902384</v>
      </c>
      <c r="Q148" s="42">
        <f t="shared" si="71"/>
        <v>0.16508391335632547</v>
      </c>
      <c r="R148" s="4">
        <f t="shared" si="72"/>
        <v>529098.07548583299</v>
      </c>
      <c r="S148">
        <f t="shared" si="52"/>
        <v>5.2909807548583295E-4</v>
      </c>
      <c r="T148" s="41">
        <f t="shared" si="53"/>
        <v>2.6030169155412527E-4</v>
      </c>
      <c r="U148" s="42">
        <f t="shared" si="73"/>
        <v>0.94949295136310152</v>
      </c>
      <c r="V148" s="42">
        <f t="shared" si="74"/>
        <v>0.9467115520060766</v>
      </c>
      <c r="W148" s="42">
        <f t="shared" si="75"/>
        <v>0.93852727044046991</v>
      </c>
      <c r="X148" s="42">
        <f t="shared" si="76"/>
        <v>8.1842815656066881E-3</v>
      </c>
      <c r="Y148" s="42">
        <f t="shared" si="59"/>
        <v>3.219025242346193E-3</v>
      </c>
      <c r="Z148" s="10">
        <f t="shared" si="77"/>
        <v>12.366516802588091</v>
      </c>
      <c r="AA148">
        <f t="shared" si="54"/>
        <v>3972842.1044856161</v>
      </c>
      <c r="AB148" s="10">
        <f t="shared" si="55"/>
        <v>3.9728421044856161</v>
      </c>
      <c r="AC148" s="10">
        <f t="shared" si="56"/>
        <v>3.8718421044856162</v>
      </c>
      <c r="AD148" s="3">
        <f t="shared" si="57"/>
        <v>561.54345242721047</v>
      </c>
      <c r="AI148" s="94">
        <f t="shared" si="58"/>
        <v>0.93852727044046991</v>
      </c>
    </row>
    <row r="149" spans="2:35">
      <c r="B149" s="39">
        <f t="shared" si="60"/>
        <v>121</v>
      </c>
      <c r="C149" s="42">
        <f t="shared" si="61"/>
        <v>2.0601918465228661</v>
      </c>
      <c r="D149" s="10">
        <f t="shared" si="62"/>
        <v>12.139808153477134</v>
      </c>
      <c r="E149" s="40">
        <f t="shared" si="63"/>
        <v>22.120383693045731</v>
      </c>
      <c r="F149" s="40">
        <f t="shared" si="64"/>
        <v>46.4</v>
      </c>
      <c r="G149" s="3">
        <f t="shared" si="65"/>
        <v>404.39808153477048</v>
      </c>
      <c r="H149" s="3">
        <f t="shared" si="66"/>
        <v>213.67820014326583</v>
      </c>
      <c r="I149">
        <f t="shared" si="48"/>
        <v>2.1367820014326583E-4</v>
      </c>
      <c r="J149" s="4">
        <f t="shared" si="67"/>
        <v>428.31796811730214</v>
      </c>
      <c r="K149" s="40">
        <f t="shared" si="68"/>
        <v>2.0045000745519466</v>
      </c>
      <c r="L149" s="40">
        <f t="shared" si="49"/>
        <v>3.9954999254480534</v>
      </c>
      <c r="M149" s="10">
        <f t="shared" si="69"/>
        <v>3.9728421044856161</v>
      </c>
      <c r="N149" s="10">
        <f t="shared" si="50"/>
        <v>8.26</v>
      </c>
      <c r="O149" s="10">
        <f t="shared" si="51"/>
        <v>0.31900000000000001</v>
      </c>
      <c r="P149" s="10">
        <f t="shared" si="70"/>
        <v>12.826062846551146</v>
      </c>
      <c r="Q149" s="42">
        <f t="shared" si="71"/>
        <v>0.16641139624024581</v>
      </c>
      <c r="R149" s="4">
        <f t="shared" si="72"/>
        <v>528397.28014265443</v>
      </c>
      <c r="S149">
        <f t="shared" si="52"/>
        <v>5.2839728014265441E-4</v>
      </c>
      <c r="T149" s="41">
        <f t="shared" si="53"/>
        <v>2.6100248689730381E-4</v>
      </c>
      <c r="U149" s="42">
        <f t="shared" si="73"/>
        <v>0.94823533908000046</v>
      </c>
      <c r="V149" s="42">
        <f t="shared" si="74"/>
        <v>0.94736610041031954</v>
      </c>
      <c r="W149" s="42">
        <f t="shared" si="75"/>
        <v>0.93917219956177866</v>
      </c>
      <c r="X149" s="42">
        <f t="shared" si="76"/>
        <v>8.1939008485408804E-3</v>
      </c>
      <c r="Y149" s="42">
        <f t="shared" si="59"/>
        <v>3.2299025054751715E-3</v>
      </c>
      <c r="Z149" s="10">
        <f t="shared" si="77"/>
        <v>12.374987471847483</v>
      </c>
      <c r="AA149">
        <f t="shared" si="54"/>
        <v>3975494.1927344934</v>
      </c>
      <c r="AB149" s="10">
        <f t="shared" si="55"/>
        <v>3.9754941927344936</v>
      </c>
      <c r="AC149" s="10">
        <f t="shared" si="56"/>
        <v>3.8744941927344936</v>
      </c>
      <c r="AD149" s="3">
        <f t="shared" si="57"/>
        <v>561.92809176714911</v>
      </c>
      <c r="AI149" s="94">
        <f t="shared" si="58"/>
        <v>0.93917219956177866</v>
      </c>
    </row>
    <row r="150" spans="2:35">
      <c r="B150" s="39">
        <f t="shared" si="60"/>
        <v>122</v>
      </c>
      <c r="C150" s="42">
        <f t="shared" si="61"/>
        <v>2.0772182254197493</v>
      </c>
      <c r="D150" s="10">
        <f t="shared" si="62"/>
        <v>12.12278177458025</v>
      </c>
      <c r="E150" s="40">
        <f t="shared" si="63"/>
        <v>22.154436450839498</v>
      </c>
      <c r="F150" s="40">
        <f t="shared" si="64"/>
        <v>46.4</v>
      </c>
      <c r="G150" s="3">
        <f t="shared" si="65"/>
        <v>404.22781774580164</v>
      </c>
      <c r="H150" s="3">
        <f t="shared" si="66"/>
        <v>213.67820014326583</v>
      </c>
      <c r="I150">
        <f t="shared" si="48"/>
        <v>2.1367820014326583E-4</v>
      </c>
      <c r="J150" s="4">
        <f t="shared" si="67"/>
        <v>429.50209700566143</v>
      </c>
      <c r="K150" s="40">
        <f t="shared" si="68"/>
        <v>2.0100417202957117</v>
      </c>
      <c r="L150" s="40">
        <f t="shared" si="49"/>
        <v>3.9899582797042883</v>
      </c>
      <c r="M150" s="10">
        <f t="shared" si="69"/>
        <v>3.9754941927344936</v>
      </c>
      <c r="N150" s="10">
        <f t="shared" si="50"/>
        <v>8.26</v>
      </c>
      <c r="O150" s="10">
        <f t="shared" si="51"/>
        <v>0.31900000000000001</v>
      </c>
      <c r="P150" s="10">
        <f t="shared" si="70"/>
        <v>12.828793534178295</v>
      </c>
      <c r="Q150" s="42">
        <f t="shared" si="71"/>
        <v>0.16773859656126755</v>
      </c>
      <c r="R150" s="4">
        <f t="shared" si="72"/>
        <v>527696.15111478569</v>
      </c>
      <c r="S150">
        <f t="shared" si="52"/>
        <v>5.2769615111478575E-4</v>
      </c>
      <c r="T150" s="41">
        <f t="shared" si="53"/>
        <v>2.6170361592517248E-4</v>
      </c>
      <c r="U150" s="42">
        <f t="shared" si="73"/>
        <v>0.94697712798303857</v>
      </c>
      <c r="V150" s="42">
        <f t="shared" si="74"/>
        <v>0.94801898178661181</v>
      </c>
      <c r="W150" s="42">
        <f t="shared" si="75"/>
        <v>0.93981550253925428</v>
      </c>
      <c r="X150" s="42">
        <f t="shared" si="76"/>
        <v>8.2034792473575369E-3</v>
      </c>
      <c r="Y150" s="42">
        <f t="shared" si="59"/>
        <v>3.2407901657657595E-3</v>
      </c>
      <c r="Z150" s="10">
        <f t="shared" si="77"/>
        <v>12.383436714502185</v>
      </c>
      <c r="AA150">
        <f t="shared" si="54"/>
        <v>3978139.5725114932</v>
      </c>
      <c r="AB150" s="10">
        <f t="shared" si="55"/>
        <v>3.9781395725114934</v>
      </c>
      <c r="AC150" s="10">
        <f t="shared" si="56"/>
        <v>3.8771395725114934</v>
      </c>
      <c r="AD150" s="3">
        <f t="shared" si="57"/>
        <v>562.31175815975246</v>
      </c>
      <c r="AI150" s="94">
        <f t="shared" si="58"/>
        <v>0.93981550253925428</v>
      </c>
    </row>
    <row r="151" spans="2:35">
      <c r="B151" s="39">
        <f t="shared" si="60"/>
        <v>123</v>
      </c>
      <c r="C151" s="42">
        <f t="shared" si="61"/>
        <v>2.0942446043166325</v>
      </c>
      <c r="D151" s="10">
        <f t="shared" si="62"/>
        <v>12.105755395683367</v>
      </c>
      <c r="E151" s="40">
        <f t="shared" si="63"/>
        <v>22.188489208633264</v>
      </c>
      <c r="F151" s="40">
        <f t="shared" si="64"/>
        <v>46.4</v>
      </c>
      <c r="G151" s="3">
        <f t="shared" si="65"/>
        <v>404.05755395683281</v>
      </c>
      <c r="H151" s="3">
        <f t="shared" si="66"/>
        <v>213.67820014326583</v>
      </c>
      <c r="I151">
        <f t="shared" si="48"/>
        <v>2.1367820014326583E-4</v>
      </c>
      <c r="J151" s="4">
        <f t="shared" si="67"/>
        <v>430.68804737422533</v>
      </c>
      <c r="K151" s="40">
        <f t="shared" si="68"/>
        <v>2.0155918904476913</v>
      </c>
      <c r="L151" s="40">
        <f t="shared" si="49"/>
        <v>3.9844081095523087</v>
      </c>
      <c r="M151" s="10">
        <f t="shared" si="69"/>
        <v>3.9781395725114934</v>
      </c>
      <c r="N151" s="10">
        <f t="shared" si="50"/>
        <v>8.26</v>
      </c>
      <c r="O151" s="10">
        <f t="shared" si="51"/>
        <v>0.31900000000000001</v>
      </c>
      <c r="P151" s="10">
        <f t="shared" si="70"/>
        <v>12.831516078943531</v>
      </c>
      <c r="Q151" s="42">
        <f t="shared" si="71"/>
        <v>0.16906551528171582</v>
      </c>
      <c r="R151" s="4">
        <f t="shared" si="72"/>
        <v>526994.68933262315</v>
      </c>
      <c r="S151">
        <f t="shared" si="52"/>
        <v>5.2699468933262313E-4</v>
      </c>
      <c r="T151" s="41">
        <f t="shared" si="53"/>
        <v>2.6240507770733509E-4</v>
      </c>
      <c r="U151" s="42">
        <f t="shared" si="73"/>
        <v>0.94571831974185872</v>
      </c>
      <c r="V151" s="42">
        <f t="shared" si="74"/>
        <v>0.94867019492693316</v>
      </c>
      <c r="W151" s="42">
        <f t="shared" si="75"/>
        <v>0.940457178278294</v>
      </c>
      <c r="X151" s="42">
        <f t="shared" si="76"/>
        <v>8.2130166486391598E-3</v>
      </c>
      <c r="Y151" s="42">
        <f t="shared" si="59"/>
        <v>3.251688171308192E-3</v>
      </c>
      <c r="Z151" s="10">
        <f t="shared" si="77"/>
        <v>12.391864516184613</v>
      </c>
      <c r="AA151">
        <f t="shared" si="54"/>
        <v>3980778.2393182572</v>
      </c>
      <c r="AB151" s="10">
        <f t="shared" si="55"/>
        <v>3.9807782393182571</v>
      </c>
      <c r="AC151" s="10">
        <f t="shared" si="56"/>
        <v>3.8797782393182572</v>
      </c>
      <c r="AD151" s="3">
        <f t="shared" si="57"/>
        <v>562.69445095261165</v>
      </c>
      <c r="AI151" s="94">
        <f t="shared" si="58"/>
        <v>0.940457178278294</v>
      </c>
    </row>
    <row r="152" spans="2:35">
      <c r="B152" s="39">
        <f t="shared" si="60"/>
        <v>124</v>
      </c>
      <c r="C152" s="42">
        <f t="shared" si="61"/>
        <v>2.1112709832135157</v>
      </c>
      <c r="D152" s="10">
        <f t="shared" si="62"/>
        <v>12.088729016786484</v>
      </c>
      <c r="E152" s="40">
        <f t="shared" si="63"/>
        <v>22.222541966427031</v>
      </c>
      <c r="F152" s="40">
        <f t="shared" si="64"/>
        <v>46.4</v>
      </c>
      <c r="G152" s="3">
        <f t="shared" si="65"/>
        <v>403.88729016786397</v>
      </c>
      <c r="H152" s="3">
        <f t="shared" si="66"/>
        <v>213.67820014326583</v>
      </c>
      <c r="I152">
        <f t="shared" si="48"/>
        <v>2.1367820014326583E-4</v>
      </c>
      <c r="J152" s="4">
        <f t="shared" si="67"/>
        <v>431.87581922299432</v>
      </c>
      <c r="K152" s="40">
        <f t="shared" si="68"/>
        <v>2.0211505850078879</v>
      </c>
      <c r="L152" s="40">
        <f t="shared" si="49"/>
        <v>3.9788494149921121</v>
      </c>
      <c r="M152" s="10">
        <f t="shared" si="69"/>
        <v>3.9807782393182571</v>
      </c>
      <c r="N152" s="10">
        <f t="shared" si="50"/>
        <v>8.26</v>
      </c>
      <c r="O152" s="10">
        <f t="shared" si="51"/>
        <v>0.31900000000000001</v>
      </c>
      <c r="P152" s="10">
        <f t="shared" si="70"/>
        <v>12.834230486982314</v>
      </c>
      <c r="Q152" s="42">
        <f t="shared" si="71"/>
        <v>0.17039215336213309</v>
      </c>
      <c r="R152" s="4">
        <f t="shared" si="72"/>
        <v>526292.89572656306</v>
      </c>
      <c r="S152">
        <f t="shared" si="52"/>
        <v>5.2629289572656305E-4</v>
      </c>
      <c r="T152" s="41">
        <f t="shared" si="53"/>
        <v>2.6310687131339517E-4</v>
      </c>
      <c r="U152" s="42">
        <f t="shared" si="73"/>
        <v>0.94445891602610366</v>
      </c>
      <c r="V152" s="42">
        <f t="shared" si="74"/>
        <v>0.94931973862753216</v>
      </c>
      <c r="W152" s="42">
        <f t="shared" si="75"/>
        <v>0.94109722568775522</v>
      </c>
      <c r="X152" s="42">
        <f t="shared" si="76"/>
        <v>8.2225129397769381E-3</v>
      </c>
      <c r="Y152" s="42">
        <f t="shared" si="59"/>
        <v>3.2625964700908239E-3</v>
      </c>
      <c r="Z152" s="10">
        <f t="shared" si="77"/>
        <v>12.400270862575226</v>
      </c>
      <c r="AA152">
        <f t="shared" si="54"/>
        <v>3983410.1886714697</v>
      </c>
      <c r="AB152" s="10">
        <f t="shared" si="55"/>
        <v>3.9834101886714697</v>
      </c>
      <c r="AC152" s="10">
        <f t="shared" si="56"/>
        <v>3.8824101886714697</v>
      </c>
      <c r="AD152" s="3">
        <f t="shared" si="57"/>
        <v>563.07616949549958</v>
      </c>
      <c r="AI152" s="94">
        <f t="shared" si="58"/>
        <v>0.94109722568775522</v>
      </c>
    </row>
    <row r="153" spans="2:35">
      <c r="B153" s="39">
        <f t="shared" si="60"/>
        <v>125</v>
      </c>
      <c r="C153" s="42">
        <f t="shared" si="61"/>
        <v>2.1282973621103989</v>
      </c>
      <c r="D153" s="10">
        <f t="shared" si="62"/>
        <v>12.071702637889601</v>
      </c>
      <c r="E153" s="40">
        <f t="shared" si="63"/>
        <v>22.256594724220797</v>
      </c>
      <c r="F153" s="40">
        <f t="shared" si="64"/>
        <v>46.4</v>
      </c>
      <c r="G153" s="3">
        <f t="shared" si="65"/>
        <v>403.71702637889513</v>
      </c>
      <c r="H153" s="3">
        <f t="shared" si="66"/>
        <v>213.67820014326583</v>
      </c>
      <c r="I153">
        <f t="shared" si="48"/>
        <v>2.1367820014326583E-4</v>
      </c>
      <c r="J153" s="4">
        <f t="shared" si="67"/>
        <v>433.06541255196794</v>
      </c>
      <c r="K153" s="40">
        <f t="shared" si="68"/>
        <v>2.0267178039762994</v>
      </c>
      <c r="L153" s="40">
        <f t="shared" si="49"/>
        <v>3.9732821960237006</v>
      </c>
      <c r="M153" s="10">
        <f t="shared" si="69"/>
        <v>3.9834101886714697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12.836936764406754</v>
      </c>
      <c r="Q153" s="42">
        <f t="shared" si="71"/>
        <v>0.17171851176128736</v>
      </c>
      <c r="R153" s="4">
        <f t="shared" si="72"/>
        <v>525590.77122700203</v>
      </c>
      <c r="S153">
        <f t="shared" si="52"/>
        <v>5.2559077122700201E-4</v>
      </c>
      <c r="T153" s="41">
        <f t="shared" si="53"/>
        <v>2.6380899581295622E-4</v>
      </c>
      <c r="U153" s="42">
        <f t="shared" si="73"/>
        <v>0.94319891850541637</v>
      </c>
      <c r="V153" s="42">
        <f t="shared" si="74"/>
        <v>0.94996761168829236</v>
      </c>
      <c r="W153" s="42">
        <f t="shared" si="75"/>
        <v>0.94173564368014406</v>
      </c>
      <c r="X153" s="42">
        <f t="shared" si="76"/>
        <v>8.2319680081482938E-3</v>
      </c>
      <c r="Y153" s="42">
        <f t="shared" si="59"/>
        <v>3.2735150100000007E-3</v>
      </c>
      <c r="Z153" s="10">
        <f t="shared" si="77"/>
        <v>12.4086557394008</v>
      </c>
      <c r="AA153">
        <f t="shared" si="54"/>
        <v>3986035.4161023167</v>
      </c>
      <c r="AB153" s="10">
        <f t="shared" si="55"/>
        <v>3.9860354161023168</v>
      </c>
      <c r="AC153" s="10">
        <f t="shared" si="56"/>
        <v>3.8850354161023168</v>
      </c>
      <c r="AD153" s="3">
        <f t="shared" si="57"/>
        <v>563.4569131402925</v>
      </c>
      <c r="AI153" s="94">
        <f t="shared" si="58"/>
        <v>0.94173564368014406</v>
      </c>
    </row>
    <row r="154" spans="2:35">
      <c r="B154" s="39">
        <f t="shared" si="60"/>
        <v>126</v>
      </c>
      <c r="C154" s="42">
        <f t="shared" si="61"/>
        <v>2.1453237410072821</v>
      </c>
      <c r="D154" s="10">
        <f t="shared" si="62"/>
        <v>12.054676258992718</v>
      </c>
      <c r="E154" s="40">
        <f t="shared" si="63"/>
        <v>22.290647482014563</v>
      </c>
      <c r="F154" s="40">
        <f t="shared" si="64"/>
        <v>46.4</v>
      </c>
      <c r="G154" s="3">
        <f t="shared" si="65"/>
        <v>403.54676258992629</v>
      </c>
      <c r="H154" s="3">
        <f t="shared" si="66"/>
        <v>213.67820014326583</v>
      </c>
      <c r="I154">
        <f t="shared" si="48"/>
        <v>2.1367820014326583E-4</v>
      </c>
      <c r="J154" s="4">
        <f t="shared" si="67"/>
        <v>434.25682736114641</v>
      </c>
      <c r="K154" s="40">
        <f t="shared" si="68"/>
        <v>2.0322935473529271</v>
      </c>
      <c r="L154" s="40">
        <f t="shared" si="49"/>
        <v>3.9677064526470729</v>
      </c>
      <c r="M154" s="10">
        <f t="shared" si="69"/>
        <v>3.9860354161023168</v>
      </c>
      <c r="N154" s="10">
        <f t="shared" si="50"/>
        <v>8.26</v>
      </c>
      <c r="O154" s="10">
        <f t="shared" si="51"/>
        <v>0.31900000000000001</v>
      </c>
      <c r="P154" s="10">
        <f t="shared" si="70"/>
        <v>12.839634917305156</v>
      </c>
      <c r="Q154" s="42">
        <f t="shared" si="71"/>
        <v>0.17304459143618023</v>
      </c>
      <c r="R154" s="4">
        <f t="shared" si="72"/>
        <v>524888.3167643362</v>
      </c>
      <c r="S154">
        <f t="shared" si="52"/>
        <v>5.2488831676433616E-4</v>
      </c>
      <c r="T154" s="41">
        <f t="shared" si="53"/>
        <v>2.6451145027562206E-4</v>
      </c>
      <c r="U154" s="42">
        <f t="shared" si="73"/>
        <v>0.9419383288494394</v>
      </c>
      <c r="V154" s="42">
        <f t="shared" si="74"/>
        <v>0.95061381291347469</v>
      </c>
      <c r="W154" s="42">
        <f t="shared" si="75"/>
        <v>0.9423724311714835</v>
      </c>
      <c r="X154" s="42">
        <f t="shared" si="76"/>
        <v>8.2413817419911828E-3</v>
      </c>
      <c r="Y154" s="42">
        <f t="shared" si="59"/>
        <v>3.2844437388210882E-3</v>
      </c>
      <c r="Z154" s="10">
        <f t="shared" si="77"/>
        <v>12.417019132437117</v>
      </c>
      <c r="AA154">
        <f t="shared" si="54"/>
        <v>3988653.9171573268</v>
      </c>
      <c r="AB154" s="10">
        <f t="shared" si="55"/>
        <v>3.9886539171573268</v>
      </c>
      <c r="AC154" s="10">
        <f t="shared" si="56"/>
        <v>3.8876539171573268</v>
      </c>
      <c r="AD154" s="3">
        <f t="shared" si="57"/>
        <v>563.83668124109158</v>
      </c>
      <c r="AI154" s="94">
        <f t="shared" si="58"/>
        <v>0.9423724311714835</v>
      </c>
    </row>
    <row r="155" spans="2:35">
      <c r="B155" s="39">
        <f t="shared" si="60"/>
        <v>127</v>
      </c>
      <c r="C155" s="42">
        <f t="shared" si="61"/>
        <v>2.1623501199041653</v>
      </c>
      <c r="D155" s="10">
        <f t="shared" si="62"/>
        <v>12.037649880095834</v>
      </c>
      <c r="E155" s="40">
        <f t="shared" si="63"/>
        <v>22.32470023980833</v>
      </c>
      <c r="F155" s="40">
        <f t="shared" si="64"/>
        <v>46.4</v>
      </c>
      <c r="G155" s="3">
        <f t="shared" si="65"/>
        <v>403.37649880095745</v>
      </c>
      <c r="H155" s="3">
        <f t="shared" si="66"/>
        <v>213.67820014326583</v>
      </c>
      <c r="I155">
        <f t="shared" si="48"/>
        <v>2.1367820014326583E-4</v>
      </c>
      <c r="J155" s="4">
        <f t="shared" si="67"/>
        <v>435.45006365052996</v>
      </c>
      <c r="K155" s="40">
        <f t="shared" si="68"/>
        <v>2.0378778151377714</v>
      </c>
      <c r="L155" s="40">
        <f t="shared" si="49"/>
        <v>3.9621221848622286</v>
      </c>
      <c r="M155" s="10">
        <f t="shared" si="69"/>
        <v>3.9886539171573268</v>
      </c>
      <c r="N155" s="10">
        <f t="shared" si="50"/>
        <v>8.26</v>
      </c>
      <c r="O155" s="10">
        <f t="shared" si="51"/>
        <v>0.31900000000000001</v>
      </c>
      <c r="P155" s="10">
        <f t="shared" si="70"/>
        <v>12.842324951742961</v>
      </c>
      <c r="Q155" s="42">
        <f t="shared" si="71"/>
        <v>0.17437039334205495</v>
      </c>
      <c r="R155" s="4">
        <f t="shared" si="72"/>
        <v>524185.53326896182</v>
      </c>
      <c r="S155">
        <f t="shared" si="52"/>
        <v>5.241855332689618E-4</v>
      </c>
      <c r="T155" s="41">
        <f t="shared" si="53"/>
        <v>2.6521423377099643E-4</v>
      </c>
      <c r="U155" s="42">
        <f t="shared" si="73"/>
        <v>0.94067714872781538</v>
      </c>
      <c r="V155" s="42">
        <f t="shared" si="74"/>
        <v>0.95125834111086804</v>
      </c>
      <c r="W155" s="42">
        <f t="shared" si="75"/>
        <v>0.94300758708151911</v>
      </c>
      <c r="X155" s="42">
        <f t="shared" si="76"/>
        <v>8.250754029348939E-3</v>
      </c>
      <c r="Y155" s="42">
        <f t="shared" si="59"/>
        <v>3.2953826042381026E-3</v>
      </c>
      <c r="Z155" s="10">
        <f t="shared" si="77"/>
        <v>12.425361027506369</v>
      </c>
      <c r="AA155">
        <f t="shared" si="54"/>
        <v>3991265.6873975592</v>
      </c>
      <c r="AB155" s="10">
        <f t="shared" si="55"/>
        <v>3.9912656873975592</v>
      </c>
      <c r="AC155" s="10">
        <f t="shared" si="56"/>
        <v>3.8902656873975592</v>
      </c>
      <c r="AD155" s="3">
        <f t="shared" si="57"/>
        <v>564.21547315410578</v>
      </c>
      <c r="AI155" s="94">
        <f t="shared" si="58"/>
        <v>0.94300758708151911</v>
      </c>
    </row>
    <row r="156" spans="2:35">
      <c r="B156" s="39">
        <f t="shared" si="60"/>
        <v>128</v>
      </c>
      <c r="C156" s="42">
        <f t="shared" si="61"/>
        <v>2.1793764988010484</v>
      </c>
      <c r="D156" s="10">
        <f t="shared" si="62"/>
        <v>12.020623501198951</v>
      </c>
      <c r="E156" s="40">
        <f t="shared" si="63"/>
        <v>22.358752997602096</v>
      </c>
      <c r="F156" s="40">
        <f t="shared" si="64"/>
        <v>46.4</v>
      </c>
      <c r="G156" s="3">
        <f t="shared" si="65"/>
        <v>403.20623501198861</v>
      </c>
      <c r="H156" s="3">
        <f t="shared" si="66"/>
        <v>213.67820014326583</v>
      </c>
      <c r="I156">
        <f t="shared" ref="I156:I219" si="78">H156/1000^2</f>
        <v>2.1367820014326583E-4</v>
      </c>
      <c r="J156" s="4">
        <f t="shared" si="67"/>
        <v>436.6451214201179</v>
      </c>
      <c r="K156" s="40">
        <f t="shared" si="68"/>
        <v>2.0434706073308293</v>
      </c>
      <c r="L156" s="40">
        <f t="shared" ref="L156:L219" si="79">IF((gstar-K156)&lt;0,0,gstar-K156)</f>
        <v>3.9565293926691707</v>
      </c>
      <c r="M156" s="10">
        <f t="shared" si="69"/>
        <v>3.9912656873975592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12.845006873762014</v>
      </c>
      <c r="Q156" s="42">
        <f t="shared" si="71"/>
        <v>0.17569591843240445</v>
      </c>
      <c r="R156" s="4">
        <f t="shared" si="72"/>
        <v>523482.42167127569</v>
      </c>
      <c r="S156">
        <f t="shared" ref="S156:S219" si="82">R156/1000^3</f>
        <v>5.2348242167127572E-4</v>
      </c>
      <c r="T156" s="41">
        <f t="shared" ref="T156:T219" si="83">(vc/1000^3-S156)</f>
        <v>2.659173453686825E-4</v>
      </c>
      <c r="U156" s="42">
        <f t="shared" si="73"/>
        <v>0.93941537981018775</v>
      </c>
      <c r="V156" s="42">
        <f t="shared" si="74"/>
        <v>0.95190119509163551</v>
      </c>
      <c r="W156" s="42">
        <f t="shared" si="75"/>
        <v>0.94364111033352038</v>
      </c>
      <c r="X156" s="42">
        <f t="shared" si="76"/>
        <v>8.2600847581151271E-3</v>
      </c>
      <c r="Y156" s="42">
        <f t="shared" si="59"/>
        <v>3.3063315538333976E-3</v>
      </c>
      <c r="Z156" s="10">
        <f t="shared" si="77"/>
        <v>12.433681410474811</v>
      </c>
      <c r="AA156">
        <f t="shared" ref="AA156:AA219" si="84">Z156*rat*to+patm*1000000</f>
        <v>3993870.7223978685</v>
      </c>
      <c r="AB156" s="10">
        <f t="shared" ref="AB156:AB219" si="85">AA156/1000000</f>
        <v>3.9938707223978684</v>
      </c>
      <c r="AC156" s="10">
        <f t="shared" ref="AC156:AC219" si="86">AB156-patm</f>
        <v>3.8928707223978685</v>
      </c>
      <c r="AD156" s="3">
        <f t="shared" ref="AD156:AD219" si="87">AC156*1000000/6895</f>
        <v>564.59328823754436</v>
      </c>
      <c r="AI156" s="94">
        <f t="shared" si="58"/>
        <v>0.94364111033352038</v>
      </c>
    </row>
    <row r="157" spans="2:35">
      <c r="B157" s="39">
        <f t="shared" si="60"/>
        <v>129</v>
      </c>
      <c r="C157" s="42">
        <f t="shared" si="61"/>
        <v>2.1964028776979316</v>
      </c>
      <c r="D157" s="10">
        <f t="shared" si="62"/>
        <v>12.003597122302068</v>
      </c>
      <c r="E157" s="40">
        <f t="shared" si="63"/>
        <v>22.392805755395862</v>
      </c>
      <c r="F157" s="40">
        <f t="shared" si="64"/>
        <v>46.4</v>
      </c>
      <c r="G157" s="3">
        <f t="shared" si="65"/>
        <v>403.03597122301977</v>
      </c>
      <c r="H157" s="3">
        <f t="shared" si="66"/>
        <v>213.67820014326583</v>
      </c>
      <c r="I157">
        <f t="shared" si="78"/>
        <v>2.1367820014326583E-4</v>
      </c>
      <c r="J157" s="4">
        <f t="shared" si="67"/>
        <v>437.84200066991093</v>
      </c>
      <c r="K157" s="40">
        <f t="shared" si="68"/>
        <v>2.0490719239321042</v>
      </c>
      <c r="L157" s="40">
        <f t="shared" si="79"/>
        <v>3.9509280760678958</v>
      </c>
      <c r="M157" s="10">
        <f t="shared" si="69"/>
        <v>3.9938707223978684</v>
      </c>
      <c r="N157" s="10">
        <f t="shared" si="80"/>
        <v>8.26</v>
      </c>
      <c r="O157" s="10">
        <f t="shared" si="81"/>
        <v>0.31900000000000001</v>
      </c>
      <c r="P157" s="10">
        <f t="shared" si="70"/>
        <v>12.847680689379878</v>
      </c>
      <c r="Q157" s="42">
        <f t="shared" si="71"/>
        <v>0.17702116765897946</v>
      </c>
      <c r="R157" s="4">
        <f t="shared" si="72"/>
        <v>522778.98290167382</v>
      </c>
      <c r="S157">
        <f t="shared" si="82"/>
        <v>5.2277898290167379E-4</v>
      </c>
      <c r="T157" s="41">
        <f t="shared" si="83"/>
        <v>2.6662078413828443E-4</v>
      </c>
      <c r="U157" s="42">
        <f t="shared" si="73"/>
        <v>0.93815302376619869</v>
      </c>
      <c r="V157" s="42">
        <f t="shared" si="74"/>
        <v>0.95254237367223626</v>
      </c>
      <c r="W157" s="42">
        <f t="shared" si="75"/>
        <v>0.9442729998541034</v>
      </c>
      <c r="X157" s="42">
        <f t="shared" si="76"/>
        <v>8.2693738181328635E-3</v>
      </c>
      <c r="Y157" s="42">
        <f t="shared" si="59"/>
        <v>3.3172905350901376E-3</v>
      </c>
      <c r="Z157" s="10">
        <f t="shared" si="77"/>
        <v>12.441980267260805</v>
      </c>
      <c r="AA157">
        <f t="shared" si="84"/>
        <v>3996469.0177494246</v>
      </c>
      <c r="AB157" s="10">
        <f t="shared" si="85"/>
        <v>3.9964690177494244</v>
      </c>
      <c r="AC157" s="10">
        <f t="shared" si="86"/>
        <v>3.8954690177494244</v>
      </c>
      <c r="AD157" s="3">
        <f t="shared" si="87"/>
        <v>564.97012585198331</v>
      </c>
      <c r="AI157" s="94">
        <f t="shared" ref="AI157:AI220" si="88">($M157-patm)*1000000*$I157/SQRT(rat*to)*SQRT(k)*(2/(k+1))^((k+1)/2/(k-1))</f>
        <v>0.9442729998541034</v>
      </c>
    </row>
    <row r="158" spans="2:35">
      <c r="B158" s="39">
        <f t="shared" si="60"/>
        <v>130</v>
      </c>
      <c r="C158" s="42">
        <f t="shared" si="61"/>
        <v>2.2134292565948148</v>
      </c>
      <c r="D158" s="10">
        <f t="shared" si="62"/>
        <v>11.986570743405185</v>
      </c>
      <c r="E158" s="40">
        <f t="shared" si="63"/>
        <v>22.426858513189629</v>
      </c>
      <c r="F158" s="40">
        <f t="shared" si="64"/>
        <v>46.4</v>
      </c>
      <c r="G158" s="3">
        <f t="shared" si="65"/>
        <v>402.86570743405093</v>
      </c>
      <c r="H158" s="3">
        <f t="shared" si="66"/>
        <v>213.67820014326583</v>
      </c>
      <c r="I158">
        <f t="shared" si="78"/>
        <v>2.1367820014326583E-4</v>
      </c>
      <c r="J158" s="4">
        <f t="shared" si="67"/>
        <v>439.04070139990858</v>
      </c>
      <c r="K158" s="40">
        <f t="shared" si="68"/>
        <v>2.054681764941594</v>
      </c>
      <c r="L158" s="40">
        <f t="shared" si="79"/>
        <v>3.945318235058406</v>
      </c>
      <c r="M158" s="10">
        <f t="shared" si="69"/>
        <v>3.9964690177494244</v>
      </c>
      <c r="N158" s="10">
        <f t="shared" si="80"/>
        <v>8.26</v>
      </c>
      <c r="O158" s="10">
        <f t="shared" si="81"/>
        <v>0.31900000000000001</v>
      </c>
      <c r="P158" s="10">
        <f t="shared" si="70"/>
        <v>12.850346404592536</v>
      </c>
      <c r="Q158" s="42">
        <f t="shared" si="71"/>
        <v>0.1783461419717963</v>
      </c>
      <c r="R158" s="4">
        <f t="shared" si="72"/>
        <v>522075.21789055271</v>
      </c>
      <c r="S158">
        <f t="shared" si="82"/>
        <v>5.2207521789055271E-4</v>
      </c>
      <c r="T158" s="41">
        <f t="shared" si="83"/>
        <v>2.6732454914940552E-4</v>
      </c>
      <c r="U158" s="42">
        <f t="shared" si="73"/>
        <v>0.9368900822654912</v>
      </c>
      <c r="V158" s="42">
        <f t="shared" si="74"/>
        <v>0.95318187567164026</v>
      </c>
      <c r="W158" s="42">
        <f t="shared" si="75"/>
        <v>0.94490325457384106</v>
      </c>
      <c r="X158" s="42">
        <f t="shared" si="76"/>
        <v>8.2786210977991992E-3</v>
      </c>
      <c r="Y158" s="42">
        <f t="shared" ref="Y158:Y221" si="89">IF((X158*(Q158-Q157)+Y157)&lt;0,0,X158*(Q158-Q157)+Y157)</f>
        <v>3.3282594953902649E-3</v>
      </c>
      <c r="Z158" s="10">
        <f t="shared" si="77"/>
        <v>12.450257583826048</v>
      </c>
      <c r="AA158">
        <f t="shared" si="84"/>
        <v>3999060.5690569645</v>
      </c>
      <c r="AB158" s="10">
        <f t="shared" si="85"/>
        <v>3.9990605690569643</v>
      </c>
      <c r="AC158" s="10">
        <f t="shared" si="86"/>
        <v>3.8980605690569643</v>
      </c>
      <c r="AD158" s="3">
        <f t="shared" si="87"/>
        <v>565.34598535996588</v>
      </c>
      <c r="AI158" s="94">
        <f t="shared" si="88"/>
        <v>0.94490325457384106</v>
      </c>
    </row>
    <row r="159" spans="2:35">
      <c r="B159" s="39">
        <f t="shared" si="60"/>
        <v>131</v>
      </c>
      <c r="C159" s="42">
        <f t="shared" si="61"/>
        <v>2.230455635491698</v>
      </c>
      <c r="D159" s="10">
        <f t="shared" si="62"/>
        <v>11.969544364508302</v>
      </c>
      <c r="E159" s="40">
        <f t="shared" si="63"/>
        <v>22.460911270983395</v>
      </c>
      <c r="F159" s="40">
        <f t="shared" si="64"/>
        <v>46.4</v>
      </c>
      <c r="G159" s="3">
        <f t="shared" si="65"/>
        <v>402.69544364508209</v>
      </c>
      <c r="H159" s="3">
        <f t="shared" si="66"/>
        <v>213.67820014326583</v>
      </c>
      <c r="I159">
        <f t="shared" si="78"/>
        <v>2.1367820014326583E-4</v>
      </c>
      <c r="J159" s="4">
        <f t="shared" si="67"/>
        <v>440.24122361011132</v>
      </c>
      <c r="K159" s="40">
        <f t="shared" si="68"/>
        <v>2.0603001303593005</v>
      </c>
      <c r="L159" s="40">
        <f t="shared" si="79"/>
        <v>3.9396998696406995</v>
      </c>
      <c r="M159" s="10">
        <f t="shared" si="69"/>
        <v>3.9990605690569643</v>
      </c>
      <c r="N159" s="10">
        <f t="shared" si="80"/>
        <v>8.26</v>
      </c>
      <c r="O159" s="10">
        <f t="shared" si="81"/>
        <v>0.31900000000000001</v>
      </c>
      <c r="P159" s="10">
        <f t="shared" si="70"/>
        <v>12.853004025371629</v>
      </c>
      <c r="Q159" s="42">
        <f t="shared" si="71"/>
        <v>0.17967084231914493</v>
      </c>
      <c r="R159" s="4">
        <f t="shared" si="72"/>
        <v>521371.12756830861</v>
      </c>
      <c r="S159">
        <f t="shared" si="82"/>
        <v>5.2137112756830864E-4</v>
      </c>
      <c r="T159" s="41">
        <f t="shared" si="83"/>
        <v>2.6802863947164959E-4</v>
      </c>
      <c r="U159" s="42">
        <f t="shared" si="73"/>
        <v>0.93562655697770813</v>
      </c>
      <c r="V159" s="42">
        <f t="shared" si="74"/>
        <v>0.95381969991325799</v>
      </c>
      <c r="W159" s="42">
        <f t="shared" si="75"/>
        <v>0.9455318734265985</v>
      </c>
      <c r="X159" s="42">
        <f t="shared" si="76"/>
        <v>8.2878264866594886E-3</v>
      </c>
      <c r="Y159" s="42">
        <f t="shared" si="89"/>
        <v>3.3392383820159081E-3</v>
      </c>
      <c r="Z159" s="10">
        <f t="shared" si="77"/>
        <v>12.458513346179606</v>
      </c>
      <c r="AA159">
        <f t="shared" si="84"/>
        <v>4001645.3719400563</v>
      </c>
      <c r="AB159" s="10">
        <f t="shared" si="85"/>
        <v>4.0016453719400564</v>
      </c>
      <c r="AC159" s="10">
        <f t="shared" si="86"/>
        <v>3.9006453719400564</v>
      </c>
      <c r="AD159" s="3">
        <f t="shared" si="87"/>
        <v>565.72086612618659</v>
      </c>
      <c r="AI159" s="94">
        <f t="shared" si="88"/>
        <v>0.9455318734265985</v>
      </c>
    </row>
    <row r="160" spans="2:35">
      <c r="B160" s="39">
        <f t="shared" si="60"/>
        <v>132</v>
      </c>
      <c r="C160" s="42">
        <f t="shared" si="61"/>
        <v>2.2474820143885812</v>
      </c>
      <c r="D160" s="10">
        <f t="shared" si="62"/>
        <v>11.952517985611419</v>
      </c>
      <c r="E160" s="40">
        <f t="shared" si="63"/>
        <v>22.494964028777162</v>
      </c>
      <c r="F160" s="40">
        <f t="shared" si="64"/>
        <v>46.4</v>
      </c>
      <c r="G160" s="3">
        <f t="shared" si="65"/>
        <v>402.52517985611325</v>
      </c>
      <c r="H160" s="3">
        <f t="shared" si="66"/>
        <v>213.67820014326583</v>
      </c>
      <c r="I160">
        <f t="shared" si="78"/>
        <v>2.1367820014326583E-4</v>
      </c>
      <c r="J160" s="4">
        <f t="shared" si="67"/>
        <v>441.44356730051845</v>
      </c>
      <c r="K160" s="40">
        <f t="shared" si="68"/>
        <v>2.0659270201852209</v>
      </c>
      <c r="L160" s="40">
        <f t="shared" si="79"/>
        <v>3.9340729798147791</v>
      </c>
      <c r="M160" s="10">
        <f t="shared" si="69"/>
        <v>4.0016453719400564</v>
      </c>
      <c r="N160" s="10">
        <f t="shared" si="80"/>
        <v>8.26</v>
      </c>
      <c r="O160" s="10">
        <f t="shared" si="81"/>
        <v>0.31900000000000001</v>
      </c>
      <c r="P160" s="10">
        <f t="shared" si="70"/>
        <v>12.855653557665867</v>
      </c>
      <c r="Q160" s="42">
        <f t="shared" si="71"/>
        <v>0.18099526964759688</v>
      </c>
      <c r="R160" s="4">
        <f t="shared" si="72"/>
        <v>520666.71286533814</v>
      </c>
      <c r="S160">
        <f t="shared" si="82"/>
        <v>5.2066671286533819E-4</v>
      </c>
      <c r="T160" s="41">
        <f t="shared" si="83"/>
        <v>2.6873305417462003E-4</v>
      </c>
      <c r="U160" s="42">
        <f t="shared" si="73"/>
        <v>0.93436244957249248</v>
      </c>
      <c r="V160" s="42">
        <f t="shared" si="74"/>
        <v>0.95445584522421423</v>
      </c>
      <c r="W160" s="42">
        <f t="shared" si="75"/>
        <v>0.94615885534983712</v>
      </c>
      <c r="X160" s="42">
        <f t="shared" si="76"/>
        <v>8.2969898743771031E-3</v>
      </c>
      <c r="Y160" s="42">
        <f t="shared" si="89"/>
        <v>3.3502271421494223E-3</v>
      </c>
      <c r="Z160" s="10">
        <f t="shared" si="77"/>
        <v>12.466747540376922</v>
      </c>
      <c r="AA160">
        <f t="shared" si="84"/>
        <v>4004223.4220327879</v>
      </c>
      <c r="AB160" s="10">
        <f t="shared" si="85"/>
        <v>4.0042234220327879</v>
      </c>
      <c r="AC160" s="10">
        <f t="shared" si="86"/>
        <v>3.9032234220327879</v>
      </c>
      <c r="AD160" s="3">
        <f t="shared" si="87"/>
        <v>566.09476751744569</v>
      </c>
      <c r="AI160" s="94">
        <f t="shared" si="88"/>
        <v>0.94615885534983712</v>
      </c>
    </row>
    <row r="161" spans="2:35">
      <c r="B161" s="39">
        <f t="shared" si="60"/>
        <v>133</v>
      </c>
      <c r="C161" s="42">
        <f t="shared" si="61"/>
        <v>2.2645083932854644</v>
      </c>
      <c r="D161" s="10">
        <f t="shared" si="62"/>
        <v>11.935491606714535</v>
      </c>
      <c r="E161" s="40">
        <f t="shared" si="63"/>
        <v>22.529016786570928</v>
      </c>
      <c r="F161" s="40">
        <f t="shared" si="64"/>
        <v>46.4</v>
      </c>
      <c r="G161" s="3">
        <f t="shared" si="65"/>
        <v>402.35491606714442</v>
      </c>
      <c r="H161" s="3">
        <f t="shared" si="66"/>
        <v>213.67820014326583</v>
      </c>
      <c r="I161">
        <f t="shared" si="78"/>
        <v>2.1367820014326583E-4</v>
      </c>
      <c r="J161" s="4">
        <f t="shared" si="67"/>
        <v>442.64773247113089</v>
      </c>
      <c r="K161" s="40">
        <f t="shared" si="68"/>
        <v>2.0715624344193597</v>
      </c>
      <c r="L161" s="40">
        <f t="shared" si="79"/>
        <v>3.9284375655806403</v>
      </c>
      <c r="M161" s="10">
        <f t="shared" si="69"/>
        <v>4.0042234220327879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12.858295007400775</v>
      </c>
      <c r="Q161" s="42">
        <f t="shared" si="71"/>
        <v>0.18231942490201306</v>
      </c>
      <c r="R161" s="4">
        <f t="shared" si="72"/>
        <v>519961.97471203731</v>
      </c>
      <c r="S161">
        <f t="shared" si="82"/>
        <v>5.1996197471203731E-4</v>
      </c>
      <c r="T161" s="41">
        <f t="shared" si="83"/>
        <v>2.6943779232792091E-4</v>
      </c>
      <c r="U161" s="42">
        <f t="shared" si="73"/>
        <v>0.93309776171948644</v>
      </c>
      <c r="V161" s="42">
        <f t="shared" si="74"/>
        <v>0.95509031043617754</v>
      </c>
      <c r="W161" s="42">
        <f t="shared" si="75"/>
        <v>0.94678419928454116</v>
      </c>
      <c r="X161" s="42">
        <f t="shared" si="76"/>
        <v>8.306111151636375E-3</v>
      </c>
      <c r="Y161" s="42">
        <f t="shared" si="89"/>
        <v>3.3612257228746263E-3</v>
      </c>
      <c r="Z161" s="10">
        <f t="shared" si="77"/>
        <v>12.474960152523169</v>
      </c>
      <c r="AA161">
        <f t="shared" si="84"/>
        <v>4006794.7149848179</v>
      </c>
      <c r="AB161" s="10">
        <f t="shared" si="85"/>
        <v>4.0067947149848182</v>
      </c>
      <c r="AC161" s="10">
        <f t="shared" si="86"/>
        <v>3.9057947149848182</v>
      </c>
      <c r="AD161" s="3">
        <f t="shared" si="87"/>
        <v>566.4676889028018</v>
      </c>
      <c r="AI161" s="94">
        <f t="shared" si="88"/>
        <v>0.94678419928454116</v>
      </c>
    </row>
    <row r="162" spans="2:35">
      <c r="B162" s="39">
        <f t="shared" si="60"/>
        <v>134</v>
      </c>
      <c r="C162" s="42">
        <f t="shared" si="61"/>
        <v>2.2815347721823476</v>
      </c>
      <c r="D162" s="10">
        <f t="shared" si="62"/>
        <v>11.918465227817652</v>
      </c>
      <c r="E162" s="40">
        <f t="shared" si="63"/>
        <v>22.563069544364694</v>
      </c>
      <c r="F162" s="40">
        <f t="shared" si="64"/>
        <v>46.4</v>
      </c>
      <c r="G162" s="3">
        <f t="shared" si="65"/>
        <v>402.18465227817558</v>
      </c>
      <c r="H162" s="3">
        <f t="shared" si="66"/>
        <v>213.67820014326583</v>
      </c>
      <c r="I162">
        <f t="shared" si="78"/>
        <v>2.1367820014326583E-4</v>
      </c>
      <c r="J162" s="4">
        <f t="shared" si="67"/>
        <v>443.85371912194773</v>
      </c>
      <c r="K162" s="40">
        <f t="shared" si="68"/>
        <v>2.0772063730617116</v>
      </c>
      <c r="L162" s="40">
        <f t="shared" si="79"/>
        <v>3.9227936269382884</v>
      </c>
      <c r="M162" s="10">
        <f t="shared" si="69"/>
        <v>4.0067947149848182</v>
      </c>
      <c r="N162" s="10">
        <f t="shared" si="80"/>
        <v>8.26</v>
      </c>
      <c r="O162" s="10">
        <f t="shared" si="81"/>
        <v>0.31900000000000001</v>
      </c>
      <c r="P162" s="10">
        <f t="shared" si="70"/>
        <v>12.860928380479871</v>
      </c>
      <c r="Q162" s="42">
        <f t="shared" si="71"/>
        <v>0.18364330902555157</v>
      </c>
      <c r="R162" s="4">
        <f t="shared" si="72"/>
        <v>519256.91403880279</v>
      </c>
      <c r="S162">
        <f t="shared" si="82"/>
        <v>5.1925691403880282E-4</v>
      </c>
      <c r="T162" s="41">
        <f t="shared" si="83"/>
        <v>2.701428530011554E-4</v>
      </c>
      <c r="U162" s="42">
        <f t="shared" si="73"/>
        <v>0.93183249508833355</v>
      </c>
      <c r="V162" s="42">
        <f t="shared" si="74"/>
        <v>0.95572309438310887</v>
      </c>
      <c r="W162" s="42">
        <f t="shared" si="75"/>
        <v>0.94740790417547105</v>
      </c>
      <c r="X162" s="42">
        <f t="shared" si="76"/>
        <v>8.3151902076378237E-3</v>
      </c>
      <c r="Y162" s="42">
        <f t="shared" si="89"/>
        <v>3.3722340711747211E-3</v>
      </c>
      <c r="Z162" s="10">
        <f t="shared" si="77"/>
        <v>12.483151168764394</v>
      </c>
      <c r="AA162">
        <f t="shared" si="84"/>
        <v>4009359.2464586007</v>
      </c>
      <c r="AB162" s="10">
        <f t="shared" si="85"/>
        <v>4.009359246458601</v>
      </c>
      <c r="AC162" s="10">
        <f t="shared" si="86"/>
        <v>3.908359246458601</v>
      </c>
      <c r="AD162" s="3">
        <f t="shared" si="87"/>
        <v>566.83962965316914</v>
      </c>
      <c r="AI162" s="94">
        <f t="shared" si="88"/>
        <v>0.94740790417547105</v>
      </c>
    </row>
    <row r="163" spans="2:35">
      <c r="B163" s="39">
        <f t="shared" si="60"/>
        <v>135</v>
      </c>
      <c r="C163" s="42">
        <f t="shared" si="61"/>
        <v>2.2985611510792308</v>
      </c>
      <c r="D163" s="10">
        <f t="shared" si="62"/>
        <v>11.901438848920769</v>
      </c>
      <c r="E163" s="40">
        <f t="shared" si="63"/>
        <v>22.597122302158461</v>
      </c>
      <c r="F163" s="40">
        <f t="shared" si="64"/>
        <v>46.4</v>
      </c>
      <c r="G163" s="3">
        <f t="shared" si="65"/>
        <v>402.01438848920674</v>
      </c>
      <c r="H163" s="3">
        <f t="shared" si="66"/>
        <v>213.67820014326583</v>
      </c>
      <c r="I163">
        <f t="shared" si="78"/>
        <v>2.1367820014326583E-4</v>
      </c>
      <c r="J163" s="4">
        <f t="shared" si="67"/>
        <v>445.06152725296965</v>
      </c>
      <c r="K163" s="40">
        <f t="shared" si="68"/>
        <v>2.0828588361122806</v>
      </c>
      <c r="L163" s="40">
        <f t="shared" si="79"/>
        <v>3.9171411638877194</v>
      </c>
      <c r="M163" s="10">
        <f t="shared" si="69"/>
        <v>4.009359246458601</v>
      </c>
      <c r="N163" s="10">
        <f t="shared" si="80"/>
        <v>8.26</v>
      </c>
      <c r="O163" s="10">
        <f t="shared" si="81"/>
        <v>0.31900000000000001</v>
      </c>
      <c r="P163" s="10">
        <f t="shared" si="70"/>
        <v>12.863553682781896</v>
      </c>
      <c r="Q163" s="42">
        <f t="shared" si="71"/>
        <v>0.18496692295967565</v>
      </c>
      <c r="R163" s="4">
        <f t="shared" si="72"/>
        <v>518551.53177603072</v>
      </c>
      <c r="S163">
        <f t="shared" si="82"/>
        <v>5.1855153177603067E-4</v>
      </c>
      <c r="T163" s="41">
        <f t="shared" si="83"/>
        <v>2.7084823526392755E-4</v>
      </c>
      <c r="U163" s="42">
        <f t="shared" si="73"/>
        <v>0.93056665134867589</v>
      </c>
      <c r="V163" s="42">
        <f t="shared" si="74"/>
        <v>0.95635419590482196</v>
      </c>
      <c r="W163" s="42">
        <f t="shared" si="75"/>
        <v>0.94802996897049141</v>
      </c>
      <c r="X163" s="42">
        <f t="shared" si="76"/>
        <v>8.3242269343305475E-3</v>
      </c>
      <c r="Y163" s="42">
        <f t="shared" si="89"/>
        <v>3.3832521339358119E-3</v>
      </c>
      <c r="Z163" s="10">
        <f t="shared" si="77"/>
        <v>12.49132057529933</v>
      </c>
      <c r="AA163">
        <f t="shared" si="84"/>
        <v>4011917.0121330875</v>
      </c>
      <c r="AB163" s="10">
        <f t="shared" si="85"/>
        <v>4.0119170121330878</v>
      </c>
      <c r="AC163" s="10">
        <f t="shared" si="86"/>
        <v>3.9109170121330878</v>
      </c>
      <c r="AD163" s="3">
        <f t="shared" si="87"/>
        <v>567.21058914185471</v>
      </c>
      <c r="AI163" s="94">
        <f t="shared" si="88"/>
        <v>0.94802996897049141</v>
      </c>
    </row>
    <row r="164" spans="2:35">
      <c r="B164" s="39">
        <f t="shared" si="60"/>
        <v>136</v>
      </c>
      <c r="C164" s="42">
        <f t="shared" si="61"/>
        <v>2.3155875299761139</v>
      </c>
      <c r="D164" s="10">
        <f t="shared" si="62"/>
        <v>11.884412470023886</v>
      </c>
      <c r="E164" s="40">
        <f t="shared" si="63"/>
        <v>22.631175059952227</v>
      </c>
      <c r="F164" s="40">
        <f t="shared" si="64"/>
        <v>46.4</v>
      </c>
      <c r="G164" s="3">
        <f t="shared" si="65"/>
        <v>401.8441247002379</v>
      </c>
      <c r="H164" s="3">
        <f t="shared" si="66"/>
        <v>213.67820014326583</v>
      </c>
      <c r="I164">
        <f t="shared" si="78"/>
        <v>2.1367820014326583E-4</v>
      </c>
      <c r="J164" s="4">
        <f t="shared" si="67"/>
        <v>446.27115686419643</v>
      </c>
      <c r="K164" s="40">
        <f t="shared" si="68"/>
        <v>2.0885198235710658</v>
      </c>
      <c r="L164" s="40">
        <f t="shared" si="79"/>
        <v>3.9114801764289342</v>
      </c>
      <c r="M164" s="10">
        <f t="shared" si="69"/>
        <v>4.0119170121330878</v>
      </c>
      <c r="N164" s="10">
        <f t="shared" si="80"/>
        <v>8.26</v>
      </c>
      <c r="O164" s="10">
        <f t="shared" si="81"/>
        <v>0.31900000000000001</v>
      </c>
      <c r="P164" s="10">
        <f t="shared" si="70"/>
        <v>12.866170920164704</v>
      </c>
      <c r="Q164" s="42">
        <f t="shared" si="71"/>
        <v>0.18629026764416126</v>
      </c>
      <c r="R164" s="4">
        <f t="shared" si="72"/>
        <v>517845.82885411754</v>
      </c>
      <c r="S164">
        <f t="shared" si="82"/>
        <v>5.1784582885411757E-4</v>
      </c>
      <c r="T164" s="41">
        <f t="shared" si="83"/>
        <v>2.7155393818584065E-4</v>
      </c>
      <c r="U164" s="42">
        <f t="shared" si="73"/>
        <v>0.92930023217015656</v>
      </c>
      <c r="V164" s="42">
        <f t="shared" si="74"/>
        <v>0.95698361384327524</v>
      </c>
      <c r="W164" s="42">
        <f t="shared" si="75"/>
        <v>0.94865039262146833</v>
      </c>
      <c r="X164" s="42">
        <f t="shared" si="76"/>
        <v>8.3332212218069079E-3</v>
      </c>
      <c r="Y164" s="42">
        <f t="shared" si="89"/>
        <v>3.3942798579443328E-3</v>
      </c>
      <c r="Z164" s="10">
        <f t="shared" si="77"/>
        <v>12.499468358368729</v>
      </c>
      <c r="AA164">
        <f t="shared" si="84"/>
        <v>4014468.0077003851</v>
      </c>
      <c r="AB164" s="10">
        <f t="shared" si="85"/>
        <v>4.0144680077003851</v>
      </c>
      <c r="AC164" s="10">
        <f t="shared" si="86"/>
        <v>3.9134680077003852</v>
      </c>
      <c r="AD164" s="3">
        <f t="shared" si="87"/>
        <v>567.58056674407328</v>
      </c>
      <c r="AI164" s="94">
        <f t="shared" si="88"/>
        <v>0.94865039262146833</v>
      </c>
    </row>
    <row r="165" spans="2:35">
      <c r="B165" s="39">
        <f t="shared" si="60"/>
        <v>137</v>
      </c>
      <c r="C165" s="42">
        <f t="shared" si="61"/>
        <v>2.3326139088729971</v>
      </c>
      <c r="D165" s="10">
        <f t="shared" si="62"/>
        <v>11.867386091127003</v>
      </c>
      <c r="E165" s="40">
        <f t="shared" si="63"/>
        <v>22.665227817745993</v>
      </c>
      <c r="F165" s="40">
        <f t="shared" si="64"/>
        <v>46.4</v>
      </c>
      <c r="G165" s="3">
        <f t="shared" si="65"/>
        <v>401.67386091126906</v>
      </c>
      <c r="H165" s="3">
        <f t="shared" si="66"/>
        <v>213.67820014326583</v>
      </c>
      <c r="I165">
        <f t="shared" si="78"/>
        <v>2.1367820014326583E-4</v>
      </c>
      <c r="J165" s="4">
        <f t="shared" si="67"/>
        <v>447.48260795562783</v>
      </c>
      <c r="K165" s="40">
        <f t="shared" si="68"/>
        <v>2.0941893354380654</v>
      </c>
      <c r="L165" s="40">
        <f t="shared" si="79"/>
        <v>3.9058106645619346</v>
      </c>
      <c r="M165" s="10">
        <f t="shared" si="69"/>
        <v>4.0144680077003851</v>
      </c>
      <c r="N165" s="10">
        <f t="shared" si="80"/>
        <v>8.26</v>
      </c>
      <c r="O165" s="10">
        <f t="shared" si="81"/>
        <v>0.31900000000000001</v>
      </c>
      <c r="P165" s="10">
        <f t="shared" si="70"/>
        <v>12.868780098461917</v>
      </c>
      <c r="Q165" s="42">
        <f t="shared" si="71"/>
        <v>0.18761334401710497</v>
      </c>
      <c r="R165" s="4">
        <f t="shared" si="72"/>
        <v>517139.80620345968</v>
      </c>
      <c r="S165">
        <f t="shared" si="82"/>
        <v>5.1713980620345969E-4</v>
      </c>
      <c r="T165" s="41">
        <f t="shared" si="83"/>
        <v>2.7225996083649854E-4</v>
      </c>
      <c r="U165" s="42">
        <f t="shared" si="73"/>
        <v>0.92803323922241854</v>
      </c>
      <c r="V165" s="42">
        <f t="shared" si="74"/>
        <v>0.95761134704498685</v>
      </c>
      <c r="W165" s="42">
        <f t="shared" si="75"/>
        <v>0.94926917408345912</v>
      </c>
      <c r="X165" s="42">
        <f t="shared" si="76"/>
        <v>8.3421729615277274E-3</v>
      </c>
      <c r="Y165" s="42">
        <f t="shared" si="89"/>
        <v>3.4053171898887399E-3</v>
      </c>
      <c r="Z165" s="10">
        <f t="shared" si="77"/>
        <v>12.507594504260396</v>
      </c>
      <c r="AA165">
        <f t="shared" si="84"/>
        <v>4017012.2288673325</v>
      </c>
      <c r="AB165" s="10">
        <f t="shared" si="85"/>
        <v>4.0170122288673324</v>
      </c>
      <c r="AC165" s="10">
        <f t="shared" si="86"/>
        <v>3.9160122288673325</v>
      </c>
      <c r="AD165" s="3">
        <f t="shared" si="87"/>
        <v>567.94956183717659</v>
      </c>
      <c r="AI165" s="94">
        <f t="shared" si="88"/>
        <v>0.94926917408345912</v>
      </c>
    </row>
    <row r="166" spans="2:35">
      <c r="B166" s="39">
        <f t="shared" si="60"/>
        <v>138</v>
      </c>
      <c r="C166" s="42">
        <f t="shared" si="61"/>
        <v>2.3496402877698803</v>
      </c>
      <c r="D166" s="10">
        <f t="shared" si="62"/>
        <v>11.850359712230119</v>
      </c>
      <c r="E166" s="40">
        <f t="shared" si="63"/>
        <v>22.69928057553976</v>
      </c>
      <c r="F166" s="40">
        <f t="shared" si="64"/>
        <v>46.4</v>
      </c>
      <c r="G166" s="3">
        <f t="shared" si="65"/>
        <v>401.50359712230022</v>
      </c>
      <c r="H166" s="3">
        <f t="shared" si="66"/>
        <v>213.67820014326583</v>
      </c>
      <c r="I166">
        <f t="shared" si="78"/>
        <v>2.1367820014326583E-4</v>
      </c>
      <c r="J166" s="4">
        <f t="shared" si="67"/>
        <v>448.69588052726408</v>
      </c>
      <c r="K166" s="40">
        <f t="shared" si="68"/>
        <v>2.0998673717132812</v>
      </c>
      <c r="L166" s="40">
        <f t="shared" si="79"/>
        <v>3.9001326282867188</v>
      </c>
      <c r="M166" s="10">
        <f t="shared" si="69"/>
        <v>4.0170122288673324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12.871381223484626</v>
      </c>
      <c r="Q166" s="42">
        <f t="shared" si="71"/>
        <v>0.18893615301493169</v>
      </c>
      <c r="R166" s="4">
        <f t="shared" si="72"/>
        <v>516433.46475445345</v>
      </c>
      <c r="S166">
        <f t="shared" si="82"/>
        <v>5.1643346475445341E-4</v>
      </c>
      <c r="T166" s="41">
        <f t="shared" si="83"/>
        <v>2.7296630228550482E-4</v>
      </c>
      <c r="U166" s="42">
        <f t="shared" si="73"/>
        <v>0.92676567417510436</v>
      </c>
      <c r="V166" s="42">
        <f t="shared" si="74"/>
        <v>0.95823739436055999</v>
      </c>
      <c r="W166" s="42">
        <f t="shared" si="75"/>
        <v>0.94988631231509457</v>
      </c>
      <c r="X166" s="42">
        <f t="shared" si="76"/>
        <v>8.3510820454654189E-3</v>
      </c>
      <c r="Y166" s="42">
        <f t="shared" si="89"/>
        <v>3.4163640763600705E-3</v>
      </c>
      <c r="Z166" s="10">
        <f t="shared" si="77"/>
        <v>12.515698999310098</v>
      </c>
      <c r="AA166">
        <f t="shared" si="84"/>
        <v>4019549.6713557835</v>
      </c>
      <c r="AB166" s="10">
        <f t="shared" si="85"/>
        <v>4.0195496713557839</v>
      </c>
      <c r="AC166" s="10">
        <f t="shared" si="86"/>
        <v>3.9185496713557839</v>
      </c>
      <c r="AD166" s="3">
        <f t="shared" si="87"/>
        <v>568.31757380069382</v>
      </c>
      <c r="AI166" s="94">
        <f t="shared" si="88"/>
        <v>0.94988631231509457</v>
      </c>
    </row>
    <row r="167" spans="2:35">
      <c r="B167" s="39">
        <f t="shared" si="60"/>
        <v>139</v>
      </c>
      <c r="C167" s="42">
        <f t="shared" si="61"/>
        <v>2.3666666666667635</v>
      </c>
      <c r="D167" s="10">
        <f t="shared" si="62"/>
        <v>11.833333333333236</v>
      </c>
      <c r="E167" s="40">
        <f t="shared" si="63"/>
        <v>22.733333333333526</v>
      </c>
      <c r="F167" s="40">
        <f t="shared" si="64"/>
        <v>46.4</v>
      </c>
      <c r="G167" s="3">
        <f t="shared" si="65"/>
        <v>401.33333333333138</v>
      </c>
      <c r="H167" s="3">
        <f t="shared" si="66"/>
        <v>213.67820014326583</v>
      </c>
      <c r="I167">
        <f t="shared" si="78"/>
        <v>2.1367820014326583E-4</v>
      </c>
      <c r="J167" s="4">
        <f t="shared" si="67"/>
        <v>449.91097457910519</v>
      </c>
      <c r="K167" s="40">
        <f t="shared" si="68"/>
        <v>2.1055539323967127</v>
      </c>
      <c r="L167" s="40">
        <f t="shared" si="79"/>
        <v>3.8944460676032873</v>
      </c>
      <c r="M167" s="10">
        <f t="shared" si="69"/>
        <v>4.0195496713557839</v>
      </c>
      <c r="N167" s="10">
        <f t="shared" si="80"/>
        <v>8.26</v>
      </c>
      <c r="O167" s="10">
        <f t="shared" si="81"/>
        <v>0.31900000000000001</v>
      </c>
      <c r="P167" s="10">
        <f t="shared" si="70"/>
        <v>12.873974301021759</v>
      </c>
      <c r="Q167" s="42">
        <f t="shared" si="71"/>
        <v>0.19025869557240221</v>
      </c>
      <c r="R167" s="4">
        <f t="shared" si="72"/>
        <v>515726.80543749523</v>
      </c>
      <c r="S167">
        <f t="shared" si="82"/>
        <v>5.1572680543749522E-4</v>
      </c>
      <c r="T167" s="41">
        <f t="shared" si="83"/>
        <v>2.73672961602463E-4</v>
      </c>
      <c r="U167" s="42">
        <f t="shared" si="73"/>
        <v>0.92549753869785711</v>
      </c>
      <c r="V167" s="42">
        <f t="shared" si="74"/>
        <v>0.95886175464376966</v>
      </c>
      <c r="W167" s="42">
        <f t="shared" si="75"/>
        <v>0.95050180627864711</v>
      </c>
      <c r="X167" s="42">
        <f t="shared" si="76"/>
        <v>8.3599483651225492E-3</v>
      </c>
      <c r="Y167" s="42">
        <f t="shared" si="89"/>
        <v>3.427420463851201E-3</v>
      </c>
      <c r="Z167" s="10">
        <f t="shared" si="77"/>
        <v>12.523781829897642</v>
      </c>
      <c r="AA167">
        <f t="shared" si="84"/>
        <v>4022080.3309013816</v>
      </c>
      <c r="AB167" s="10">
        <f t="shared" si="85"/>
        <v>4.0220803309013817</v>
      </c>
      <c r="AC167" s="10">
        <f t="shared" si="86"/>
        <v>3.9210803309013817</v>
      </c>
      <c r="AD167" s="3">
        <f t="shared" si="87"/>
        <v>568.68460201615392</v>
      </c>
      <c r="AI167" s="94">
        <f t="shared" si="88"/>
        <v>0.95050180627864711</v>
      </c>
    </row>
    <row r="168" spans="2:35">
      <c r="B168" s="39">
        <f t="shared" ref="B168:B231" si="90">1+B167</f>
        <v>140</v>
      </c>
      <c r="C168" s="42">
        <f t="shared" ref="C168:C231" si="91">xincp+C167</f>
        <v>2.3836930455636467</v>
      </c>
      <c r="D168" s="10">
        <f t="shared" ref="D168:D231" si="92">(F168-E168)/2</f>
        <v>11.816306954436353</v>
      </c>
      <c r="E168" s="40">
        <f t="shared" ref="E168:E231" si="93">E167+ci*2*xincp</f>
        <v>22.767386091127293</v>
      </c>
      <c r="F168" s="40">
        <f t="shared" ref="F168:F231" si="94">F167-osi*2*xincp</f>
        <v>46.4</v>
      </c>
      <c r="G168" s="3">
        <f t="shared" ref="G168:G231" si="95">G167-ei*n*2*xincp</f>
        <v>401.16306954436254</v>
      </c>
      <c r="H168" s="3">
        <f t="shared" ref="H168:H231" si="96">PI()/4*(dto+erate*(two-D168)/two)^2</f>
        <v>213.67820014326583</v>
      </c>
      <c r="I168">
        <f t="shared" si="78"/>
        <v>2.1367820014326583E-4</v>
      </c>
      <c r="J168" s="4">
        <f t="shared" ref="J168:J231" si="97">PI()/4*dc^2-PI()/4*(F168^2-E168^2)</f>
        <v>451.12789011115115</v>
      </c>
      <c r="K168" s="40">
        <f t="shared" ref="K168:K231" si="98">J168/H168</f>
        <v>2.11124901748836</v>
      </c>
      <c r="L168" s="40">
        <f t="shared" si="79"/>
        <v>3.88875098251164</v>
      </c>
      <c r="M168" s="10">
        <f t="shared" ref="M168:M231" si="99">AB167</f>
        <v>4.0220803309013817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12.876559336838922</v>
      </c>
      <c r="Q168" s="42">
        <f t="shared" ref="Q168:Q231" si="101">xincp/P168+Q167</f>
        <v>0.19158097262262105</v>
      </c>
      <c r="R168" s="4">
        <f t="shared" ref="R168:R231" si="102">PI()/4*(F168^2-E168^2)*G168</f>
        <v>515019.82918298134</v>
      </c>
      <c r="S168">
        <f t="shared" si="82"/>
        <v>5.1501982918298131E-4</v>
      </c>
      <c r="T168" s="41">
        <f t="shared" si="83"/>
        <v>2.7437993785697692E-4</v>
      </c>
      <c r="U168" s="42">
        <f t="shared" ref="U168:U231" si="103">rhopgrain*R168/1000^2</f>
        <v>0.92422883446031912</v>
      </c>
      <c r="V168" s="42">
        <f t="shared" ref="V168:V231" si="104">(U167-U168)/(Q168-Q167)</f>
        <v>0.95948442675309642</v>
      </c>
      <c r="W168" s="42">
        <f t="shared" ref="W168:W231" si="105">IF(V168&lt;AI168,IF(AB167&gt;pbd,AI168,0),AI168)</f>
        <v>0.95111565493973482</v>
      </c>
      <c r="X168" s="42">
        <f t="shared" ref="X168:X231" si="106">V168-W168</f>
        <v>8.3687718133615974E-3</v>
      </c>
      <c r="Y168" s="42">
        <f t="shared" si="89"/>
        <v>3.4384862987585272E-3</v>
      </c>
      <c r="Z168" s="10">
        <f t="shared" ref="Z168:Z231" si="107">Y168/T168</f>
        <v>12.531842982451836</v>
      </c>
      <c r="AA168">
        <f t="shared" si="84"/>
        <v>4024604.2032551137</v>
      </c>
      <c r="AB168" s="10">
        <f t="shared" si="85"/>
        <v>4.0246042032551133</v>
      </c>
      <c r="AC168" s="10">
        <f t="shared" si="86"/>
        <v>3.9236042032551133</v>
      </c>
      <c r="AD168" s="3">
        <f t="shared" si="87"/>
        <v>569.05064586731157</v>
      </c>
      <c r="AI168" s="94">
        <f t="shared" si="88"/>
        <v>0.95111565493973482</v>
      </c>
    </row>
    <row r="169" spans="2:35">
      <c r="B169" s="39">
        <f t="shared" si="90"/>
        <v>141</v>
      </c>
      <c r="C169" s="42">
        <f t="shared" si="91"/>
        <v>2.4007194244605299</v>
      </c>
      <c r="D169" s="10">
        <f t="shared" si="92"/>
        <v>11.79928057553947</v>
      </c>
      <c r="E169" s="40">
        <f t="shared" si="93"/>
        <v>22.801438848921059</v>
      </c>
      <c r="F169" s="40">
        <f t="shared" si="94"/>
        <v>46.4</v>
      </c>
      <c r="G169" s="3">
        <f t="shared" si="95"/>
        <v>400.9928057553937</v>
      </c>
      <c r="H169" s="3">
        <f t="shared" si="96"/>
        <v>213.67820014326583</v>
      </c>
      <c r="I169">
        <f t="shared" si="78"/>
        <v>2.1367820014326583E-4</v>
      </c>
      <c r="J169" s="4">
        <f t="shared" si="97"/>
        <v>452.34662712340196</v>
      </c>
      <c r="K169" s="40">
        <f t="shared" si="98"/>
        <v>2.1169526269882235</v>
      </c>
      <c r="L169" s="40">
        <f t="shared" si="79"/>
        <v>3.8830473730117765</v>
      </c>
      <c r="M169" s="10">
        <f t="shared" si="99"/>
        <v>4.0246042032551133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12.879136336680062</v>
      </c>
      <c r="Q169" s="42">
        <f t="shared" si="101"/>
        <v>0.19290298509704387</v>
      </c>
      <c r="R169" s="4">
        <f t="shared" si="102"/>
        <v>514312.5369213082</v>
      </c>
      <c r="S169">
        <f t="shared" si="82"/>
        <v>5.1431253692130825E-4</v>
      </c>
      <c r="T169" s="41">
        <f t="shared" si="83"/>
        <v>2.7508723011864997E-4</v>
      </c>
      <c r="U169" s="42">
        <f t="shared" si="103"/>
        <v>0.92295956313213356</v>
      </c>
      <c r="V169" s="42">
        <f t="shared" si="104"/>
        <v>0.96010540954971413</v>
      </c>
      <c r="W169" s="42">
        <f t="shared" si="105"/>
        <v>0.95172785726769682</v>
      </c>
      <c r="X169" s="42">
        <f t="shared" si="106"/>
        <v>8.3775522820173087E-3</v>
      </c>
      <c r="Y169" s="42">
        <f t="shared" si="89"/>
        <v>3.4495615273804833E-3</v>
      </c>
      <c r="Z169" s="10">
        <f t="shared" si="107"/>
        <v>12.539882443443945</v>
      </c>
      <c r="AA169">
        <f t="shared" si="84"/>
        <v>4027121.2841812558</v>
      </c>
      <c r="AB169" s="10">
        <f t="shared" si="85"/>
        <v>4.0271212841812556</v>
      </c>
      <c r="AC169" s="10">
        <f t="shared" si="86"/>
        <v>3.9261212841812556</v>
      </c>
      <c r="AD169" s="3">
        <f t="shared" si="87"/>
        <v>569.41570473984848</v>
      </c>
      <c r="AI169" s="94">
        <f t="shared" si="88"/>
        <v>0.95172785726769682</v>
      </c>
    </row>
    <row r="170" spans="2:35">
      <c r="B170" s="39">
        <f t="shared" si="90"/>
        <v>142</v>
      </c>
      <c r="C170" s="42">
        <f t="shared" si="91"/>
        <v>2.4177458033574131</v>
      </c>
      <c r="D170" s="10">
        <f t="shared" si="92"/>
        <v>11.782254196642587</v>
      </c>
      <c r="E170" s="40">
        <f t="shared" si="93"/>
        <v>22.835491606714825</v>
      </c>
      <c r="F170" s="40">
        <f t="shared" si="94"/>
        <v>46.4</v>
      </c>
      <c r="G170" s="3">
        <f t="shared" si="95"/>
        <v>400.82254196642486</v>
      </c>
      <c r="H170" s="3">
        <f t="shared" si="96"/>
        <v>213.67820014326583</v>
      </c>
      <c r="I170">
        <f t="shared" si="78"/>
        <v>2.1367820014326583E-4</v>
      </c>
      <c r="J170" s="4">
        <f t="shared" si="97"/>
        <v>453.5671856158574</v>
      </c>
      <c r="K170" s="40">
        <f t="shared" si="98"/>
        <v>2.1226647608963014</v>
      </c>
      <c r="L170" s="40">
        <f t="shared" si="79"/>
        <v>3.8773352391036986</v>
      </c>
      <c r="M170" s="10">
        <f t="shared" si="99"/>
        <v>4.0271212841812556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12.881705306265458</v>
      </c>
      <c r="Q170" s="42">
        <f t="shared" si="101"/>
        <v>0.19422473392548523</v>
      </c>
      <c r="R170" s="4">
        <f t="shared" si="102"/>
        <v>513604.92958287214</v>
      </c>
      <c r="S170">
        <f t="shared" si="82"/>
        <v>5.1360492958287213E-4</v>
      </c>
      <c r="T170" s="41">
        <f t="shared" si="83"/>
        <v>2.757948374570861E-4</v>
      </c>
      <c r="U170" s="42">
        <f t="shared" si="103"/>
        <v>0.92168972638294311</v>
      </c>
      <c r="V170" s="42">
        <f t="shared" si="104"/>
        <v>0.96072470189959247</v>
      </c>
      <c r="W170" s="42">
        <f t="shared" si="105"/>
        <v>0.95233841223509619</v>
      </c>
      <c r="X170" s="42">
        <f t="shared" si="106"/>
        <v>8.3862896644962825E-3</v>
      </c>
      <c r="Y170" s="42">
        <f t="shared" si="89"/>
        <v>3.460646095919501E-3</v>
      </c>
      <c r="Z170" s="10">
        <f t="shared" si="107"/>
        <v>12.547900199393618</v>
      </c>
      <c r="AA170">
        <f t="shared" si="84"/>
        <v>4029631.5694592362</v>
      </c>
      <c r="AB170" s="10">
        <f t="shared" si="85"/>
        <v>4.0296315694592364</v>
      </c>
      <c r="AC170" s="10">
        <f t="shared" si="86"/>
        <v>3.9286315694592364</v>
      </c>
      <c r="AD170" s="3">
        <f t="shared" si="87"/>
        <v>569.77977802164412</v>
      </c>
      <c r="AI170" s="94">
        <f t="shared" si="88"/>
        <v>0.95233841223509619</v>
      </c>
    </row>
    <row r="171" spans="2:35">
      <c r="B171" s="39">
        <f t="shared" si="90"/>
        <v>143</v>
      </c>
      <c r="C171" s="42">
        <f t="shared" si="91"/>
        <v>2.4347721822542963</v>
      </c>
      <c r="D171" s="10">
        <f t="shared" si="92"/>
        <v>11.765227817745703</v>
      </c>
      <c r="E171" s="40">
        <f t="shared" si="93"/>
        <v>22.869544364508592</v>
      </c>
      <c r="F171" s="40">
        <f t="shared" si="94"/>
        <v>46.4</v>
      </c>
      <c r="G171" s="3">
        <f t="shared" si="95"/>
        <v>400.65227817745603</v>
      </c>
      <c r="H171" s="3">
        <f t="shared" si="96"/>
        <v>213.67820014326583</v>
      </c>
      <c r="I171">
        <f t="shared" si="78"/>
        <v>2.1367820014326583E-4</v>
      </c>
      <c r="J171" s="4">
        <f t="shared" si="97"/>
        <v>454.78956558851769</v>
      </c>
      <c r="K171" s="40">
        <f t="shared" si="98"/>
        <v>2.1283854192125955</v>
      </c>
      <c r="L171" s="40">
        <f t="shared" si="79"/>
        <v>3.8716145807874045</v>
      </c>
      <c r="M171" s="10">
        <f t="shared" si="99"/>
        <v>4.0296315694592364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12.884266251293695</v>
      </c>
      <c r="Q171" s="42">
        <f t="shared" si="101"/>
        <v>0.19554622003612607</v>
      </c>
      <c r="R171" s="4">
        <f t="shared" si="102"/>
        <v>512897.00809806958</v>
      </c>
      <c r="S171">
        <f t="shared" si="82"/>
        <v>5.1289700809806953E-4</v>
      </c>
      <c r="T171" s="41">
        <f t="shared" si="83"/>
        <v>2.7650275894188869E-4</v>
      </c>
      <c r="U171" s="42">
        <f t="shared" si="103"/>
        <v>0.92041932588239073</v>
      </c>
      <c r="V171" s="42">
        <f t="shared" si="104"/>
        <v>0.96134230267188747</v>
      </c>
      <c r="W171" s="42">
        <f t="shared" si="105"/>
        <v>0.9529473188181713</v>
      </c>
      <c r="X171" s="42">
        <f t="shared" si="106"/>
        <v>8.3949838537161758E-3</v>
      </c>
      <c r="Y171" s="42">
        <f t="shared" si="89"/>
        <v>3.4717399504812412E-3</v>
      </c>
      <c r="Z171" s="10">
        <f t="shared" si="107"/>
        <v>12.555896236864966</v>
      </c>
      <c r="AA171">
        <f t="shared" si="84"/>
        <v>4032135.0548824021</v>
      </c>
      <c r="AB171" s="10">
        <f t="shared" si="85"/>
        <v>4.032135054882402</v>
      </c>
      <c r="AC171" s="10">
        <f t="shared" si="86"/>
        <v>3.931135054882402</v>
      </c>
      <c r="AD171" s="3">
        <f t="shared" si="87"/>
        <v>570.14286510259637</v>
      </c>
      <c r="AI171" s="94">
        <f t="shared" si="88"/>
        <v>0.9529473188181713</v>
      </c>
    </row>
    <row r="172" spans="2:35">
      <c r="B172" s="39">
        <f t="shared" si="90"/>
        <v>144</v>
      </c>
      <c r="C172" s="42">
        <f t="shared" si="91"/>
        <v>2.4517985611511794</v>
      </c>
      <c r="D172" s="10">
        <f t="shared" si="92"/>
        <v>11.74820143884882</v>
      </c>
      <c r="E172" s="40">
        <f t="shared" si="93"/>
        <v>22.903597122302358</v>
      </c>
      <c r="F172" s="40">
        <f t="shared" si="94"/>
        <v>46.4</v>
      </c>
      <c r="G172" s="3">
        <f t="shared" si="95"/>
        <v>400.48201438848719</v>
      </c>
      <c r="H172" s="3">
        <f t="shared" si="96"/>
        <v>213.67820014326583</v>
      </c>
      <c r="I172">
        <f t="shared" si="78"/>
        <v>2.1367820014326583E-4</v>
      </c>
      <c r="J172" s="4">
        <f t="shared" si="97"/>
        <v>456.01376704138306</v>
      </c>
      <c r="K172" s="40">
        <f t="shared" si="98"/>
        <v>2.1341146019371062</v>
      </c>
      <c r="L172" s="40">
        <f t="shared" si="79"/>
        <v>3.8658853980628938</v>
      </c>
      <c r="M172" s="10">
        <f t="shared" si="99"/>
        <v>4.032135054882402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12.886819177440502</v>
      </c>
      <c r="Q172" s="42">
        <f t="shared" si="101"/>
        <v>0.19686744435552128</v>
      </c>
      <c r="R172" s="4">
        <f t="shared" si="102"/>
        <v>512188.77339729673</v>
      </c>
      <c r="S172">
        <f t="shared" si="82"/>
        <v>5.1218877339729674E-4</v>
      </c>
      <c r="T172" s="41">
        <f t="shared" si="83"/>
        <v>2.7721099364266149E-4</v>
      </c>
      <c r="U172" s="42">
        <f t="shared" si="103"/>
        <v>0.91914836330011884</v>
      </c>
      <c r="V172" s="42">
        <f t="shared" si="104"/>
        <v>0.96195821074021892</v>
      </c>
      <c r="W172" s="42">
        <f t="shared" si="105"/>
        <v>0.95355457599653659</v>
      </c>
      <c r="X172" s="42">
        <f t="shared" si="106"/>
        <v>8.4036347436823311E-3</v>
      </c>
      <c r="Y172" s="42">
        <f t="shared" si="89"/>
        <v>3.482843037075909E-3</v>
      </c>
      <c r="Z172" s="10">
        <f t="shared" si="107"/>
        <v>12.563870542470129</v>
      </c>
      <c r="AA172">
        <f t="shared" si="84"/>
        <v>4034631.7362591373</v>
      </c>
      <c r="AB172" s="10">
        <f t="shared" si="85"/>
        <v>4.0346317362591373</v>
      </c>
      <c r="AC172" s="10">
        <f t="shared" si="86"/>
        <v>3.9336317362591373</v>
      </c>
      <c r="AD172" s="3">
        <f t="shared" si="87"/>
        <v>570.50496537478421</v>
      </c>
      <c r="AI172" s="94">
        <f t="shared" si="88"/>
        <v>0.95355457599653659</v>
      </c>
    </row>
    <row r="173" spans="2:35">
      <c r="B173" s="39">
        <f t="shared" si="90"/>
        <v>145</v>
      </c>
      <c r="C173" s="42">
        <f t="shared" si="91"/>
        <v>2.4688249400480626</v>
      </c>
      <c r="D173" s="10">
        <f t="shared" si="92"/>
        <v>11.731175059951937</v>
      </c>
      <c r="E173" s="40">
        <f t="shared" si="93"/>
        <v>22.937649880096124</v>
      </c>
      <c r="F173" s="40">
        <f t="shared" si="94"/>
        <v>46.4</v>
      </c>
      <c r="G173" s="3">
        <f t="shared" si="95"/>
        <v>400.31175059951835</v>
      </c>
      <c r="H173" s="3">
        <f t="shared" si="96"/>
        <v>213.67820014326583</v>
      </c>
      <c r="I173">
        <f t="shared" si="78"/>
        <v>2.1367820014326583E-4</v>
      </c>
      <c r="J173" s="4">
        <f t="shared" si="97"/>
        <v>457.23978997445283</v>
      </c>
      <c r="K173" s="40">
        <f t="shared" si="98"/>
        <v>2.1398523090698309</v>
      </c>
      <c r="L173" s="40">
        <f t="shared" si="79"/>
        <v>3.8601476909301691</v>
      </c>
      <c r="M173" s="10">
        <f t="shared" si="99"/>
        <v>4.0346317362591373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12.889364090359964</v>
      </c>
      <c r="Q173" s="42">
        <f t="shared" si="101"/>
        <v>0.19818840780860716</v>
      </c>
      <c r="R173" s="4">
        <f t="shared" si="102"/>
        <v>511480.22641095018</v>
      </c>
      <c r="S173">
        <f t="shared" si="82"/>
        <v>5.1148022641095024E-4</v>
      </c>
      <c r="T173" s="41">
        <f t="shared" si="83"/>
        <v>2.7791954062900799E-4</v>
      </c>
      <c r="U173" s="42">
        <f t="shared" si="103"/>
        <v>0.91787684030577066</v>
      </c>
      <c r="V173" s="42">
        <f t="shared" si="104"/>
        <v>0.96257242498102324</v>
      </c>
      <c r="W173" s="42">
        <f t="shared" si="105"/>
        <v>0.95416018275345382</v>
      </c>
      <c r="X173" s="42">
        <f t="shared" si="106"/>
        <v>8.412242227569422E-3</v>
      </c>
      <c r="Y173" s="42">
        <f t="shared" si="89"/>
        <v>3.4939553016170338E-3</v>
      </c>
      <c r="Z173" s="10">
        <f t="shared" si="107"/>
        <v>12.571823102863716</v>
      </c>
      <c r="AA173">
        <f t="shared" si="84"/>
        <v>4037121.6094111237</v>
      </c>
      <c r="AB173" s="10">
        <f t="shared" si="85"/>
        <v>4.0371216094111233</v>
      </c>
      <c r="AC173" s="10">
        <f t="shared" si="86"/>
        <v>3.9361216094111233</v>
      </c>
      <c r="AD173" s="3">
        <f t="shared" si="87"/>
        <v>570.86607823221516</v>
      </c>
      <c r="AI173" s="94">
        <f t="shared" si="88"/>
        <v>0.95416018275345382</v>
      </c>
    </row>
    <row r="174" spans="2:35">
      <c r="B174" s="39">
        <f t="shared" si="90"/>
        <v>146</v>
      </c>
      <c r="C174" s="42">
        <f t="shared" si="91"/>
        <v>2.4858513189449458</v>
      </c>
      <c r="D174" s="10">
        <f t="shared" si="92"/>
        <v>11.714148681055054</v>
      </c>
      <c r="E174" s="40">
        <f t="shared" si="93"/>
        <v>22.971702637889891</v>
      </c>
      <c r="F174" s="40">
        <f t="shared" si="94"/>
        <v>46.4</v>
      </c>
      <c r="G174" s="3">
        <f t="shared" si="95"/>
        <v>400.14148681054951</v>
      </c>
      <c r="H174" s="3">
        <f t="shared" si="96"/>
        <v>213.67820014326583</v>
      </c>
      <c r="I174">
        <f t="shared" si="78"/>
        <v>2.1367820014326583E-4</v>
      </c>
      <c r="J174" s="4">
        <f t="shared" si="97"/>
        <v>458.46763438772768</v>
      </c>
      <c r="K174" s="40">
        <f t="shared" si="98"/>
        <v>2.1455985406107723</v>
      </c>
      <c r="L174" s="40">
        <f t="shared" si="79"/>
        <v>3.8544014593892277</v>
      </c>
      <c r="M174" s="10">
        <f t="shared" si="99"/>
        <v>4.0371216094111233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12.891900995682825</v>
      </c>
      <c r="Q174" s="42">
        <f t="shared" si="101"/>
        <v>0.19950911131870896</v>
      </c>
      <c r="R174" s="4">
        <f t="shared" si="102"/>
        <v>510771.36806942616</v>
      </c>
      <c r="S174">
        <f t="shared" si="82"/>
        <v>5.1077136806942621E-4</v>
      </c>
      <c r="T174" s="41">
        <f t="shared" si="83"/>
        <v>2.7862839897053202E-4</v>
      </c>
      <c r="U174" s="42">
        <f t="shared" si="103"/>
        <v>0.9166047585689886</v>
      </c>
      <c r="V174" s="42">
        <f t="shared" si="104"/>
        <v>0.9631849442756516</v>
      </c>
      <c r="W174" s="42">
        <f t="shared" si="105"/>
        <v>0.95476413807541072</v>
      </c>
      <c r="X174" s="42">
        <f t="shared" si="106"/>
        <v>8.4208062002408823E-3</v>
      </c>
      <c r="Y174" s="42">
        <f t="shared" si="89"/>
        <v>3.505076689923579E-3</v>
      </c>
      <c r="Z174" s="10">
        <f t="shared" si="107"/>
        <v>12.579753904749239</v>
      </c>
      <c r="AA174">
        <f t="shared" si="84"/>
        <v>4039604.6701753545</v>
      </c>
      <c r="AB174" s="10">
        <f t="shared" si="85"/>
        <v>4.0396046701753541</v>
      </c>
      <c r="AC174" s="10">
        <f t="shared" si="86"/>
        <v>3.9386046701753541</v>
      </c>
      <c r="AD174" s="3">
        <f t="shared" si="87"/>
        <v>571.22620307111731</v>
      </c>
      <c r="AI174" s="94">
        <f t="shared" si="88"/>
        <v>0.95476413807541072</v>
      </c>
    </row>
    <row r="175" spans="2:35">
      <c r="B175" s="39">
        <f t="shared" si="90"/>
        <v>147</v>
      </c>
      <c r="C175" s="42">
        <f t="shared" si="91"/>
        <v>2.502877697841829</v>
      </c>
      <c r="D175" s="10">
        <f t="shared" si="92"/>
        <v>11.697122302158171</v>
      </c>
      <c r="E175" s="40">
        <f t="shared" si="93"/>
        <v>23.005755395683657</v>
      </c>
      <c r="F175" s="40">
        <f t="shared" si="94"/>
        <v>46.4</v>
      </c>
      <c r="G175" s="3">
        <f t="shared" si="95"/>
        <v>399.97122302158067</v>
      </c>
      <c r="H175" s="3">
        <f t="shared" si="96"/>
        <v>213.67820014326583</v>
      </c>
      <c r="I175">
        <f t="shared" si="78"/>
        <v>2.1367820014326583E-4</v>
      </c>
      <c r="J175" s="4">
        <f t="shared" si="97"/>
        <v>459.69730028120739</v>
      </c>
      <c r="K175" s="40">
        <f t="shared" si="98"/>
        <v>2.1513532965599298</v>
      </c>
      <c r="L175" s="40">
        <f t="shared" si="79"/>
        <v>3.8486467034400702</v>
      </c>
      <c r="M175" s="10">
        <f t="shared" si="99"/>
        <v>4.0396046701753541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12.89442989901864</v>
      </c>
      <c r="Q175" s="42">
        <f t="shared" si="101"/>
        <v>0.20082955580754822</v>
      </c>
      <c r="R175" s="4">
        <f t="shared" si="102"/>
        <v>510062.19930312096</v>
      </c>
      <c r="S175">
        <f t="shared" si="82"/>
        <v>5.1006219930312092E-4</v>
      </c>
      <c r="T175" s="41">
        <f t="shared" si="83"/>
        <v>2.793375677368373E-4</v>
      </c>
      <c r="U175" s="42">
        <f t="shared" si="103"/>
        <v>0.91533211975941564</v>
      </c>
      <c r="V175" s="42">
        <f t="shared" si="104"/>
        <v>0.96379576750831986</v>
      </c>
      <c r="W175" s="42">
        <f t="shared" si="105"/>
        <v>0.95536644095260859</v>
      </c>
      <c r="X175" s="42">
        <f t="shared" si="106"/>
        <v>8.4293265557112695E-3</v>
      </c>
      <c r="Y175" s="42">
        <f t="shared" si="89"/>
        <v>3.5162071477186944E-3</v>
      </c>
      <c r="Z175" s="10">
        <f t="shared" si="107"/>
        <v>12.587662934873471</v>
      </c>
      <c r="AA175">
        <f t="shared" si="84"/>
        <v>4042080.9144023657</v>
      </c>
      <c r="AB175" s="10">
        <f t="shared" si="85"/>
        <v>4.0420809144023657</v>
      </c>
      <c r="AC175" s="10">
        <f t="shared" si="86"/>
        <v>3.9410809144023657</v>
      </c>
      <c r="AD175" s="3">
        <f t="shared" si="87"/>
        <v>571.58533928968325</v>
      </c>
      <c r="AI175" s="94">
        <f t="shared" si="88"/>
        <v>0.95536644095260859</v>
      </c>
    </row>
    <row r="176" spans="2:35">
      <c r="B176" s="39">
        <f t="shared" si="90"/>
        <v>148</v>
      </c>
      <c r="C176" s="42">
        <f t="shared" si="91"/>
        <v>2.5199040767387122</v>
      </c>
      <c r="D176" s="10">
        <f t="shared" si="92"/>
        <v>11.680095923261288</v>
      </c>
      <c r="E176" s="40">
        <f t="shared" si="93"/>
        <v>23.039808153477424</v>
      </c>
      <c r="F176" s="40">
        <f t="shared" si="94"/>
        <v>46.4</v>
      </c>
      <c r="G176" s="3">
        <f t="shared" si="95"/>
        <v>399.80095923261183</v>
      </c>
      <c r="H176" s="3">
        <f t="shared" si="96"/>
        <v>213.67820014326583</v>
      </c>
      <c r="I176">
        <f t="shared" si="78"/>
        <v>2.1367820014326583E-4</v>
      </c>
      <c r="J176" s="4">
        <f t="shared" si="97"/>
        <v>460.92878765489172</v>
      </c>
      <c r="K176" s="40">
        <f t="shared" si="98"/>
        <v>2.1571165769173017</v>
      </c>
      <c r="L176" s="40">
        <f t="shared" si="79"/>
        <v>3.8428834230826983</v>
      </c>
      <c r="M176" s="10">
        <f t="shared" si="99"/>
        <v>4.0420809144023657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12.896950805954035</v>
      </c>
      <c r="Q176" s="42">
        <f t="shared" si="101"/>
        <v>0.20214974219525025</v>
      </c>
      <c r="R176" s="4">
        <f t="shared" si="102"/>
        <v>509352.72104243108</v>
      </c>
      <c r="S176">
        <f t="shared" si="82"/>
        <v>5.0935272104243108E-4</v>
      </c>
      <c r="T176" s="41">
        <f t="shared" si="83"/>
        <v>2.8004704599752714E-4</v>
      </c>
      <c r="U176" s="42">
        <f t="shared" si="103"/>
        <v>0.91405892554669466</v>
      </c>
      <c r="V176" s="42">
        <f t="shared" si="104"/>
        <v>0.96440489356745351</v>
      </c>
      <c r="W176" s="42">
        <f t="shared" si="105"/>
        <v>0.95596709037853456</v>
      </c>
      <c r="X176" s="42">
        <f t="shared" si="106"/>
        <v>8.4378031889189575E-3</v>
      </c>
      <c r="Y176" s="42">
        <f t="shared" si="89"/>
        <v>3.5273466206308139E-3</v>
      </c>
      <c r="Z176" s="10">
        <f t="shared" si="107"/>
        <v>12.595550180029255</v>
      </c>
      <c r="AA176">
        <f t="shared" si="84"/>
        <v>4044550.3379571186</v>
      </c>
      <c r="AB176" s="10">
        <f t="shared" si="85"/>
        <v>4.0445503379571184</v>
      </c>
      <c r="AC176" s="10">
        <f t="shared" si="86"/>
        <v>3.9435503379571184</v>
      </c>
      <c r="AD176" s="3">
        <f t="shared" si="87"/>
        <v>571.94348628819694</v>
      </c>
      <c r="AI176" s="94">
        <f t="shared" si="88"/>
        <v>0.95596709037853456</v>
      </c>
    </row>
    <row r="177" spans="2:35">
      <c r="B177" s="39">
        <f t="shared" si="90"/>
        <v>149</v>
      </c>
      <c r="C177" s="42">
        <f t="shared" si="91"/>
        <v>2.5369304556355954</v>
      </c>
      <c r="D177" s="10">
        <f t="shared" si="92"/>
        <v>11.663069544364404</v>
      </c>
      <c r="E177" s="40">
        <f t="shared" si="93"/>
        <v>23.07386091127119</v>
      </c>
      <c r="F177" s="40">
        <f t="shared" si="94"/>
        <v>46.4</v>
      </c>
      <c r="G177" s="3">
        <f t="shared" si="95"/>
        <v>399.63069544364299</v>
      </c>
      <c r="H177" s="3">
        <f t="shared" si="96"/>
        <v>213.67820014326583</v>
      </c>
      <c r="I177">
        <f t="shared" si="78"/>
        <v>2.1367820014326583E-4</v>
      </c>
      <c r="J177" s="4">
        <f t="shared" si="97"/>
        <v>462.16209650878091</v>
      </c>
      <c r="K177" s="40">
        <f t="shared" si="98"/>
        <v>2.1628883816828899</v>
      </c>
      <c r="L177" s="40">
        <f t="shared" si="79"/>
        <v>3.8371116183171101</v>
      </c>
      <c r="M177" s="10">
        <f t="shared" si="99"/>
        <v>4.0445503379571184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12.899463722053698</v>
      </c>
      <c r="Q177" s="42">
        <f t="shared" si="101"/>
        <v>0.20346967140035155</v>
      </c>
      <c r="R177" s="4">
        <f t="shared" si="102"/>
        <v>508642.93421775289</v>
      </c>
      <c r="S177">
        <f t="shared" si="82"/>
        <v>5.0864293421775287E-4</v>
      </c>
      <c r="T177" s="41">
        <f t="shared" si="83"/>
        <v>2.8075683282220536E-4</v>
      </c>
      <c r="U177" s="42">
        <f t="shared" si="103"/>
        <v>0.9127851776004684</v>
      </c>
      <c r="V177" s="42">
        <f t="shared" si="104"/>
        <v>0.96501232134529924</v>
      </c>
      <c r="W177" s="42">
        <f t="shared" si="105"/>
        <v>0.95656608535017329</v>
      </c>
      <c r="X177" s="42">
        <f t="shared" si="106"/>
        <v>8.4462359951259502E-3</v>
      </c>
      <c r="Y177" s="42">
        <f t="shared" si="89"/>
        <v>3.5384950541939584E-3</v>
      </c>
      <c r="Z177" s="10">
        <f t="shared" si="107"/>
        <v>12.603415627055382</v>
      </c>
      <c r="AA177">
        <f t="shared" si="84"/>
        <v>4047012.9367189617</v>
      </c>
      <c r="AB177" s="10">
        <f t="shared" si="85"/>
        <v>4.0470129367189616</v>
      </c>
      <c r="AC177" s="10">
        <f t="shared" si="86"/>
        <v>3.9460129367189616</v>
      </c>
      <c r="AD177" s="3">
        <f t="shared" si="87"/>
        <v>572.30064346902998</v>
      </c>
      <c r="AI177" s="94">
        <f t="shared" si="88"/>
        <v>0.95656608535017329</v>
      </c>
    </row>
    <row r="178" spans="2:35">
      <c r="B178" s="39">
        <f t="shared" si="90"/>
        <v>150</v>
      </c>
      <c r="C178" s="42">
        <f t="shared" si="91"/>
        <v>2.5539568345324786</v>
      </c>
      <c r="D178" s="10">
        <f t="shared" si="92"/>
        <v>11.646043165467521</v>
      </c>
      <c r="E178" s="40">
        <f t="shared" si="93"/>
        <v>23.107913669064956</v>
      </c>
      <c r="F178" s="40">
        <f t="shared" si="94"/>
        <v>46.4</v>
      </c>
      <c r="G178" s="3">
        <f t="shared" si="95"/>
        <v>399.46043165467415</v>
      </c>
      <c r="H178" s="3">
        <f t="shared" si="96"/>
        <v>213.67820014326583</v>
      </c>
      <c r="I178">
        <f t="shared" si="78"/>
        <v>2.1367820014326583E-4</v>
      </c>
      <c r="J178" s="4">
        <f t="shared" si="97"/>
        <v>463.39722684287494</v>
      </c>
      <c r="K178" s="40">
        <f t="shared" si="98"/>
        <v>2.1686687108566938</v>
      </c>
      <c r="L178" s="40">
        <f t="shared" si="79"/>
        <v>3.8313312891433062</v>
      </c>
      <c r="M178" s="10">
        <f t="shared" si="99"/>
        <v>4.0470129367189616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12.901968652860406</v>
      </c>
      <c r="Q178" s="42">
        <f t="shared" si="101"/>
        <v>0.20478934433980706</v>
      </c>
      <c r="R178" s="4">
        <f t="shared" si="102"/>
        <v>507932.83975948265</v>
      </c>
      <c r="S178">
        <f t="shared" si="82"/>
        <v>5.0793283975948266E-4</v>
      </c>
      <c r="T178" s="41">
        <f t="shared" si="83"/>
        <v>2.8146692728047557E-4</v>
      </c>
      <c r="U178" s="42">
        <f t="shared" si="103"/>
        <v>0.91151087759037952</v>
      </c>
      <c r="V178" s="42">
        <f t="shared" si="104"/>
        <v>0.96561804973787835</v>
      </c>
      <c r="W178" s="42">
        <f t="shared" si="105"/>
        <v>0.9571634248680011</v>
      </c>
      <c r="X178" s="42">
        <f t="shared" si="106"/>
        <v>8.4546248698772475E-3</v>
      </c>
      <c r="Y178" s="42">
        <f t="shared" si="89"/>
        <v>3.5496523938479828E-3</v>
      </c>
      <c r="Z178" s="10">
        <f t="shared" si="107"/>
        <v>12.61125926283635</v>
      </c>
      <c r="AA178">
        <f t="shared" si="84"/>
        <v>4049468.7065815511</v>
      </c>
      <c r="AB178" s="10">
        <f t="shared" si="85"/>
        <v>4.0494687065815516</v>
      </c>
      <c r="AC178" s="10">
        <f t="shared" si="86"/>
        <v>3.9484687065815516</v>
      </c>
      <c r="AD178" s="3">
        <f t="shared" si="87"/>
        <v>572.65681023662819</v>
      </c>
      <c r="AI178" s="94">
        <f t="shared" si="88"/>
        <v>0.9571634248680011</v>
      </c>
    </row>
    <row r="179" spans="2:35">
      <c r="B179" s="39">
        <f t="shared" si="90"/>
        <v>151</v>
      </c>
      <c r="C179" s="42">
        <f t="shared" si="91"/>
        <v>2.5709832134293618</v>
      </c>
      <c r="D179" s="10">
        <f t="shared" si="92"/>
        <v>11.629016786570638</v>
      </c>
      <c r="E179" s="40">
        <f t="shared" si="93"/>
        <v>23.141966426858723</v>
      </c>
      <c r="F179" s="40">
        <f t="shared" si="94"/>
        <v>46.4</v>
      </c>
      <c r="G179" s="3">
        <f t="shared" si="95"/>
        <v>399.29016786570531</v>
      </c>
      <c r="H179" s="3">
        <f t="shared" si="96"/>
        <v>213.67820014326583</v>
      </c>
      <c r="I179">
        <f t="shared" si="78"/>
        <v>2.1367820014326583E-4</v>
      </c>
      <c r="J179" s="4">
        <f t="shared" si="97"/>
        <v>464.63417865717406</v>
      </c>
      <c r="K179" s="40">
        <f t="shared" si="98"/>
        <v>2.1744575644387147</v>
      </c>
      <c r="L179" s="40">
        <f t="shared" si="79"/>
        <v>3.8255424355612853</v>
      </c>
      <c r="M179" s="10">
        <f t="shared" si="99"/>
        <v>4.0494687065815516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12.904465603895041</v>
      </c>
      <c r="Q179" s="42">
        <f t="shared" si="101"/>
        <v>0.20610876192899757</v>
      </c>
      <c r="R179" s="4">
        <f t="shared" si="102"/>
        <v>507222.43859801668</v>
      </c>
      <c r="S179">
        <f t="shared" si="82"/>
        <v>5.0722243859801673E-4</v>
      </c>
      <c r="T179" s="41">
        <f t="shared" si="83"/>
        <v>2.821773284419415E-4</v>
      </c>
      <c r="U179" s="42">
        <f t="shared" si="103"/>
        <v>0.91023602718607077</v>
      </c>
      <c r="V179" s="42">
        <f t="shared" si="104"/>
        <v>0.96622207764479284</v>
      </c>
      <c r="W179" s="42">
        <f t="shared" si="105"/>
        <v>0.95775910793596353</v>
      </c>
      <c r="X179" s="42">
        <f t="shared" si="106"/>
        <v>8.4629697088293154E-3</v>
      </c>
      <c r="Y179" s="42">
        <f t="shared" si="89"/>
        <v>3.5608185849385987E-3</v>
      </c>
      <c r="Z179" s="10">
        <f t="shared" si="107"/>
        <v>12.619081074301274</v>
      </c>
      <c r="AA179">
        <f t="shared" si="84"/>
        <v>4051917.643452514</v>
      </c>
      <c r="AB179" s="10">
        <f t="shared" si="85"/>
        <v>4.0519176434525139</v>
      </c>
      <c r="AC179" s="10">
        <f t="shared" si="86"/>
        <v>3.9509176434525139</v>
      </c>
      <c r="AD179" s="3">
        <f t="shared" si="87"/>
        <v>573.01198599746397</v>
      </c>
      <c r="AI179" s="94">
        <f t="shared" si="88"/>
        <v>0.95775910793596353</v>
      </c>
    </row>
    <row r="180" spans="2:35">
      <c r="B180" s="39">
        <f t="shared" si="90"/>
        <v>152</v>
      </c>
      <c r="C180" s="42">
        <f t="shared" si="91"/>
        <v>2.5880095923262449</v>
      </c>
      <c r="D180" s="10">
        <f t="shared" si="92"/>
        <v>11.611990407673755</v>
      </c>
      <c r="E180" s="40">
        <f t="shared" si="93"/>
        <v>23.176019184652489</v>
      </c>
      <c r="F180" s="40">
        <f t="shared" si="94"/>
        <v>46.4</v>
      </c>
      <c r="G180" s="3">
        <f t="shared" si="95"/>
        <v>399.11990407673647</v>
      </c>
      <c r="H180" s="3">
        <f t="shared" si="96"/>
        <v>213.67820014326583</v>
      </c>
      <c r="I180">
        <f t="shared" si="78"/>
        <v>2.1367820014326583E-4</v>
      </c>
      <c r="J180" s="4">
        <f t="shared" si="97"/>
        <v>465.87295195167758</v>
      </c>
      <c r="K180" s="40">
        <f t="shared" si="98"/>
        <v>2.1802549424289497</v>
      </c>
      <c r="L180" s="40">
        <f t="shared" si="79"/>
        <v>3.8197450575710503</v>
      </c>
      <c r="M180" s="10">
        <f t="shared" si="99"/>
        <v>4.0519176434525139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12.906954580656306</v>
      </c>
      <c r="Q180" s="42">
        <f t="shared" si="101"/>
        <v>0.20742792508173699</v>
      </c>
      <c r="R180" s="4">
        <f t="shared" si="102"/>
        <v>506511.73166375159</v>
      </c>
      <c r="S180">
        <f t="shared" si="82"/>
        <v>5.0651173166375157E-4</v>
      </c>
      <c r="T180" s="41">
        <f t="shared" si="83"/>
        <v>2.8288803537620665E-4</v>
      </c>
      <c r="U180" s="42">
        <f t="shared" si="103"/>
        <v>0.90896062805718536</v>
      </c>
      <c r="V180" s="42">
        <f t="shared" si="104"/>
        <v>0.96682440396919667</v>
      </c>
      <c r="W180" s="42">
        <f t="shared" si="105"/>
        <v>0.95835313356139518</v>
      </c>
      <c r="X180" s="42">
        <f t="shared" si="106"/>
        <v>8.47127040780149E-3</v>
      </c>
      <c r="Y180" s="42">
        <f t="shared" si="89"/>
        <v>3.5719935727174623E-3</v>
      </c>
      <c r="Z180" s="10">
        <f t="shared" si="107"/>
        <v>12.626881048423083</v>
      </c>
      <c r="AA180">
        <f t="shared" si="84"/>
        <v>4054359.7432531947</v>
      </c>
      <c r="AB180" s="10">
        <f t="shared" si="85"/>
        <v>4.0543597432531948</v>
      </c>
      <c r="AC180" s="10">
        <f t="shared" si="86"/>
        <v>3.9533597432531948</v>
      </c>
      <c r="AD180" s="3">
        <f t="shared" si="87"/>
        <v>573.36617015999923</v>
      </c>
      <c r="AI180" s="94">
        <f t="shared" si="88"/>
        <v>0.95835313356139518</v>
      </c>
    </row>
    <row r="181" spans="2:35">
      <c r="B181" s="39">
        <f t="shared" si="90"/>
        <v>153</v>
      </c>
      <c r="C181" s="42">
        <f t="shared" si="91"/>
        <v>2.6050359712231281</v>
      </c>
      <c r="D181" s="10">
        <f t="shared" si="92"/>
        <v>11.594964028776872</v>
      </c>
      <c r="E181" s="40">
        <f t="shared" si="93"/>
        <v>23.210071942446255</v>
      </c>
      <c r="F181" s="40">
        <f t="shared" si="94"/>
        <v>46.4</v>
      </c>
      <c r="G181" s="3">
        <f t="shared" si="95"/>
        <v>398.94964028776764</v>
      </c>
      <c r="H181" s="3">
        <f t="shared" si="96"/>
        <v>213.67820014326583</v>
      </c>
      <c r="I181">
        <f t="shared" si="78"/>
        <v>2.1367820014326583E-4</v>
      </c>
      <c r="J181" s="4">
        <f t="shared" si="97"/>
        <v>467.11354672638595</v>
      </c>
      <c r="K181" s="40">
        <f t="shared" si="98"/>
        <v>2.1860608448273999</v>
      </c>
      <c r="L181" s="40">
        <f t="shared" si="79"/>
        <v>3.8139391551726001</v>
      </c>
      <c r="M181" s="10">
        <f t="shared" si="99"/>
        <v>4.0543597432531948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12.909435588620575</v>
      </c>
      <c r="Q181" s="42">
        <f t="shared" si="101"/>
        <v>0.20874683471027966</v>
      </c>
      <c r="R181" s="4">
        <f t="shared" si="102"/>
        <v>505800.71988708357</v>
      </c>
      <c r="S181">
        <f t="shared" si="82"/>
        <v>5.0580071988708358E-4</v>
      </c>
      <c r="T181" s="41">
        <f t="shared" si="83"/>
        <v>2.8359904715287464E-4</v>
      </c>
      <c r="U181" s="42">
        <f t="shared" si="103"/>
        <v>0.90768468187336582</v>
      </c>
      <c r="V181" s="42">
        <f t="shared" si="104"/>
        <v>0.96742502761876192</v>
      </c>
      <c r="W181" s="42">
        <f t="shared" si="105"/>
        <v>0.95894550075495855</v>
      </c>
      <c r="X181" s="42">
        <f t="shared" si="106"/>
        <v>8.4795268638033772E-3</v>
      </c>
      <c r="Y181" s="42">
        <f t="shared" si="89"/>
        <v>3.5831773023436188E-3</v>
      </c>
      <c r="Z181" s="10">
        <f t="shared" si="107"/>
        <v>12.634659172222465</v>
      </c>
      <c r="AA181">
        <f t="shared" si="84"/>
        <v>4056795.0019198908</v>
      </c>
      <c r="AB181" s="10">
        <f t="shared" si="85"/>
        <v>4.0567950019198911</v>
      </c>
      <c r="AC181" s="10">
        <f t="shared" si="86"/>
        <v>3.9557950019198911</v>
      </c>
      <c r="AD181" s="3">
        <f t="shared" si="87"/>
        <v>573.71936213486458</v>
      </c>
      <c r="AI181" s="94">
        <f t="shared" si="88"/>
        <v>0.95894550075495855</v>
      </c>
    </row>
    <row r="182" spans="2:35">
      <c r="B182" s="39">
        <f t="shared" si="90"/>
        <v>154</v>
      </c>
      <c r="C182" s="42">
        <f t="shared" si="91"/>
        <v>2.6220623501200113</v>
      </c>
      <c r="D182" s="10">
        <f t="shared" si="92"/>
        <v>11.577937649879988</v>
      </c>
      <c r="E182" s="40">
        <f t="shared" si="93"/>
        <v>23.244124700240022</v>
      </c>
      <c r="F182" s="40">
        <f t="shared" si="94"/>
        <v>46.4</v>
      </c>
      <c r="G182" s="3">
        <f t="shared" si="95"/>
        <v>398.7793764987988</v>
      </c>
      <c r="H182" s="3">
        <f t="shared" si="96"/>
        <v>213.67820014326583</v>
      </c>
      <c r="I182">
        <f t="shared" si="78"/>
        <v>2.1367820014326583E-4</v>
      </c>
      <c r="J182" s="4">
        <f t="shared" si="97"/>
        <v>468.3559629812994</v>
      </c>
      <c r="K182" s="40">
        <f t="shared" si="98"/>
        <v>2.1918752716340673</v>
      </c>
      <c r="L182" s="40">
        <f t="shared" si="79"/>
        <v>3.8081247283659327</v>
      </c>
      <c r="M182" s="10">
        <f t="shared" si="99"/>
        <v>4.0567950019198911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12.91190863324319</v>
      </c>
      <c r="Q182" s="42">
        <f t="shared" si="101"/>
        <v>0.21006549172532751</v>
      </c>
      <c r="R182" s="4">
        <f t="shared" si="102"/>
        <v>505089.40419840888</v>
      </c>
      <c r="S182">
        <f t="shared" si="82"/>
        <v>5.0508940419840892E-4</v>
      </c>
      <c r="T182" s="41">
        <f t="shared" si="83"/>
        <v>2.8431036284154931E-4</v>
      </c>
      <c r="U182" s="42">
        <f t="shared" si="103"/>
        <v>0.90640819030425468</v>
      </c>
      <c r="V182" s="42">
        <f t="shared" si="104"/>
        <v>0.96802394750451104</v>
      </c>
      <c r="W182" s="42">
        <f t="shared" si="105"/>
        <v>0.9595362085309429</v>
      </c>
      <c r="X182" s="42">
        <f t="shared" si="106"/>
        <v>8.4877389735681374E-3</v>
      </c>
      <c r="Y182" s="42">
        <f t="shared" si="89"/>
        <v>3.5943697188830096E-3</v>
      </c>
      <c r="Z182" s="10">
        <f t="shared" si="107"/>
        <v>12.642415432764965</v>
      </c>
      <c r="AA182">
        <f t="shared" si="84"/>
        <v>4059223.4154029451</v>
      </c>
      <c r="AB182" s="10">
        <f t="shared" si="85"/>
        <v>4.0592234154029452</v>
      </c>
      <c r="AC182" s="10">
        <f t="shared" si="86"/>
        <v>3.9582234154029452</v>
      </c>
      <c r="AD182" s="3">
        <f t="shared" si="87"/>
        <v>574.07156133472733</v>
      </c>
      <c r="AI182" s="94">
        <f t="shared" si="88"/>
        <v>0.9595362085309429</v>
      </c>
    </row>
    <row r="183" spans="2:35">
      <c r="B183" s="39">
        <f t="shared" si="90"/>
        <v>155</v>
      </c>
      <c r="C183" s="42">
        <f t="shared" si="91"/>
        <v>2.6390887290168945</v>
      </c>
      <c r="D183" s="10">
        <f t="shared" si="92"/>
        <v>11.560911270983105</v>
      </c>
      <c r="E183" s="40">
        <f t="shared" si="93"/>
        <v>23.278177458033788</v>
      </c>
      <c r="F183" s="40">
        <f t="shared" si="94"/>
        <v>46.4</v>
      </c>
      <c r="G183" s="3">
        <f t="shared" si="95"/>
        <v>398.60911270982996</v>
      </c>
      <c r="H183" s="3">
        <f t="shared" si="96"/>
        <v>213.67820014326583</v>
      </c>
      <c r="I183">
        <f t="shared" si="78"/>
        <v>2.1367820014326583E-4</v>
      </c>
      <c r="J183" s="4">
        <f t="shared" si="97"/>
        <v>469.60020071641748</v>
      </c>
      <c r="K183" s="40">
        <f t="shared" si="98"/>
        <v>2.1976982228489494</v>
      </c>
      <c r="L183" s="40">
        <f t="shared" si="79"/>
        <v>3.8023017771510506</v>
      </c>
      <c r="M183" s="10">
        <f t="shared" si="99"/>
        <v>4.0592234154029452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12.91437371995764</v>
      </c>
      <c r="Q183" s="42">
        <f t="shared" si="101"/>
        <v>0.2113838970360373</v>
      </c>
      <c r="R183" s="4">
        <f t="shared" si="102"/>
        <v>504377.78552812408</v>
      </c>
      <c r="S183">
        <f t="shared" si="82"/>
        <v>5.0437778552812407E-4</v>
      </c>
      <c r="T183" s="41">
        <f t="shared" si="83"/>
        <v>2.8502198151183415E-4</v>
      </c>
      <c r="U183" s="42">
        <f t="shared" si="103"/>
        <v>0.90513115501949504</v>
      </c>
      <c r="V183" s="42">
        <f t="shared" si="104"/>
        <v>0.96862116254077324</v>
      </c>
      <c r="W183" s="42">
        <f t="shared" si="105"/>
        <v>0.96012525590704412</v>
      </c>
      <c r="X183" s="42">
        <f t="shared" si="106"/>
        <v>8.4959066337291222E-3</v>
      </c>
      <c r="Y183" s="42">
        <f t="shared" si="89"/>
        <v>3.6055707673082124E-3</v>
      </c>
      <c r="Z183" s="10">
        <f t="shared" si="107"/>
        <v>12.650149817158956</v>
      </c>
      <c r="AA183">
        <f t="shared" si="84"/>
        <v>4061644.9796661064</v>
      </c>
      <c r="AB183" s="10">
        <f t="shared" si="85"/>
        <v>4.0616449796661067</v>
      </c>
      <c r="AC183" s="10">
        <f t="shared" si="86"/>
        <v>3.9606449796661067</v>
      </c>
      <c r="AD183" s="3">
        <f t="shared" si="87"/>
        <v>574.42276717419963</v>
      </c>
      <c r="AI183" s="94">
        <f t="shared" si="88"/>
        <v>0.96012525590704412</v>
      </c>
    </row>
    <row r="184" spans="2:35">
      <c r="B184" s="39">
        <f t="shared" si="90"/>
        <v>156</v>
      </c>
      <c r="C184" s="42">
        <f t="shared" si="91"/>
        <v>2.6561151079137777</v>
      </c>
      <c r="D184" s="10">
        <f t="shared" si="92"/>
        <v>11.543884892086222</v>
      </c>
      <c r="E184" s="40">
        <f t="shared" si="93"/>
        <v>23.312230215827555</v>
      </c>
      <c r="F184" s="40">
        <f t="shared" si="94"/>
        <v>46.4</v>
      </c>
      <c r="G184" s="3">
        <f t="shared" si="95"/>
        <v>398.43884892086112</v>
      </c>
      <c r="H184" s="3">
        <f t="shared" si="96"/>
        <v>213.67820014326583</v>
      </c>
      <c r="I184">
        <f t="shared" si="78"/>
        <v>2.1367820014326583E-4</v>
      </c>
      <c r="J184" s="4">
        <f t="shared" si="97"/>
        <v>470.84625993174063</v>
      </c>
      <c r="K184" s="40">
        <f t="shared" si="98"/>
        <v>2.2035296984720487</v>
      </c>
      <c r="L184" s="40">
        <f t="shared" si="79"/>
        <v>3.7964703015279513</v>
      </c>
      <c r="M184" s="10">
        <f t="shared" si="99"/>
        <v>4.0616449796661067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12.916830854174991</v>
      </c>
      <c r="Q184" s="42">
        <f t="shared" si="101"/>
        <v>0.21270205155002786</v>
      </c>
      <c r="R184" s="4">
        <f t="shared" si="102"/>
        <v>503665.86480662541</v>
      </c>
      <c r="S184">
        <f t="shared" si="82"/>
        <v>5.0366586480662544E-4</v>
      </c>
      <c r="T184" s="41">
        <f t="shared" si="83"/>
        <v>2.8573390223333279E-4</v>
      </c>
      <c r="U184" s="42">
        <f t="shared" si="103"/>
        <v>0.90385357768872954</v>
      </c>
      <c r="V184" s="42">
        <f t="shared" si="104"/>
        <v>0.96921667164631753</v>
      </c>
      <c r="W184" s="42">
        <f t="shared" si="105"/>
        <v>0.96071264190421035</v>
      </c>
      <c r="X184" s="42">
        <f t="shared" si="106"/>
        <v>8.5040297421071775E-3</v>
      </c>
      <c r="Y184" s="42">
        <f t="shared" si="89"/>
        <v>3.6167803924998811E-3</v>
      </c>
      <c r="Z184" s="10">
        <f t="shared" si="107"/>
        <v>12.65786231255956</v>
      </c>
      <c r="AA184">
        <f t="shared" si="84"/>
        <v>4064059.6906877626</v>
      </c>
      <c r="AB184" s="10">
        <f t="shared" si="85"/>
        <v>4.0640596906877624</v>
      </c>
      <c r="AC184" s="10">
        <f t="shared" si="86"/>
        <v>3.9630596906877624</v>
      </c>
      <c r="AD184" s="3">
        <f t="shared" si="87"/>
        <v>574.77297907001628</v>
      </c>
      <c r="AI184" s="94">
        <f t="shared" si="88"/>
        <v>0.96071264190421035</v>
      </c>
    </row>
    <row r="185" spans="2:35">
      <c r="B185" s="39">
        <f t="shared" si="90"/>
        <v>157</v>
      </c>
      <c r="C185" s="42">
        <f t="shared" si="91"/>
        <v>2.6731414868106609</v>
      </c>
      <c r="D185" s="10">
        <f t="shared" si="92"/>
        <v>11.526858513189339</v>
      </c>
      <c r="E185" s="40">
        <f t="shared" si="93"/>
        <v>23.346282973621321</v>
      </c>
      <c r="F185" s="40">
        <f t="shared" si="94"/>
        <v>46.4</v>
      </c>
      <c r="G185" s="3">
        <f t="shared" si="95"/>
        <v>398.26858513189228</v>
      </c>
      <c r="H185" s="3">
        <f t="shared" si="96"/>
        <v>213.67820014326583</v>
      </c>
      <c r="I185">
        <f t="shared" si="78"/>
        <v>2.1367820014326583E-4</v>
      </c>
      <c r="J185" s="4">
        <f t="shared" si="97"/>
        <v>472.09414062726819</v>
      </c>
      <c r="K185" s="40">
        <f t="shared" si="98"/>
        <v>2.2093696985033615</v>
      </c>
      <c r="L185" s="40">
        <f t="shared" si="79"/>
        <v>3.7906303014966385</v>
      </c>
      <c r="M185" s="10">
        <f t="shared" si="99"/>
        <v>4.0640596906877624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12.9192800412852</v>
      </c>
      <c r="Q185" s="42">
        <f t="shared" si="101"/>
        <v>0.21401995617338715</v>
      </c>
      <c r="R185" s="4">
        <f t="shared" si="102"/>
        <v>502953.64296430937</v>
      </c>
      <c r="S185">
        <f t="shared" si="82"/>
        <v>5.0295364296430939E-4</v>
      </c>
      <c r="T185" s="41">
        <f t="shared" si="83"/>
        <v>2.8644612407564883E-4</v>
      </c>
      <c r="U185" s="42">
        <f t="shared" si="103"/>
        <v>0.90257545998160138</v>
      </c>
      <c r="V185" s="42">
        <f t="shared" si="104"/>
        <v>0.96981047374299567</v>
      </c>
      <c r="W185" s="42">
        <f t="shared" si="105"/>
        <v>0.96129836554694048</v>
      </c>
      <c r="X185" s="42">
        <f t="shared" si="106"/>
        <v>8.5121081960551903E-3</v>
      </c>
      <c r="Y185" s="42">
        <f t="shared" si="89"/>
        <v>3.6279985392459967E-3</v>
      </c>
      <c r="Z185" s="10">
        <f t="shared" si="107"/>
        <v>12.665552906164869</v>
      </c>
      <c r="AA185">
        <f t="shared" si="84"/>
        <v>4066467.5444597555</v>
      </c>
      <c r="AB185" s="10">
        <f t="shared" si="85"/>
        <v>4.0664675444597558</v>
      </c>
      <c r="AC185" s="10">
        <f t="shared" si="86"/>
        <v>3.9654675444597558</v>
      </c>
      <c r="AD185" s="3">
        <f t="shared" si="87"/>
        <v>575.12219644086383</v>
      </c>
      <c r="AI185" s="94">
        <f t="shared" si="88"/>
        <v>0.96129836554694048</v>
      </c>
    </row>
    <row r="186" spans="2:35">
      <c r="B186" s="39">
        <f t="shared" si="90"/>
        <v>158</v>
      </c>
      <c r="C186" s="42">
        <f t="shared" si="91"/>
        <v>2.6901678657075441</v>
      </c>
      <c r="D186" s="10">
        <f t="shared" si="92"/>
        <v>11.509832134292456</v>
      </c>
      <c r="E186" s="40">
        <f t="shared" si="93"/>
        <v>23.380335731415087</v>
      </c>
      <c r="F186" s="40">
        <f t="shared" si="94"/>
        <v>46.4</v>
      </c>
      <c r="G186" s="3">
        <f t="shared" si="95"/>
        <v>398.09832134292344</v>
      </c>
      <c r="H186" s="3">
        <f t="shared" si="96"/>
        <v>213.67820014326583</v>
      </c>
      <c r="I186">
        <f t="shared" si="78"/>
        <v>2.1367820014326583E-4</v>
      </c>
      <c r="J186" s="4">
        <f t="shared" si="97"/>
        <v>473.34384280300083</v>
      </c>
      <c r="K186" s="40">
        <f t="shared" si="98"/>
        <v>2.2152182229428914</v>
      </c>
      <c r="L186" s="40">
        <f t="shared" si="79"/>
        <v>3.7847817770571086</v>
      </c>
      <c r="M186" s="10">
        <f t="shared" si="99"/>
        <v>4.0664675444597558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12.921721286656</v>
      </c>
      <c r="Q186" s="42">
        <f t="shared" si="101"/>
        <v>0.21533761181067954</v>
      </c>
      <c r="R186" s="4">
        <f t="shared" si="102"/>
        <v>502241.12093157222</v>
      </c>
      <c r="S186">
        <f t="shared" si="82"/>
        <v>5.0224112093157222E-4</v>
      </c>
      <c r="T186" s="41">
        <f t="shared" si="83"/>
        <v>2.8715864610838601E-4</v>
      </c>
      <c r="U186" s="42">
        <f t="shared" si="103"/>
        <v>0.90129680356775277</v>
      </c>
      <c r="V186" s="42">
        <f t="shared" si="104"/>
        <v>0.97040256775745015</v>
      </c>
      <c r="W186" s="42">
        <f t="shared" si="105"/>
        <v>0.96188242586299677</v>
      </c>
      <c r="X186" s="42">
        <f t="shared" si="106"/>
        <v>8.5201418944533813E-3</v>
      </c>
      <c r="Y186" s="42">
        <f t="shared" si="89"/>
        <v>3.6392251522437543E-3</v>
      </c>
      <c r="Z186" s="10">
        <f t="shared" si="107"/>
        <v>12.673221585221413</v>
      </c>
      <c r="AA186">
        <f t="shared" si="84"/>
        <v>4068868.5369890905</v>
      </c>
      <c r="AB186" s="10">
        <f t="shared" si="85"/>
        <v>4.0688685369890907</v>
      </c>
      <c r="AC186" s="10">
        <f t="shared" si="86"/>
        <v>3.9678685369890907</v>
      </c>
      <c r="AD186" s="3">
        <f t="shared" si="87"/>
        <v>575.47041870762735</v>
      </c>
      <c r="AI186" s="94">
        <f t="shared" si="88"/>
        <v>0.96188242586299677</v>
      </c>
    </row>
    <row r="187" spans="2:35">
      <c r="B187" s="39">
        <f t="shared" si="90"/>
        <v>159</v>
      </c>
      <c r="C187" s="42">
        <f t="shared" si="91"/>
        <v>2.7071942446044273</v>
      </c>
      <c r="D187" s="10">
        <f t="shared" si="92"/>
        <v>11.492805755395572</v>
      </c>
      <c r="E187" s="40">
        <f t="shared" si="93"/>
        <v>23.414388489208854</v>
      </c>
      <c r="F187" s="40">
        <f t="shared" si="94"/>
        <v>46.4</v>
      </c>
      <c r="G187" s="3">
        <f t="shared" si="95"/>
        <v>397.9280575539546</v>
      </c>
      <c r="H187" s="3">
        <f t="shared" si="96"/>
        <v>213.67820014326583</v>
      </c>
      <c r="I187">
        <f t="shared" si="78"/>
        <v>2.1367820014326583E-4</v>
      </c>
      <c r="J187" s="4">
        <f t="shared" si="97"/>
        <v>474.59536645893809</v>
      </c>
      <c r="K187" s="40">
        <f t="shared" si="98"/>
        <v>2.2210752717906361</v>
      </c>
      <c r="L187" s="40">
        <f t="shared" si="79"/>
        <v>3.7789247282093639</v>
      </c>
      <c r="M187" s="10">
        <f t="shared" si="99"/>
        <v>4.0688685369890907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12.924154595634702</v>
      </c>
      <c r="Q187" s="42">
        <f t="shared" si="101"/>
        <v>0.21665501936495268</v>
      </c>
      <c r="R187" s="4">
        <f t="shared" si="102"/>
        <v>501528.29963881033</v>
      </c>
      <c r="S187">
        <f t="shared" si="82"/>
        <v>5.0152829963881029E-4</v>
      </c>
      <c r="T187" s="41">
        <f t="shared" si="83"/>
        <v>2.8787146740114793E-4</v>
      </c>
      <c r="U187" s="42">
        <f t="shared" si="103"/>
        <v>0.90001761011682702</v>
      </c>
      <c r="V187" s="42">
        <f t="shared" si="104"/>
        <v>0.97099295261861573</v>
      </c>
      <c r="W187" s="42">
        <f t="shared" si="105"/>
        <v>0.96246482188381954</v>
      </c>
      <c r="X187" s="42">
        <f t="shared" si="106"/>
        <v>8.528130734796191E-3</v>
      </c>
      <c r="Y187" s="42">
        <f t="shared" si="89"/>
        <v>3.6504601760976038E-3</v>
      </c>
      <c r="Z187" s="10">
        <f t="shared" si="107"/>
        <v>12.680868337016186</v>
      </c>
      <c r="AA187">
        <f t="shared" si="84"/>
        <v>4071262.6642954438</v>
      </c>
      <c r="AB187" s="10">
        <f t="shared" si="85"/>
        <v>4.0712626642954435</v>
      </c>
      <c r="AC187" s="10">
        <f t="shared" si="86"/>
        <v>3.9702626642954435</v>
      </c>
      <c r="AD187" s="3">
        <f t="shared" si="87"/>
        <v>575.81764529303018</v>
      </c>
      <c r="AI187" s="94">
        <f t="shared" si="88"/>
        <v>0.96246482188381954</v>
      </c>
    </row>
    <row r="188" spans="2:35">
      <c r="B188" s="39">
        <f t="shared" si="90"/>
        <v>160</v>
      </c>
      <c r="C188" s="42">
        <f t="shared" si="91"/>
        <v>2.7242206235013104</v>
      </c>
      <c r="D188" s="10">
        <f t="shared" si="92"/>
        <v>11.475779376498689</v>
      </c>
      <c r="E188" s="40">
        <f t="shared" si="93"/>
        <v>23.44844124700262</v>
      </c>
      <c r="F188" s="40">
        <f t="shared" si="94"/>
        <v>46.4</v>
      </c>
      <c r="G188" s="3">
        <f t="shared" si="95"/>
        <v>397.75779376498576</v>
      </c>
      <c r="H188" s="3">
        <f t="shared" si="96"/>
        <v>213.67820014326583</v>
      </c>
      <c r="I188">
        <f t="shared" si="78"/>
        <v>2.1367820014326583E-4</v>
      </c>
      <c r="J188" s="4">
        <f t="shared" si="97"/>
        <v>475.8487115950802</v>
      </c>
      <c r="K188" s="40">
        <f t="shared" si="98"/>
        <v>2.2269408450465966</v>
      </c>
      <c r="L188" s="40">
        <f t="shared" si="79"/>
        <v>3.7730591549534034</v>
      </c>
      <c r="M188" s="10">
        <f t="shared" si="99"/>
        <v>4.0712626642954435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12.926579973545754</v>
      </c>
      <c r="Q188" s="42">
        <f t="shared" si="101"/>
        <v>0.21797217973774485</v>
      </c>
      <c r="R188" s="4">
        <f t="shared" si="102"/>
        <v>500815.18001642014</v>
      </c>
      <c r="S188">
        <f t="shared" si="82"/>
        <v>5.0081518001642011E-4</v>
      </c>
      <c r="T188" s="41">
        <f t="shared" si="83"/>
        <v>2.8858458702353811E-4</v>
      </c>
      <c r="U188" s="42">
        <f t="shared" si="103"/>
        <v>0.89873788129846666</v>
      </c>
      <c r="V188" s="42">
        <f t="shared" si="104"/>
        <v>0.97158162726042119</v>
      </c>
      <c r="W188" s="42">
        <f t="shared" si="105"/>
        <v>0.96304555264392289</v>
      </c>
      <c r="X188" s="42">
        <f t="shared" si="106"/>
        <v>8.5360746164983015E-3</v>
      </c>
      <c r="Y188" s="42">
        <f t="shared" si="89"/>
        <v>3.6617035553216525E-3</v>
      </c>
      <c r="Z188" s="10">
        <f t="shared" si="107"/>
        <v>12.688493148883898</v>
      </c>
      <c r="AA188">
        <f t="shared" si="84"/>
        <v>4073649.9224134297</v>
      </c>
      <c r="AB188" s="10">
        <f t="shared" si="85"/>
        <v>4.0736499224134297</v>
      </c>
      <c r="AC188" s="10">
        <f t="shared" si="86"/>
        <v>3.9726499224134297</v>
      </c>
      <c r="AD188" s="3">
        <f t="shared" si="87"/>
        <v>576.16387562196223</v>
      </c>
      <c r="AI188" s="94">
        <f t="shared" si="88"/>
        <v>0.96304555264392289</v>
      </c>
    </row>
    <row r="189" spans="2:35">
      <c r="B189" s="39">
        <f t="shared" si="90"/>
        <v>161</v>
      </c>
      <c r="C189" s="42">
        <f t="shared" si="91"/>
        <v>2.7412470023981936</v>
      </c>
      <c r="D189" s="10">
        <f t="shared" si="92"/>
        <v>11.458752997601806</v>
      </c>
      <c r="E189" s="40">
        <f t="shared" si="93"/>
        <v>23.482494004796386</v>
      </c>
      <c r="F189" s="40">
        <f t="shared" si="94"/>
        <v>46.4</v>
      </c>
      <c r="G189" s="3">
        <f t="shared" si="95"/>
        <v>397.58752997601692</v>
      </c>
      <c r="H189" s="3">
        <f t="shared" si="96"/>
        <v>213.67820014326583</v>
      </c>
      <c r="I189">
        <f t="shared" si="78"/>
        <v>2.1367820014326583E-4</v>
      </c>
      <c r="J189" s="4">
        <f t="shared" si="97"/>
        <v>477.10387821142717</v>
      </c>
      <c r="K189" s="40">
        <f t="shared" si="98"/>
        <v>2.2328149427107729</v>
      </c>
      <c r="L189" s="40">
        <f t="shared" si="79"/>
        <v>3.7671850572892271</v>
      </c>
      <c r="M189" s="10">
        <f t="shared" si="99"/>
        <v>4.0736499224134297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12.928997425693103</v>
      </c>
      <c r="Q189" s="42">
        <f t="shared" si="101"/>
        <v>0.21928909382909176</v>
      </c>
      <c r="R189" s="4">
        <f t="shared" si="102"/>
        <v>500101.7629947979</v>
      </c>
      <c r="S189">
        <f t="shared" si="82"/>
        <v>5.0010176299479785E-4</v>
      </c>
      <c r="T189" s="41">
        <f t="shared" si="83"/>
        <v>2.8929800404516037E-4</v>
      </c>
      <c r="U189" s="42">
        <f t="shared" si="103"/>
        <v>0.89745761878231445</v>
      </c>
      <c r="V189" s="42">
        <f t="shared" si="104"/>
        <v>0.97216859061990157</v>
      </c>
      <c r="W189" s="42">
        <f t="shared" si="105"/>
        <v>0.96362461718144465</v>
      </c>
      <c r="X189" s="42">
        <f t="shared" si="106"/>
        <v>8.5439734384569199E-3</v>
      </c>
      <c r="Y189" s="42">
        <f t="shared" si="89"/>
        <v>3.6729552343388499E-3</v>
      </c>
      <c r="Z189" s="10">
        <f t="shared" si="107"/>
        <v>12.696096008202979</v>
      </c>
      <c r="AA189">
        <f t="shared" si="84"/>
        <v>4076030.3073913516</v>
      </c>
      <c r="AB189" s="10">
        <f t="shared" si="85"/>
        <v>4.0760303073913517</v>
      </c>
      <c r="AC189" s="10">
        <f t="shared" si="86"/>
        <v>3.9750303073913518</v>
      </c>
      <c r="AD189" s="3">
        <f t="shared" si="87"/>
        <v>576.50910912129825</v>
      </c>
      <c r="AI189" s="94">
        <f t="shared" si="88"/>
        <v>0.96362461718144465</v>
      </c>
    </row>
    <row r="190" spans="2:35">
      <c r="B190" s="39">
        <f t="shared" si="90"/>
        <v>162</v>
      </c>
      <c r="C190" s="42">
        <f t="shared" si="91"/>
        <v>2.7582733812950768</v>
      </c>
      <c r="D190" s="10">
        <f t="shared" si="92"/>
        <v>11.441726618704923</v>
      </c>
      <c r="E190" s="40">
        <f t="shared" si="93"/>
        <v>23.516546762590153</v>
      </c>
      <c r="F190" s="40">
        <f t="shared" si="94"/>
        <v>46.4</v>
      </c>
      <c r="G190" s="3">
        <f t="shared" si="95"/>
        <v>397.41726618704809</v>
      </c>
      <c r="H190" s="3">
        <f t="shared" si="96"/>
        <v>213.67820014326583</v>
      </c>
      <c r="I190">
        <f t="shared" si="78"/>
        <v>2.1367820014326583E-4</v>
      </c>
      <c r="J190" s="4">
        <f t="shared" si="97"/>
        <v>478.36086630797922</v>
      </c>
      <c r="K190" s="40">
        <f t="shared" si="98"/>
        <v>2.2386975647831662</v>
      </c>
      <c r="L190" s="40">
        <f t="shared" si="79"/>
        <v>3.7613024352168338</v>
      </c>
      <c r="M190" s="10">
        <f t="shared" si="99"/>
        <v>4.0760303073913517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12.931406957359012</v>
      </c>
      <c r="Q190" s="42">
        <f t="shared" si="101"/>
        <v>0.22060576253753372</v>
      </c>
      <c r="R190" s="4">
        <f t="shared" si="102"/>
        <v>499388.04950433987</v>
      </c>
      <c r="S190">
        <f t="shared" si="82"/>
        <v>4.9938804950433989E-4</v>
      </c>
      <c r="T190" s="41">
        <f t="shared" si="83"/>
        <v>2.9001171753561834E-4</v>
      </c>
      <c r="U190" s="42">
        <f t="shared" si="103"/>
        <v>0.89617682423801304</v>
      </c>
      <c r="V190" s="42">
        <f t="shared" si="104"/>
        <v>0.97275384163795919</v>
      </c>
      <c r="W190" s="42">
        <f t="shared" si="105"/>
        <v>0.96420201453784204</v>
      </c>
      <c r="X190" s="42">
        <f t="shared" si="106"/>
        <v>8.5518271001171486E-3</v>
      </c>
      <c r="Y190" s="42">
        <f t="shared" si="89"/>
        <v>3.6842151574815801E-3</v>
      </c>
      <c r="Z190" s="10">
        <f t="shared" si="107"/>
        <v>12.703676902396525</v>
      </c>
      <c r="AA190">
        <f t="shared" si="84"/>
        <v>4078403.8152914969</v>
      </c>
      <c r="AB190" s="10">
        <f t="shared" si="85"/>
        <v>4.0784038152914972</v>
      </c>
      <c r="AC190" s="10">
        <f t="shared" si="86"/>
        <v>3.9774038152914972</v>
      </c>
      <c r="AD190" s="3">
        <f t="shared" si="87"/>
        <v>576.85334521994162</v>
      </c>
      <c r="AI190" s="94">
        <f t="shared" si="88"/>
        <v>0.96420201453784204</v>
      </c>
    </row>
    <row r="191" spans="2:35">
      <c r="B191" s="39">
        <f t="shared" si="90"/>
        <v>163</v>
      </c>
      <c r="C191" s="42">
        <f t="shared" si="91"/>
        <v>2.77529976019196</v>
      </c>
      <c r="D191" s="10">
        <f t="shared" si="92"/>
        <v>11.42470023980804</v>
      </c>
      <c r="E191" s="40">
        <f t="shared" si="93"/>
        <v>23.550599520383919</v>
      </c>
      <c r="F191" s="40">
        <f t="shared" si="94"/>
        <v>46.4</v>
      </c>
      <c r="G191" s="3">
        <f t="shared" si="95"/>
        <v>397.24700239807925</v>
      </c>
      <c r="H191" s="3">
        <f t="shared" si="96"/>
        <v>213.67820014326583</v>
      </c>
      <c r="I191">
        <f t="shared" si="78"/>
        <v>2.1367820014326583E-4</v>
      </c>
      <c r="J191" s="4">
        <f t="shared" si="97"/>
        <v>479.6196758847359</v>
      </c>
      <c r="K191" s="40">
        <f t="shared" si="98"/>
        <v>2.2445887112637743</v>
      </c>
      <c r="L191" s="40">
        <f t="shared" si="79"/>
        <v>3.7554112887362257</v>
      </c>
      <c r="M191" s="10">
        <f t="shared" si="99"/>
        <v>4.0784038152914972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12.933808573804424</v>
      </c>
      <c r="Q191" s="42">
        <f t="shared" si="101"/>
        <v>0.22192218676012254</v>
      </c>
      <c r="R191" s="4">
        <f t="shared" si="102"/>
        <v>498674.04047544271</v>
      </c>
      <c r="S191">
        <f t="shared" si="82"/>
        <v>4.9867404047544272E-4</v>
      </c>
      <c r="T191" s="41">
        <f t="shared" si="83"/>
        <v>2.9072572656451551E-4</v>
      </c>
      <c r="U191" s="42">
        <f t="shared" si="103"/>
        <v>0.89489549933520562</v>
      </c>
      <c r="V191" s="42">
        <f t="shared" si="104"/>
        <v>0.97333737925880626</v>
      </c>
      <c r="W191" s="42">
        <f t="shared" si="105"/>
        <v>0.96477774375796566</v>
      </c>
      <c r="X191" s="42">
        <f t="shared" si="106"/>
        <v>8.5596355008406011E-3</v>
      </c>
      <c r="Y191" s="42">
        <f t="shared" si="89"/>
        <v>3.695483268991418E-3</v>
      </c>
      <c r="Z191" s="10">
        <f t="shared" si="107"/>
        <v>12.711235818930342</v>
      </c>
      <c r="AA191">
        <f t="shared" si="84"/>
        <v>4080770.4421895253</v>
      </c>
      <c r="AB191" s="10">
        <f t="shared" si="85"/>
        <v>4.0807704421895252</v>
      </c>
      <c r="AC191" s="10">
        <f t="shared" si="86"/>
        <v>3.9797704421895252</v>
      </c>
      <c r="AD191" s="3">
        <f t="shared" si="87"/>
        <v>577.19658334873463</v>
      </c>
      <c r="AI191" s="94">
        <f t="shared" si="88"/>
        <v>0.96477774375796566</v>
      </c>
    </row>
    <row r="192" spans="2:35">
      <c r="B192" s="39">
        <f t="shared" si="90"/>
        <v>164</v>
      </c>
      <c r="C192" s="42">
        <f t="shared" si="91"/>
        <v>2.7923261390888432</v>
      </c>
      <c r="D192" s="10">
        <f t="shared" si="92"/>
        <v>11.407673860911157</v>
      </c>
      <c r="E192" s="40">
        <f t="shared" si="93"/>
        <v>23.584652278177686</v>
      </c>
      <c r="F192" s="40">
        <f t="shared" si="94"/>
        <v>46.4</v>
      </c>
      <c r="G192" s="3">
        <f t="shared" si="95"/>
        <v>397.07673860911041</v>
      </c>
      <c r="H192" s="3">
        <f t="shared" si="96"/>
        <v>213.67820014326583</v>
      </c>
      <c r="I192">
        <f t="shared" si="78"/>
        <v>2.1367820014326583E-4</v>
      </c>
      <c r="J192" s="4">
        <f t="shared" si="97"/>
        <v>480.8803069416972</v>
      </c>
      <c r="K192" s="40">
        <f t="shared" si="98"/>
        <v>2.2504883821525974</v>
      </c>
      <c r="L192" s="40">
        <f t="shared" si="79"/>
        <v>3.7495116178474026</v>
      </c>
      <c r="M192" s="10">
        <f t="shared" si="99"/>
        <v>4.0807704421895252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12.936202280268432</v>
      </c>
      <c r="Q192" s="42">
        <f t="shared" si="101"/>
        <v>0.22323836739242864</v>
      </c>
      <c r="R192" s="4">
        <f t="shared" si="102"/>
        <v>497959.73683850263</v>
      </c>
      <c r="S192">
        <f t="shared" si="82"/>
        <v>4.9795973683850261E-4</v>
      </c>
      <c r="T192" s="41">
        <f t="shared" si="83"/>
        <v>2.9144003020145561E-4</v>
      </c>
      <c r="U192" s="42">
        <f t="shared" si="103"/>
        <v>0.89361364574353475</v>
      </c>
      <c r="V192" s="42">
        <f t="shared" si="104"/>
        <v>0.9739192024311486</v>
      </c>
      <c r="W192" s="42">
        <f t="shared" si="105"/>
        <v>0.96535180388990871</v>
      </c>
      <c r="X192" s="42">
        <f t="shared" si="106"/>
        <v>8.5673985412398901E-3</v>
      </c>
      <c r="Y192" s="42">
        <f t="shared" si="89"/>
        <v>3.7067595130206455E-3</v>
      </c>
      <c r="Z192" s="10">
        <f t="shared" si="107"/>
        <v>12.718772745317029</v>
      </c>
      <c r="AA192">
        <f t="shared" si="84"/>
        <v>4083130.1841757474</v>
      </c>
      <c r="AB192" s="10">
        <f t="shared" si="85"/>
        <v>4.0831301841757472</v>
      </c>
      <c r="AC192" s="10">
        <f t="shared" si="86"/>
        <v>3.9821301841757473</v>
      </c>
      <c r="AD192" s="3">
        <f t="shared" si="87"/>
        <v>577.53882294064499</v>
      </c>
      <c r="AI192" s="94">
        <f t="shared" si="88"/>
        <v>0.96535180388990871</v>
      </c>
    </row>
    <row r="193" spans="2:35">
      <c r="B193" s="39">
        <f t="shared" si="90"/>
        <v>165</v>
      </c>
      <c r="C193" s="42">
        <f t="shared" si="91"/>
        <v>2.8093525179857264</v>
      </c>
      <c r="D193" s="10">
        <f t="shared" si="92"/>
        <v>11.390647482014273</v>
      </c>
      <c r="E193" s="40">
        <f t="shared" si="93"/>
        <v>23.618705035971452</v>
      </c>
      <c r="F193" s="40">
        <f t="shared" si="94"/>
        <v>46.4</v>
      </c>
      <c r="G193" s="3">
        <f t="shared" si="95"/>
        <v>396.90647482014157</v>
      </c>
      <c r="H193" s="3">
        <f t="shared" si="96"/>
        <v>213.67820014326583</v>
      </c>
      <c r="I193">
        <f t="shared" si="78"/>
        <v>2.1367820014326583E-4</v>
      </c>
      <c r="J193" s="4">
        <f t="shared" si="97"/>
        <v>482.14275947886358</v>
      </c>
      <c r="K193" s="40">
        <f t="shared" si="98"/>
        <v>2.2563965774496371</v>
      </c>
      <c r="L193" s="40">
        <f t="shared" si="79"/>
        <v>3.7436034225503629</v>
      </c>
      <c r="M193" s="10">
        <f t="shared" si="99"/>
        <v>4.0831301841757472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12.938588081969634</v>
      </c>
      <c r="Q193" s="42">
        <f t="shared" si="101"/>
        <v>0.22455430532854781</v>
      </c>
      <c r="R193" s="4">
        <f t="shared" si="102"/>
        <v>497245.139523916</v>
      </c>
      <c r="S193">
        <f t="shared" si="82"/>
        <v>4.9724513952391597E-4</v>
      </c>
      <c r="T193" s="41">
        <f t="shared" si="83"/>
        <v>2.9215462751604226E-4</v>
      </c>
      <c r="U193" s="42">
        <f t="shared" si="103"/>
        <v>0.89233126513264338</v>
      </c>
      <c r="V193" s="42">
        <f t="shared" si="104"/>
        <v>0.97449931010669821</v>
      </c>
      <c r="W193" s="42">
        <f t="shared" si="105"/>
        <v>0.96592419398531848</v>
      </c>
      <c r="X193" s="42">
        <f t="shared" si="106"/>
        <v>8.5751161213797333E-3</v>
      </c>
      <c r="Y193" s="42">
        <f t="shared" si="89"/>
        <v>3.718043833631396E-3</v>
      </c>
      <c r="Z193" s="10">
        <f t="shared" si="107"/>
        <v>12.726287669111924</v>
      </c>
      <c r="AA193">
        <f t="shared" si="84"/>
        <v>4085483.0373538532</v>
      </c>
      <c r="AB193" s="10">
        <f t="shared" si="85"/>
        <v>4.0854830373538533</v>
      </c>
      <c r="AC193" s="10">
        <f t="shared" si="86"/>
        <v>3.9844830373538533</v>
      </c>
      <c r="AD193" s="3">
        <f t="shared" si="87"/>
        <v>577.88006343058055</v>
      </c>
      <c r="AI193" s="94">
        <f t="shared" si="88"/>
        <v>0.96592419398531848</v>
      </c>
    </row>
    <row r="194" spans="2:35">
      <c r="B194" s="39">
        <f t="shared" si="90"/>
        <v>166</v>
      </c>
      <c r="C194" s="42">
        <f t="shared" si="91"/>
        <v>2.8263788968826096</v>
      </c>
      <c r="D194" s="10">
        <f t="shared" si="92"/>
        <v>11.37362110311739</v>
      </c>
      <c r="E194" s="40">
        <f t="shared" si="93"/>
        <v>23.652757793765218</v>
      </c>
      <c r="F194" s="40">
        <f t="shared" si="94"/>
        <v>46.4</v>
      </c>
      <c r="G194" s="3">
        <f t="shared" si="95"/>
        <v>396.73621103117273</v>
      </c>
      <c r="H194" s="3">
        <f t="shared" si="96"/>
        <v>213.67820014326583</v>
      </c>
      <c r="I194">
        <f t="shared" si="78"/>
        <v>2.1367820014326583E-4</v>
      </c>
      <c r="J194" s="4">
        <f t="shared" si="97"/>
        <v>483.40703349623482</v>
      </c>
      <c r="K194" s="40">
        <f t="shared" si="98"/>
        <v>2.2623132971548929</v>
      </c>
      <c r="L194" s="40">
        <f t="shared" si="79"/>
        <v>3.7376867028451071</v>
      </c>
      <c r="M194" s="10">
        <f t="shared" si="99"/>
        <v>4.0854830373538533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12.940965984104922</v>
      </c>
      <c r="Q194" s="42">
        <f t="shared" si="101"/>
        <v>0.22587000146110825</v>
      </c>
      <c r="R194" s="4">
        <f t="shared" si="102"/>
        <v>496530.24946207908</v>
      </c>
      <c r="S194">
        <f t="shared" si="82"/>
        <v>4.9653024946207905E-4</v>
      </c>
      <c r="T194" s="41">
        <f t="shared" si="83"/>
        <v>2.9286951757787917E-4</v>
      </c>
      <c r="U194" s="42">
        <f t="shared" si="103"/>
        <v>0.89104835917217395</v>
      </c>
      <c r="V194" s="42">
        <f t="shared" si="104"/>
        <v>0.97507770124154669</v>
      </c>
      <c r="W194" s="42">
        <f t="shared" si="105"/>
        <v>0.96649491309908797</v>
      </c>
      <c r="X194" s="42">
        <f t="shared" si="106"/>
        <v>8.5827881424587193E-3</v>
      </c>
      <c r="Y194" s="42">
        <f t="shared" si="89"/>
        <v>3.7293361747970147E-3</v>
      </c>
      <c r="Z194" s="10">
        <f t="shared" si="107"/>
        <v>12.733780577916644</v>
      </c>
      <c r="AA194">
        <f t="shared" si="84"/>
        <v>4087828.997842025</v>
      </c>
      <c r="AB194" s="10">
        <f t="shared" si="85"/>
        <v>4.087828997842025</v>
      </c>
      <c r="AC194" s="10">
        <f t="shared" si="86"/>
        <v>3.986828997842025</v>
      </c>
      <c r="AD194" s="3">
        <f t="shared" si="87"/>
        <v>578.22030425555113</v>
      </c>
      <c r="AI194" s="94">
        <f t="shared" si="88"/>
        <v>0.96649491309908797</v>
      </c>
    </row>
    <row r="195" spans="2:35">
      <c r="B195" s="39">
        <f t="shared" si="90"/>
        <v>167</v>
      </c>
      <c r="C195" s="42">
        <f t="shared" si="91"/>
        <v>2.8434052757794928</v>
      </c>
      <c r="D195" s="10">
        <f t="shared" si="92"/>
        <v>11.356594724220507</v>
      </c>
      <c r="E195" s="40">
        <f t="shared" si="93"/>
        <v>23.686810551558985</v>
      </c>
      <c r="F195" s="40">
        <f t="shared" si="94"/>
        <v>46.4</v>
      </c>
      <c r="G195" s="3">
        <f t="shared" si="95"/>
        <v>396.56594724220389</v>
      </c>
      <c r="H195" s="3">
        <f t="shared" si="96"/>
        <v>213.67820014326583</v>
      </c>
      <c r="I195">
        <f t="shared" si="78"/>
        <v>2.1367820014326583E-4</v>
      </c>
      <c r="J195" s="4">
        <f t="shared" si="97"/>
        <v>484.67312899381068</v>
      </c>
      <c r="K195" s="40">
        <f t="shared" si="98"/>
        <v>2.2682385412683632</v>
      </c>
      <c r="L195" s="40">
        <f t="shared" si="79"/>
        <v>3.7317614587316368</v>
      </c>
      <c r="M195" s="10">
        <f t="shared" si="99"/>
        <v>4.087828997842025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12.943335991850685</v>
      </c>
      <c r="Q195" s="42">
        <f t="shared" si="101"/>
        <v>0.2271854566812774</v>
      </c>
      <c r="R195" s="4">
        <f t="shared" si="102"/>
        <v>495815.06758338847</v>
      </c>
      <c r="S195">
        <f t="shared" si="82"/>
        <v>4.9581506758338847E-4</v>
      </c>
      <c r="T195" s="41">
        <f t="shared" si="83"/>
        <v>2.9358469945656976E-4</v>
      </c>
      <c r="U195" s="42">
        <f t="shared" si="103"/>
        <v>0.88976492953176967</v>
      </c>
      <c r="V195" s="42">
        <f t="shared" si="104"/>
        <v>0.97565437479449291</v>
      </c>
      <c r="W195" s="42">
        <f t="shared" si="105"/>
        <v>0.96706396028962527</v>
      </c>
      <c r="X195" s="42">
        <f t="shared" si="106"/>
        <v>8.5904145048676384E-3</v>
      </c>
      <c r="Y195" s="42">
        <f t="shared" si="89"/>
        <v>3.7406364804008596E-3</v>
      </c>
      <c r="Z195" s="10">
        <f t="shared" si="107"/>
        <v>12.741251459373874</v>
      </c>
      <c r="AA195">
        <f t="shared" si="84"/>
        <v>4090168.061771302</v>
      </c>
      <c r="AB195" s="10">
        <f t="shared" si="85"/>
        <v>4.0901680617713021</v>
      </c>
      <c r="AC195" s="10">
        <f t="shared" si="86"/>
        <v>3.9891680617713021</v>
      </c>
      <c r="AD195" s="3">
        <f t="shared" si="87"/>
        <v>578.55954485443101</v>
      </c>
      <c r="AI195" s="94">
        <f t="shared" si="88"/>
        <v>0.96706396028962527</v>
      </c>
    </row>
    <row r="196" spans="2:35">
      <c r="B196" s="39">
        <f t="shared" si="90"/>
        <v>168</v>
      </c>
      <c r="C196" s="42">
        <f t="shared" si="91"/>
        <v>2.8604316546763759</v>
      </c>
      <c r="D196" s="10">
        <f t="shared" si="92"/>
        <v>11.339568345323624</v>
      </c>
      <c r="E196" s="40">
        <f t="shared" si="93"/>
        <v>23.720863309352751</v>
      </c>
      <c r="F196" s="40">
        <f t="shared" si="94"/>
        <v>46.4</v>
      </c>
      <c r="G196" s="3">
        <f t="shared" si="95"/>
        <v>396.39568345323505</v>
      </c>
      <c r="H196" s="3">
        <f t="shared" si="96"/>
        <v>213.67820014326583</v>
      </c>
      <c r="I196">
        <f t="shared" si="78"/>
        <v>2.1367820014326583E-4</v>
      </c>
      <c r="J196" s="4">
        <f t="shared" si="97"/>
        <v>485.94104597159139</v>
      </c>
      <c r="K196" s="40">
        <f t="shared" si="98"/>
        <v>2.2741723097900497</v>
      </c>
      <c r="L196" s="40">
        <f t="shared" si="79"/>
        <v>3.7258276902099503</v>
      </c>
      <c r="M196" s="10">
        <f t="shared" si="99"/>
        <v>4.0901680617713021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12.945698110361228</v>
      </c>
      <c r="Q196" s="42">
        <f t="shared" si="101"/>
        <v>0.22850067187876882</v>
      </c>
      <c r="R196" s="4">
        <f t="shared" si="102"/>
        <v>495099.59481824038</v>
      </c>
      <c r="S196">
        <f t="shared" si="82"/>
        <v>4.9509959481824038E-4</v>
      </c>
      <c r="T196" s="41">
        <f t="shared" si="83"/>
        <v>2.9430017222171784E-4</v>
      </c>
      <c r="U196" s="42">
        <f t="shared" si="103"/>
        <v>0.88848097788107327</v>
      </c>
      <c r="V196" s="42">
        <f t="shared" si="104"/>
        <v>0.97622932972895982</v>
      </c>
      <c r="W196" s="42">
        <f t="shared" si="105"/>
        <v>0.96763133461845696</v>
      </c>
      <c r="X196" s="42">
        <f t="shared" si="106"/>
        <v>8.597995110502854E-3</v>
      </c>
      <c r="Y196" s="42">
        <f t="shared" si="89"/>
        <v>3.7519446942381497E-3</v>
      </c>
      <c r="Z196" s="10">
        <f t="shared" si="107"/>
        <v>12.748700301172557</v>
      </c>
      <c r="AA196">
        <f t="shared" si="84"/>
        <v>4092500.2252872041</v>
      </c>
      <c r="AB196" s="10">
        <f t="shared" si="85"/>
        <v>4.0925002252872043</v>
      </c>
      <c r="AC196" s="10">
        <f t="shared" si="86"/>
        <v>3.9915002252872043</v>
      </c>
      <c r="AD196" s="3">
        <f t="shared" si="87"/>
        <v>578.89778466819496</v>
      </c>
      <c r="AI196" s="94">
        <f t="shared" si="88"/>
        <v>0.96763133461845696</v>
      </c>
    </row>
    <row r="197" spans="2:35">
      <c r="B197" s="39">
        <f t="shared" si="90"/>
        <v>169</v>
      </c>
      <c r="C197" s="42">
        <f t="shared" si="91"/>
        <v>2.8774580335732591</v>
      </c>
      <c r="D197" s="10">
        <f t="shared" si="92"/>
        <v>11.322541966426741</v>
      </c>
      <c r="E197" s="40">
        <f t="shared" si="93"/>
        <v>23.754916067146517</v>
      </c>
      <c r="F197" s="40">
        <f t="shared" si="94"/>
        <v>46.4</v>
      </c>
      <c r="G197" s="3">
        <f t="shared" si="95"/>
        <v>396.22541966426621</v>
      </c>
      <c r="H197" s="3">
        <f t="shared" si="96"/>
        <v>213.67820014326583</v>
      </c>
      <c r="I197">
        <f t="shared" si="78"/>
        <v>2.1367820014326583E-4</v>
      </c>
      <c r="J197" s="4">
        <f t="shared" si="97"/>
        <v>487.21078442957696</v>
      </c>
      <c r="K197" s="40">
        <f t="shared" si="98"/>
        <v>2.2801146027199519</v>
      </c>
      <c r="L197" s="40">
        <f t="shared" si="79"/>
        <v>3.7198853972800481</v>
      </c>
      <c r="M197" s="10">
        <f t="shared" si="99"/>
        <v>4.0925002252872043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12.948052344770476</v>
      </c>
      <c r="Q197" s="42">
        <f t="shared" si="101"/>
        <v>0.22981564794184905</v>
      </c>
      <c r="R197" s="4">
        <f t="shared" si="102"/>
        <v>494383.83209703118</v>
      </c>
      <c r="S197">
        <f t="shared" si="82"/>
        <v>4.9438383209703118E-4</v>
      </c>
      <c r="T197" s="41">
        <f t="shared" si="83"/>
        <v>2.9501593494292704E-4</v>
      </c>
      <c r="U197" s="42">
        <f t="shared" si="103"/>
        <v>0.88719650588972732</v>
      </c>
      <c r="V197" s="42">
        <f t="shared" si="104"/>
        <v>0.97680256501185392</v>
      </c>
      <c r="W197" s="42">
        <f t="shared" si="105"/>
        <v>0.96819703515062217</v>
      </c>
      <c r="X197" s="42">
        <f t="shared" si="106"/>
        <v>8.6055298612317532E-3</v>
      </c>
      <c r="Y197" s="42">
        <f t="shared" si="89"/>
        <v>3.7632607600157917E-3</v>
      </c>
      <c r="Z197" s="10">
        <f t="shared" si="107"/>
        <v>12.756127091046189</v>
      </c>
      <c r="AA197">
        <f t="shared" si="84"/>
        <v>4094825.4845492044</v>
      </c>
      <c r="AB197" s="10">
        <f t="shared" si="85"/>
        <v>4.0948254845492045</v>
      </c>
      <c r="AC197" s="10">
        <f t="shared" si="86"/>
        <v>3.9938254845492045</v>
      </c>
      <c r="AD197" s="3">
        <f t="shared" si="87"/>
        <v>579.23502313984113</v>
      </c>
      <c r="AI197" s="94">
        <f t="shared" si="88"/>
        <v>0.96819703515062217</v>
      </c>
    </row>
    <row r="198" spans="2:35">
      <c r="B198" s="39">
        <f t="shared" si="90"/>
        <v>170</v>
      </c>
      <c r="C198" s="42">
        <f t="shared" si="91"/>
        <v>2.8944844124701423</v>
      </c>
      <c r="D198" s="10">
        <f t="shared" si="92"/>
        <v>11.305515587529857</v>
      </c>
      <c r="E198" s="40">
        <f t="shared" si="93"/>
        <v>23.788968824940284</v>
      </c>
      <c r="F198" s="40">
        <f t="shared" si="94"/>
        <v>46.4</v>
      </c>
      <c r="G198" s="3">
        <f t="shared" si="95"/>
        <v>396.05515587529737</v>
      </c>
      <c r="H198" s="3">
        <f t="shared" si="96"/>
        <v>213.67820014326583</v>
      </c>
      <c r="I198">
        <f t="shared" si="78"/>
        <v>2.1367820014326583E-4</v>
      </c>
      <c r="J198" s="4">
        <f t="shared" si="97"/>
        <v>488.48234436776715</v>
      </c>
      <c r="K198" s="40">
        <f t="shared" si="98"/>
        <v>2.286065420058069</v>
      </c>
      <c r="L198" s="40">
        <f t="shared" si="79"/>
        <v>3.713934579941931</v>
      </c>
      <c r="M198" s="10">
        <f t="shared" si="99"/>
        <v>4.0948254845492045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12.950398700191526</v>
      </c>
      <c r="Q198" s="42">
        <f t="shared" si="101"/>
        <v>0.23113038575734438</v>
      </c>
      <c r="R198" s="4">
        <f t="shared" si="102"/>
        <v>493667.78035015729</v>
      </c>
      <c r="S198">
        <f t="shared" si="82"/>
        <v>4.9366778035015726E-4</v>
      </c>
      <c r="T198" s="41">
        <f t="shared" si="83"/>
        <v>2.9573198668980097E-4</v>
      </c>
      <c r="U198" s="42">
        <f t="shared" si="103"/>
        <v>0.88591151522737477</v>
      </c>
      <c r="V198" s="42">
        <f t="shared" si="104"/>
        <v>0.97737407961330613</v>
      </c>
      <c r="W198" s="42">
        <f t="shared" si="105"/>
        <v>0.96876106095454484</v>
      </c>
      <c r="X198" s="42">
        <f t="shared" si="106"/>
        <v>8.6130186587612956E-3</v>
      </c>
      <c r="Y198" s="42">
        <f t="shared" si="89"/>
        <v>3.774584621352032E-3</v>
      </c>
      <c r="Z198" s="10">
        <f t="shared" si="107"/>
        <v>12.763531816770525</v>
      </c>
      <c r="AA198">
        <f t="shared" si="84"/>
        <v>4097143.8357300032</v>
      </c>
      <c r="AB198" s="10">
        <f t="shared" si="85"/>
        <v>4.0971438357300034</v>
      </c>
      <c r="AC198" s="10">
        <f t="shared" si="86"/>
        <v>3.9961438357300034</v>
      </c>
      <c r="AD198" s="3">
        <f t="shared" si="87"/>
        <v>579.57125971428616</v>
      </c>
      <c r="AI198" s="94">
        <f t="shared" si="88"/>
        <v>0.96876106095454484</v>
      </c>
    </row>
    <row r="199" spans="2:35">
      <c r="B199" s="39">
        <f t="shared" si="90"/>
        <v>171</v>
      </c>
      <c r="C199" s="42">
        <f t="shared" si="91"/>
        <v>2.9115107913670255</v>
      </c>
      <c r="D199" s="10">
        <f t="shared" si="92"/>
        <v>11.288489208632974</v>
      </c>
      <c r="E199" s="40">
        <f t="shared" si="93"/>
        <v>23.82302158273405</v>
      </c>
      <c r="F199" s="40">
        <f t="shared" si="94"/>
        <v>46.4</v>
      </c>
      <c r="G199" s="3">
        <f t="shared" si="95"/>
        <v>395.88489208632853</v>
      </c>
      <c r="H199" s="3">
        <f t="shared" si="96"/>
        <v>213.67820014326583</v>
      </c>
      <c r="I199">
        <f t="shared" si="78"/>
        <v>2.1367820014326583E-4</v>
      </c>
      <c r="J199" s="4">
        <f t="shared" si="97"/>
        <v>489.7557257861622</v>
      </c>
      <c r="K199" s="40">
        <f t="shared" si="98"/>
        <v>2.2920247618044018</v>
      </c>
      <c r="L199" s="40">
        <f t="shared" si="79"/>
        <v>3.7079752381955982</v>
      </c>
      <c r="M199" s="10">
        <f t="shared" si="99"/>
        <v>4.0971438357300034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12.95273718171598</v>
      </c>
      <c r="Q199" s="42">
        <f t="shared" si="101"/>
        <v>0.2324448862106476</v>
      </c>
      <c r="R199" s="4">
        <f t="shared" si="102"/>
        <v>492951.44050801505</v>
      </c>
      <c r="S199">
        <f t="shared" si="82"/>
        <v>4.9295144050801509E-4</v>
      </c>
      <c r="T199" s="41">
        <f t="shared" si="83"/>
        <v>2.9644832653194313E-4</v>
      </c>
      <c r="U199" s="42">
        <f t="shared" si="103"/>
        <v>0.88462600756365828</v>
      </c>
      <c r="V199" s="42">
        <f t="shared" si="104"/>
        <v>0.97794387250770554</v>
      </c>
      <c r="W199" s="42">
        <f t="shared" si="105"/>
        <v>0.96932341110185716</v>
      </c>
      <c r="X199" s="42">
        <f t="shared" si="106"/>
        <v>8.6204614058483786E-3</v>
      </c>
      <c r="Y199" s="42">
        <f t="shared" si="89"/>
        <v>3.7859162217777028E-3</v>
      </c>
      <c r="Z199" s="10">
        <f t="shared" si="107"/>
        <v>12.770914466166703</v>
      </c>
      <c r="AA199">
        <f t="shared" si="84"/>
        <v>4099455.2750165123</v>
      </c>
      <c r="AB199" s="10">
        <f t="shared" si="85"/>
        <v>4.0994552750165125</v>
      </c>
      <c r="AC199" s="10">
        <f t="shared" si="86"/>
        <v>3.9984552750165125</v>
      </c>
      <c r="AD199" s="3">
        <f t="shared" si="87"/>
        <v>579.90649383850803</v>
      </c>
      <c r="AI199" s="94">
        <f t="shared" si="88"/>
        <v>0.96932341110185716</v>
      </c>
    </row>
    <row r="200" spans="2:35">
      <c r="B200" s="39">
        <f t="shared" si="90"/>
        <v>172</v>
      </c>
      <c r="C200" s="42">
        <f t="shared" si="91"/>
        <v>2.9285371702639087</v>
      </c>
      <c r="D200" s="10">
        <f t="shared" si="92"/>
        <v>11.271462829736091</v>
      </c>
      <c r="E200" s="40">
        <f t="shared" si="93"/>
        <v>23.857074340527817</v>
      </c>
      <c r="F200" s="40">
        <f t="shared" si="94"/>
        <v>46.4</v>
      </c>
      <c r="G200" s="3">
        <f t="shared" si="95"/>
        <v>395.7146282973597</v>
      </c>
      <c r="H200" s="3">
        <f t="shared" si="96"/>
        <v>213.67820014326583</v>
      </c>
      <c r="I200">
        <f t="shared" si="78"/>
        <v>2.1367820014326583E-4</v>
      </c>
      <c r="J200" s="4">
        <f t="shared" si="97"/>
        <v>491.03092868476233</v>
      </c>
      <c r="K200" s="40">
        <f t="shared" si="98"/>
        <v>2.2979926279589518</v>
      </c>
      <c r="L200" s="40">
        <f t="shared" si="79"/>
        <v>3.7020073720410482</v>
      </c>
      <c r="M200" s="10">
        <f t="shared" si="99"/>
        <v>4.0994552750165125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12.955067794415001</v>
      </c>
      <c r="Q200" s="42">
        <f t="shared" si="101"/>
        <v>0.23375915018572485</v>
      </c>
      <c r="R200" s="4">
        <f t="shared" si="102"/>
        <v>492234.8135010007</v>
      </c>
      <c r="S200">
        <f t="shared" si="82"/>
        <v>4.9223481350100064E-4</v>
      </c>
      <c r="T200" s="41">
        <f t="shared" si="83"/>
        <v>2.9716495353895758E-4</v>
      </c>
      <c r="U200" s="42">
        <f t="shared" si="103"/>
        <v>0.88333998456822072</v>
      </c>
      <c r="V200" s="42">
        <f t="shared" si="104"/>
        <v>0.97851194267268293</v>
      </c>
      <c r="W200" s="42">
        <f t="shared" si="105"/>
        <v>0.96988408466763865</v>
      </c>
      <c r="X200" s="42">
        <f t="shared" si="106"/>
        <v>8.6278580050442866E-3</v>
      </c>
      <c r="Y200" s="42">
        <f t="shared" si="89"/>
        <v>3.7972555047358146E-3</v>
      </c>
      <c r="Z200" s="10">
        <f t="shared" si="107"/>
        <v>12.778275027098726</v>
      </c>
      <c r="AA200">
        <f t="shared" si="84"/>
        <v>4101759.7986090635</v>
      </c>
      <c r="AB200" s="10">
        <f t="shared" si="85"/>
        <v>4.1017597986090637</v>
      </c>
      <c r="AC200" s="10">
        <f t="shared" si="86"/>
        <v>4.0007597986090637</v>
      </c>
      <c r="AD200" s="3">
        <f t="shared" si="87"/>
        <v>580.24072496143049</v>
      </c>
      <c r="AI200" s="94">
        <f t="shared" si="88"/>
        <v>0.96988408466763865</v>
      </c>
    </row>
    <row r="201" spans="2:35">
      <c r="B201" s="39">
        <f t="shared" si="90"/>
        <v>173</v>
      </c>
      <c r="C201" s="42">
        <f t="shared" si="91"/>
        <v>2.9455635491607919</v>
      </c>
      <c r="D201" s="10">
        <f t="shared" si="92"/>
        <v>11.254436450839208</v>
      </c>
      <c r="E201" s="40">
        <f t="shared" si="93"/>
        <v>23.891127098321583</v>
      </c>
      <c r="F201" s="40">
        <f t="shared" si="94"/>
        <v>46.4</v>
      </c>
      <c r="G201" s="3">
        <f t="shared" si="95"/>
        <v>395.54436450839086</v>
      </c>
      <c r="H201" s="3">
        <f t="shared" si="96"/>
        <v>213.67820014326583</v>
      </c>
      <c r="I201">
        <f t="shared" si="78"/>
        <v>2.1367820014326583E-4</v>
      </c>
      <c r="J201" s="4">
        <f t="shared" si="97"/>
        <v>492.30795306356708</v>
      </c>
      <c r="K201" s="40">
        <f t="shared" si="98"/>
        <v>2.3039690185217165</v>
      </c>
      <c r="L201" s="40">
        <f t="shared" si="79"/>
        <v>3.6960309814782835</v>
      </c>
      <c r="M201" s="10">
        <f t="shared" si="99"/>
        <v>4.1017597986090637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12.957390543338603</v>
      </c>
      <c r="Q201" s="42">
        <f t="shared" si="101"/>
        <v>0.2350731785651223</v>
      </c>
      <c r="R201" s="4">
        <f t="shared" si="102"/>
        <v>491517.90025951079</v>
      </c>
      <c r="S201">
        <f t="shared" si="82"/>
        <v>4.9151790025951084E-4</v>
      </c>
      <c r="T201" s="41">
        <f t="shared" si="83"/>
        <v>2.9788186678044739E-4</v>
      </c>
      <c r="U201" s="42">
        <f t="shared" si="103"/>
        <v>0.88205344791070495</v>
      </c>
      <c r="V201" s="42">
        <f t="shared" si="104"/>
        <v>0.97907828908969974</v>
      </c>
      <c r="W201" s="42">
        <f t="shared" si="105"/>
        <v>0.97044308073022356</v>
      </c>
      <c r="X201" s="42">
        <f t="shared" si="106"/>
        <v>8.6352083594761764E-3</v>
      </c>
      <c r="Y201" s="42">
        <f t="shared" si="89"/>
        <v>3.8086024135821762E-3</v>
      </c>
      <c r="Z201" s="10">
        <f t="shared" si="107"/>
        <v>12.785613487474519</v>
      </c>
      <c r="AA201">
        <f t="shared" si="84"/>
        <v>4104057.4027217384</v>
      </c>
      <c r="AB201" s="10">
        <f t="shared" si="85"/>
        <v>4.1040574027217387</v>
      </c>
      <c r="AC201" s="10">
        <f t="shared" si="86"/>
        <v>4.0030574027217387</v>
      </c>
      <c r="AD201" s="3">
        <f t="shared" si="87"/>
        <v>580.57395253397226</v>
      </c>
      <c r="AI201" s="94">
        <f t="shared" si="88"/>
        <v>0.97044308073022356</v>
      </c>
    </row>
    <row r="202" spans="2:35">
      <c r="B202" s="39">
        <f t="shared" si="90"/>
        <v>174</v>
      </c>
      <c r="C202" s="42">
        <f t="shared" si="91"/>
        <v>2.9625899280576751</v>
      </c>
      <c r="D202" s="10">
        <f t="shared" si="92"/>
        <v>11.237410071942325</v>
      </c>
      <c r="E202" s="40">
        <f t="shared" si="93"/>
        <v>23.925179856115349</v>
      </c>
      <c r="F202" s="40">
        <f t="shared" si="94"/>
        <v>46.4</v>
      </c>
      <c r="G202" s="3">
        <f t="shared" si="95"/>
        <v>395.37410071942202</v>
      </c>
      <c r="H202" s="3">
        <f t="shared" si="96"/>
        <v>213.67820014326583</v>
      </c>
      <c r="I202">
        <f t="shared" si="78"/>
        <v>2.1367820014326583E-4</v>
      </c>
      <c r="J202" s="4">
        <f t="shared" si="97"/>
        <v>493.58679892257669</v>
      </c>
      <c r="K202" s="40">
        <f t="shared" si="98"/>
        <v>2.3099539334926971</v>
      </c>
      <c r="L202" s="40">
        <f t="shared" si="79"/>
        <v>3.6900460665073029</v>
      </c>
      <c r="M202" s="10">
        <f t="shared" si="99"/>
        <v>4.1040574027217387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12.959705433516039</v>
      </c>
      <c r="Q202" s="42">
        <f t="shared" si="101"/>
        <v>0.2363869722299729</v>
      </c>
      <c r="R202" s="4">
        <f t="shared" si="102"/>
        <v>490800.70171394158</v>
      </c>
      <c r="S202">
        <f t="shared" si="82"/>
        <v>4.9080070171394162E-4</v>
      </c>
      <c r="T202" s="41">
        <f t="shared" si="83"/>
        <v>2.985990653260166E-4</v>
      </c>
      <c r="U202" s="42">
        <f t="shared" si="103"/>
        <v>0.88076639926075373</v>
      </c>
      <c r="V202" s="42">
        <f t="shared" si="104"/>
        <v>0.97964291074396115</v>
      </c>
      <c r="W202" s="42">
        <f t="shared" si="105"/>
        <v>0.97100039837128227</v>
      </c>
      <c r="X202" s="42">
        <f t="shared" si="106"/>
        <v>8.6425123726788788E-3</v>
      </c>
      <c r="Y202" s="42">
        <f t="shared" si="89"/>
        <v>3.8199568915857946E-3</v>
      </c>
      <c r="Z202" s="10">
        <f t="shared" si="107"/>
        <v>12.792929835246092</v>
      </c>
      <c r="AA202">
        <f t="shared" si="84"/>
        <v>4106348.0835824241</v>
      </c>
      <c r="AB202" s="10">
        <f t="shared" si="85"/>
        <v>4.1063480835824242</v>
      </c>
      <c r="AC202" s="10">
        <f t="shared" si="86"/>
        <v>4.0053480835824242</v>
      </c>
      <c r="AD202" s="3">
        <f t="shared" si="87"/>
        <v>580.90617600905352</v>
      </c>
      <c r="AI202" s="94">
        <f t="shared" si="88"/>
        <v>0.97100039837128227</v>
      </c>
    </row>
    <row r="203" spans="2:35">
      <c r="B203" s="39">
        <f t="shared" si="90"/>
        <v>175</v>
      </c>
      <c r="C203" s="42">
        <f t="shared" si="91"/>
        <v>2.9796163069545583</v>
      </c>
      <c r="D203" s="10">
        <f t="shared" si="92"/>
        <v>11.220383693045441</v>
      </c>
      <c r="E203" s="40">
        <f t="shared" si="93"/>
        <v>23.959232613909116</v>
      </c>
      <c r="F203" s="40">
        <f t="shared" si="94"/>
        <v>46.4</v>
      </c>
      <c r="G203" s="3">
        <f t="shared" si="95"/>
        <v>395.20383693045318</v>
      </c>
      <c r="H203" s="3">
        <f t="shared" si="96"/>
        <v>213.67820014326583</v>
      </c>
      <c r="I203">
        <f t="shared" si="78"/>
        <v>2.1367820014326583E-4</v>
      </c>
      <c r="J203" s="4">
        <f t="shared" si="97"/>
        <v>494.86746626179092</v>
      </c>
      <c r="K203" s="40">
        <f t="shared" si="98"/>
        <v>2.3159473728718925</v>
      </c>
      <c r="L203" s="40">
        <f t="shared" si="79"/>
        <v>3.6840526271281075</v>
      </c>
      <c r="M203" s="10">
        <f t="shared" si="99"/>
        <v>4.1063480835824242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12.962012469955933</v>
      </c>
      <c r="Q203" s="42">
        <f t="shared" si="101"/>
        <v>0.23770053206000299</v>
      </c>
      <c r="R203" s="4">
        <f t="shared" si="102"/>
        <v>490083.21879468957</v>
      </c>
      <c r="S203">
        <f t="shared" si="82"/>
        <v>4.900832187946896E-4</v>
      </c>
      <c r="T203" s="41">
        <f t="shared" si="83"/>
        <v>2.9931654824526862E-4</v>
      </c>
      <c r="U203" s="42">
        <f t="shared" si="103"/>
        <v>0.87947884028801004</v>
      </c>
      <c r="V203" s="42">
        <f t="shared" si="104"/>
        <v>0.98020580662411771</v>
      </c>
      <c r="W203" s="42">
        <f t="shared" si="105"/>
        <v>0.97155603667583268</v>
      </c>
      <c r="X203" s="42">
        <f t="shared" si="106"/>
        <v>8.6497699482850354E-3</v>
      </c>
      <c r="Y203" s="42">
        <f t="shared" si="89"/>
        <v>3.8313188819288631E-3</v>
      </c>
      <c r="Z203" s="10">
        <f t="shared" si="107"/>
        <v>12.800224058408457</v>
      </c>
      <c r="AA203">
        <f t="shared" si="84"/>
        <v>4108631.8374324692</v>
      </c>
      <c r="AB203" s="10">
        <f t="shared" si="85"/>
        <v>4.1086318374324691</v>
      </c>
      <c r="AC203" s="10">
        <f t="shared" si="86"/>
        <v>4.0076318374324691</v>
      </c>
      <c r="AD203" s="3">
        <f t="shared" si="87"/>
        <v>581.23739484154737</v>
      </c>
      <c r="AI203" s="94">
        <f t="shared" si="88"/>
        <v>0.97155603667583268</v>
      </c>
    </row>
    <row r="204" spans="2:35">
      <c r="B204" s="39">
        <f t="shared" si="90"/>
        <v>176</v>
      </c>
      <c r="C204" s="42">
        <f t="shared" si="91"/>
        <v>2.9966426858514414</v>
      </c>
      <c r="D204" s="10">
        <f t="shared" si="92"/>
        <v>11.203357314148558</v>
      </c>
      <c r="E204" s="40">
        <f t="shared" si="93"/>
        <v>23.993285371702882</v>
      </c>
      <c r="F204" s="40">
        <f t="shared" si="94"/>
        <v>46.4</v>
      </c>
      <c r="G204" s="3">
        <f t="shared" si="95"/>
        <v>395.03357314148434</v>
      </c>
      <c r="H204" s="3">
        <f t="shared" si="96"/>
        <v>213.67820014326583</v>
      </c>
      <c r="I204">
        <f t="shared" si="78"/>
        <v>2.1367820014326583E-4</v>
      </c>
      <c r="J204" s="4">
        <f t="shared" si="97"/>
        <v>496.14995508121024</v>
      </c>
      <c r="K204" s="40">
        <f t="shared" si="98"/>
        <v>2.3219493366593049</v>
      </c>
      <c r="L204" s="40">
        <f t="shared" si="79"/>
        <v>3.6780506633406951</v>
      </c>
      <c r="M204" s="10">
        <f t="shared" si="99"/>
        <v>4.1086318374324691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12.964311657646</v>
      </c>
      <c r="Q204" s="42">
        <f t="shared" si="101"/>
        <v>0.23901385893353905</v>
      </c>
      <c r="R204" s="4">
        <f t="shared" si="102"/>
        <v>489365.45243215089</v>
      </c>
      <c r="S204">
        <f t="shared" si="82"/>
        <v>4.8936545243215084E-4</v>
      </c>
      <c r="T204" s="41">
        <f t="shared" si="83"/>
        <v>3.0003431460780738E-4</v>
      </c>
      <c r="U204" s="42">
        <f t="shared" si="103"/>
        <v>0.87819077266211631</v>
      </c>
      <c r="V204" s="42">
        <f t="shared" si="104"/>
        <v>0.98076697572302463</v>
      </c>
      <c r="W204" s="42">
        <f t="shared" si="105"/>
        <v>0.97210999473215931</v>
      </c>
      <c r="X204" s="42">
        <f t="shared" si="106"/>
        <v>8.656980990865315E-3</v>
      </c>
      <c r="Y204" s="42">
        <f t="shared" si="89"/>
        <v>3.8426883277078573E-3</v>
      </c>
      <c r="Z204" s="10">
        <f t="shared" si="107"/>
        <v>12.807496145002156</v>
      </c>
      <c r="AA204">
        <f t="shared" si="84"/>
        <v>4110908.6605274784</v>
      </c>
      <c r="AB204" s="10">
        <f t="shared" si="85"/>
        <v>4.1109086605274783</v>
      </c>
      <c r="AC204" s="10">
        <f t="shared" si="86"/>
        <v>4.0099086605274783</v>
      </c>
      <c r="AD204" s="3">
        <f t="shared" si="87"/>
        <v>581.56760848839428</v>
      </c>
      <c r="AI204" s="94">
        <f t="shared" si="88"/>
        <v>0.97210999473215931</v>
      </c>
    </row>
    <row r="205" spans="2:35">
      <c r="B205" s="39">
        <f t="shared" si="90"/>
        <v>177</v>
      </c>
      <c r="C205" s="42">
        <f t="shared" si="91"/>
        <v>3.0136690647483246</v>
      </c>
      <c r="D205" s="10">
        <f t="shared" si="92"/>
        <v>11.186330935251675</v>
      </c>
      <c r="E205" s="40">
        <f t="shared" si="93"/>
        <v>24.027338129496648</v>
      </c>
      <c r="F205" s="40">
        <f t="shared" si="94"/>
        <v>46.4</v>
      </c>
      <c r="G205" s="3">
        <f t="shared" si="95"/>
        <v>394.8633093525155</v>
      </c>
      <c r="H205" s="3">
        <f t="shared" si="96"/>
        <v>213.67820014326583</v>
      </c>
      <c r="I205">
        <f t="shared" si="78"/>
        <v>2.1367820014326583E-4</v>
      </c>
      <c r="J205" s="4">
        <f t="shared" si="97"/>
        <v>497.43426538083418</v>
      </c>
      <c r="K205" s="40">
        <f t="shared" si="98"/>
        <v>2.3279598248549318</v>
      </c>
      <c r="L205" s="40">
        <f t="shared" si="79"/>
        <v>3.6720401751450682</v>
      </c>
      <c r="M205" s="10">
        <f t="shared" si="99"/>
        <v>4.1109086605274783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12.96660300155393</v>
      </c>
      <c r="Q205" s="42">
        <f t="shared" si="101"/>
        <v>0.2403269537275142</v>
      </c>
      <c r="R205" s="4">
        <f t="shared" si="102"/>
        <v>488647.40355672204</v>
      </c>
      <c r="S205">
        <f t="shared" si="82"/>
        <v>4.8864740355672204E-4</v>
      </c>
      <c r="T205" s="41">
        <f t="shared" si="83"/>
        <v>3.0075236348323618E-4</v>
      </c>
      <c r="U205" s="42">
        <f t="shared" si="103"/>
        <v>0.87690219805271552</v>
      </c>
      <c r="V205" s="42">
        <f t="shared" si="104"/>
        <v>0.98132641703640788</v>
      </c>
      <c r="W205" s="42">
        <f t="shared" si="105"/>
        <v>0.97266227163200392</v>
      </c>
      <c r="X205" s="42">
        <f t="shared" si="106"/>
        <v>8.6641454044039667E-3</v>
      </c>
      <c r="Y205" s="42">
        <f t="shared" si="89"/>
        <v>3.8540651719326238E-3</v>
      </c>
      <c r="Z205" s="10">
        <f t="shared" si="107"/>
        <v>12.814746083109162</v>
      </c>
      <c r="AA205">
        <f t="shared" si="84"/>
        <v>4113178.5491360272</v>
      </c>
      <c r="AB205" s="10">
        <f t="shared" si="85"/>
        <v>4.1131785491360269</v>
      </c>
      <c r="AC205" s="10">
        <f t="shared" si="86"/>
        <v>4.0121785491360269</v>
      </c>
      <c r="AD205" s="3">
        <f t="shared" si="87"/>
        <v>581.89681640841582</v>
      </c>
      <c r="AI205" s="94">
        <f t="shared" si="88"/>
        <v>0.97266227163200392</v>
      </c>
    </row>
    <row r="206" spans="2:35">
      <c r="B206" s="39">
        <f t="shared" si="90"/>
        <v>178</v>
      </c>
      <c r="C206" s="42">
        <f t="shared" si="91"/>
        <v>3.0306954436452078</v>
      </c>
      <c r="D206" s="10">
        <f t="shared" si="92"/>
        <v>11.169304556354792</v>
      </c>
      <c r="E206" s="40">
        <f t="shared" si="93"/>
        <v>24.061390887290415</v>
      </c>
      <c r="F206" s="40">
        <f t="shared" si="94"/>
        <v>46.4</v>
      </c>
      <c r="G206" s="3">
        <f t="shared" si="95"/>
        <v>394.69304556354666</v>
      </c>
      <c r="H206" s="3">
        <f t="shared" si="96"/>
        <v>213.67820014326583</v>
      </c>
      <c r="I206">
        <f t="shared" si="78"/>
        <v>2.1367820014326583E-4</v>
      </c>
      <c r="J206" s="4">
        <f t="shared" si="97"/>
        <v>498.7203971606632</v>
      </c>
      <c r="K206" s="40">
        <f t="shared" si="98"/>
        <v>2.3339788374587758</v>
      </c>
      <c r="L206" s="40">
        <f t="shared" si="79"/>
        <v>3.6660211625412242</v>
      </c>
      <c r="M206" s="10">
        <f t="shared" si="99"/>
        <v>4.1131785491360269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12.968886506626133</v>
      </c>
      <c r="Q206" s="42">
        <f t="shared" si="101"/>
        <v>0.241639817317475</v>
      </c>
      <c r="R206" s="4">
        <f t="shared" si="102"/>
        <v>487929.07309879933</v>
      </c>
      <c r="S206">
        <f t="shared" si="82"/>
        <v>4.8792907309879932E-4</v>
      </c>
      <c r="T206" s="41">
        <f t="shared" si="83"/>
        <v>3.014706939411589E-4</v>
      </c>
      <c r="U206" s="42">
        <f t="shared" si="103"/>
        <v>0.8756131181294502</v>
      </c>
      <c r="V206" s="42">
        <f t="shared" si="104"/>
        <v>0.98188412956430138</v>
      </c>
      <c r="W206" s="42">
        <f t="shared" si="105"/>
        <v>0.97321286647025429</v>
      </c>
      <c r="X206" s="42">
        <f t="shared" si="106"/>
        <v>8.6712630940470881E-3</v>
      </c>
      <c r="Y206" s="42">
        <f t="shared" si="89"/>
        <v>3.8654493575277691E-3</v>
      </c>
      <c r="Z206" s="10">
        <f t="shared" si="107"/>
        <v>12.821973860856366</v>
      </c>
      <c r="AA206">
        <f t="shared" si="84"/>
        <v>4115441.4995407546</v>
      </c>
      <c r="AB206" s="10">
        <f t="shared" si="85"/>
        <v>4.1154414995407542</v>
      </c>
      <c r="AC206" s="10">
        <f t="shared" si="86"/>
        <v>4.0144414995407542</v>
      </c>
      <c r="AD206" s="3">
        <f t="shared" si="87"/>
        <v>582.2250180624734</v>
      </c>
      <c r="AI206" s="94">
        <f t="shared" si="88"/>
        <v>0.97321286647025429</v>
      </c>
    </row>
    <row r="207" spans="2:35">
      <c r="B207" s="39">
        <f t="shared" si="90"/>
        <v>179</v>
      </c>
      <c r="C207" s="42">
        <f t="shared" si="91"/>
        <v>3.047721822542091</v>
      </c>
      <c r="D207" s="10">
        <f t="shared" si="92"/>
        <v>11.152278177457909</v>
      </c>
      <c r="E207" s="40">
        <f t="shared" si="93"/>
        <v>24.095443645084181</v>
      </c>
      <c r="F207" s="40">
        <f t="shared" si="94"/>
        <v>46.4</v>
      </c>
      <c r="G207" s="3">
        <f t="shared" si="95"/>
        <v>394.52278177457782</v>
      </c>
      <c r="H207" s="3">
        <f t="shared" si="96"/>
        <v>213.67820014326583</v>
      </c>
      <c r="I207">
        <f t="shared" si="78"/>
        <v>2.1367820014326583E-4</v>
      </c>
      <c r="J207" s="4">
        <f t="shared" si="97"/>
        <v>500.00835042069684</v>
      </c>
      <c r="K207" s="40">
        <f t="shared" si="98"/>
        <v>2.3400063744708346</v>
      </c>
      <c r="L207" s="40">
        <f t="shared" si="79"/>
        <v>3.6599936255291654</v>
      </c>
      <c r="M207" s="10">
        <f t="shared" si="99"/>
        <v>4.1154414995407542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12.971162177788939</v>
      </c>
      <c r="Q207" s="42">
        <f t="shared" si="101"/>
        <v>0.24295245057758783</v>
      </c>
      <c r="R207" s="4">
        <f t="shared" si="102"/>
        <v>487210.46198877925</v>
      </c>
      <c r="S207">
        <f t="shared" si="82"/>
        <v>4.8721046198877923E-4</v>
      </c>
      <c r="T207" s="41">
        <f t="shared" si="83"/>
        <v>3.02189305051179E-4</v>
      </c>
      <c r="U207" s="42">
        <f t="shared" si="103"/>
        <v>0.87432353456196377</v>
      </c>
      <c r="V207" s="42">
        <f t="shared" si="104"/>
        <v>0.98244011230949868</v>
      </c>
      <c r="W207" s="42">
        <f t="shared" si="105"/>
        <v>0.9737617783452106</v>
      </c>
      <c r="X207" s="42">
        <f t="shared" si="106"/>
        <v>8.6783339642880764E-3</v>
      </c>
      <c r="Y207" s="42">
        <f t="shared" si="89"/>
        <v>3.8768408273316605E-3</v>
      </c>
      <c r="Z207" s="10">
        <f t="shared" si="107"/>
        <v>12.829179466411215</v>
      </c>
      <c r="AA207">
        <f t="shared" si="84"/>
        <v>4117697.5080369986</v>
      </c>
      <c r="AB207" s="10">
        <f t="shared" si="85"/>
        <v>4.1176975080369989</v>
      </c>
      <c r="AC207" s="10">
        <f t="shared" si="86"/>
        <v>4.0166975080369989</v>
      </c>
      <c r="AD207" s="3">
        <f t="shared" si="87"/>
        <v>582.5522129132703</v>
      </c>
      <c r="AI207" s="94">
        <f t="shared" si="88"/>
        <v>0.9737617783452106</v>
      </c>
    </row>
    <row r="208" spans="2:35">
      <c r="B208" s="39">
        <f t="shared" si="90"/>
        <v>180</v>
      </c>
      <c r="C208" s="42">
        <f t="shared" si="91"/>
        <v>3.0647482014389742</v>
      </c>
      <c r="D208" s="10">
        <f t="shared" si="92"/>
        <v>11.135251798561026</v>
      </c>
      <c r="E208" s="40">
        <f t="shared" si="93"/>
        <v>24.129496402877948</v>
      </c>
      <c r="F208" s="40">
        <f t="shared" si="94"/>
        <v>46.4</v>
      </c>
      <c r="G208" s="3">
        <f t="shared" si="95"/>
        <v>394.35251798560898</v>
      </c>
      <c r="H208" s="3">
        <f t="shared" si="96"/>
        <v>213.67820014326583</v>
      </c>
      <c r="I208">
        <f t="shared" si="78"/>
        <v>2.1367820014326583E-4</v>
      </c>
      <c r="J208" s="4">
        <f t="shared" si="97"/>
        <v>501.29812516093534</v>
      </c>
      <c r="K208" s="40">
        <f t="shared" si="98"/>
        <v>2.3460424358911092</v>
      </c>
      <c r="L208" s="40">
        <f t="shared" si="79"/>
        <v>3.6539575641088908</v>
      </c>
      <c r="M208" s="10">
        <f t="shared" si="99"/>
        <v>4.1176975080369989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12.973430019947276</v>
      </c>
      <c r="Q208" s="42">
        <f t="shared" si="101"/>
        <v>0.24426485438064563</v>
      </c>
      <c r="R208" s="4">
        <f t="shared" si="102"/>
        <v>486491.571157058</v>
      </c>
      <c r="S208">
        <f t="shared" si="82"/>
        <v>4.8649157115705798E-4</v>
      </c>
      <c r="T208" s="41">
        <f t="shared" si="83"/>
        <v>3.0290819588290024E-4</v>
      </c>
      <c r="U208" s="42">
        <f t="shared" si="103"/>
        <v>0.87303344901989843</v>
      </c>
      <c r="V208" s="42">
        <f t="shared" si="104"/>
        <v>0.98299436427990294</v>
      </c>
      <c r="W208" s="42">
        <f t="shared" si="105"/>
        <v>0.97430900635825213</v>
      </c>
      <c r="X208" s="42">
        <f t="shared" si="106"/>
        <v>8.6853579216508159E-3</v>
      </c>
      <c r="Y208" s="42">
        <f t="shared" si="89"/>
        <v>3.8882395240989534E-3</v>
      </c>
      <c r="Z208" s="10">
        <f t="shared" si="107"/>
        <v>12.836362887988969</v>
      </c>
      <c r="AA208">
        <f t="shared" si="84"/>
        <v>4119946.5709350649</v>
      </c>
      <c r="AB208" s="10">
        <f t="shared" si="85"/>
        <v>4.1199465709350651</v>
      </c>
      <c r="AC208" s="10">
        <f t="shared" si="86"/>
        <v>4.0189465709350651</v>
      </c>
      <c r="AD208" s="3">
        <f t="shared" si="87"/>
        <v>582.87840042568018</v>
      </c>
      <c r="AI208" s="94">
        <f t="shared" si="88"/>
        <v>0.97430900635825213</v>
      </c>
    </row>
    <row r="209" spans="2:35">
      <c r="B209" s="39">
        <f t="shared" si="90"/>
        <v>181</v>
      </c>
      <c r="C209" s="42">
        <f t="shared" si="91"/>
        <v>3.0817745803358574</v>
      </c>
      <c r="D209" s="10">
        <f t="shared" si="92"/>
        <v>11.118225419664142</v>
      </c>
      <c r="E209" s="40">
        <f t="shared" si="93"/>
        <v>24.163549160671714</v>
      </c>
      <c r="F209" s="40">
        <f t="shared" si="94"/>
        <v>46.4</v>
      </c>
      <c r="G209" s="3">
        <f t="shared" si="95"/>
        <v>394.18225419664014</v>
      </c>
      <c r="H209" s="3">
        <f t="shared" si="96"/>
        <v>213.67820014326583</v>
      </c>
      <c r="I209">
        <f t="shared" si="78"/>
        <v>2.1367820014326583E-4</v>
      </c>
      <c r="J209" s="4">
        <f t="shared" si="97"/>
        <v>502.58972138137869</v>
      </c>
      <c r="K209" s="40">
        <f t="shared" si="98"/>
        <v>2.3520870217195999</v>
      </c>
      <c r="L209" s="40">
        <f t="shared" si="79"/>
        <v>3.6479129782804001</v>
      </c>
      <c r="M209" s="10">
        <f t="shared" si="99"/>
        <v>4.1199465709350651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12.975690037987022</v>
      </c>
      <c r="Q209" s="42">
        <f t="shared" si="101"/>
        <v>0.24557702959807434</v>
      </c>
      <c r="R209" s="4">
        <f t="shared" si="102"/>
        <v>485772.40153403202</v>
      </c>
      <c r="S209">
        <f t="shared" si="82"/>
        <v>4.8577240153403203E-4</v>
      </c>
      <c r="T209" s="41">
        <f t="shared" si="83"/>
        <v>3.036273655059262E-4</v>
      </c>
      <c r="U209" s="42">
        <f t="shared" si="103"/>
        <v>0.87174286317289718</v>
      </c>
      <c r="V209" s="42">
        <f t="shared" si="104"/>
        <v>0.98354688448562477</v>
      </c>
      <c r="W209" s="42">
        <f t="shared" si="105"/>
        <v>0.97485454961438911</v>
      </c>
      <c r="X209" s="42">
        <f t="shared" si="106"/>
        <v>8.692334871235663E-3</v>
      </c>
      <c r="Y209" s="42">
        <f t="shared" si="89"/>
        <v>3.8996453904985803E-3</v>
      </c>
      <c r="Z209" s="10">
        <f t="shared" si="107"/>
        <v>12.843524113844959</v>
      </c>
      <c r="AA209">
        <f t="shared" si="84"/>
        <v>4122188.6845578072</v>
      </c>
      <c r="AB209" s="10">
        <f t="shared" si="85"/>
        <v>4.1221886845578073</v>
      </c>
      <c r="AC209" s="10">
        <f t="shared" si="86"/>
        <v>4.0211886845578073</v>
      </c>
      <c r="AD209" s="3">
        <f t="shared" si="87"/>
        <v>583.20358006639697</v>
      </c>
      <c r="AI209" s="94">
        <f t="shared" si="88"/>
        <v>0.97485454961438911</v>
      </c>
    </row>
    <row r="210" spans="2:35">
      <c r="B210" s="39">
        <f t="shared" si="90"/>
        <v>182</v>
      </c>
      <c r="C210" s="42">
        <f t="shared" si="91"/>
        <v>3.0988009592327406</v>
      </c>
      <c r="D210" s="10">
        <f t="shared" si="92"/>
        <v>11.101199040767259</v>
      </c>
      <c r="E210" s="40">
        <f t="shared" si="93"/>
        <v>24.19760191846548</v>
      </c>
      <c r="F210" s="40">
        <f t="shared" si="94"/>
        <v>46.4</v>
      </c>
      <c r="G210" s="3">
        <f t="shared" si="95"/>
        <v>394.01199040767131</v>
      </c>
      <c r="H210" s="3">
        <f t="shared" si="96"/>
        <v>213.67820014326583</v>
      </c>
      <c r="I210">
        <f t="shared" si="78"/>
        <v>2.1367820014326583E-4</v>
      </c>
      <c r="J210" s="4">
        <f t="shared" si="97"/>
        <v>503.88313908202667</v>
      </c>
      <c r="K210" s="40">
        <f t="shared" si="98"/>
        <v>2.3581401319563051</v>
      </c>
      <c r="L210" s="40">
        <f t="shared" si="79"/>
        <v>3.6418598680436949</v>
      </c>
      <c r="M210" s="10">
        <f t="shared" si="99"/>
        <v>4.1221886845578073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12.977942236772641</v>
      </c>
      <c r="Q210" s="42">
        <f t="shared" si="101"/>
        <v>0.24688897709993943</v>
      </c>
      <c r="R210" s="4">
        <f t="shared" si="102"/>
        <v>485052.95405009779</v>
      </c>
      <c r="S210">
        <f t="shared" si="82"/>
        <v>4.850529540500978E-4</v>
      </c>
      <c r="T210" s="41">
        <f t="shared" si="83"/>
        <v>3.0434681298986043E-4</v>
      </c>
      <c r="U210" s="42">
        <f t="shared" si="103"/>
        <v>0.87045177869060297</v>
      </c>
      <c r="V210" s="42">
        <f t="shared" si="104"/>
        <v>0.98409767194097064</v>
      </c>
      <c r="W210" s="42">
        <f t="shared" si="105"/>
        <v>0.97539840722167581</v>
      </c>
      <c r="X210" s="42">
        <f t="shared" si="106"/>
        <v>8.6992647192948303E-3</v>
      </c>
      <c r="Y210" s="42">
        <f t="shared" si="89"/>
        <v>3.9110583691151224E-3</v>
      </c>
      <c r="Z210" s="10">
        <f t="shared" si="107"/>
        <v>12.850663132278052</v>
      </c>
      <c r="AA210">
        <f t="shared" si="84"/>
        <v>4124423.8452417087</v>
      </c>
      <c r="AB210" s="10">
        <f t="shared" si="85"/>
        <v>4.1244238452417088</v>
      </c>
      <c r="AC210" s="10">
        <f t="shared" si="86"/>
        <v>4.0234238452417088</v>
      </c>
      <c r="AD210" s="3">
        <f t="shared" si="87"/>
        <v>583.52775130409123</v>
      </c>
      <c r="AI210" s="94">
        <f t="shared" si="88"/>
        <v>0.97539840722167581</v>
      </c>
    </row>
    <row r="211" spans="2:35">
      <c r="B211" s="39">
        <f t="shared" si="90"/>
        <v>183</v>
      </c>
      <c r="C211" s="42">
        <f t="shared" si="91"/>
        <v>3.1158273381296238</v>
      </c>
      <c r="D211" s="10">
        <f t="shared" si="92"/>
        <v>11.084172661870376</v>
      </c>
      <c r="E211" s="40">
        <f t="shared" si="93"/>
        <v>24.231654676259247</v>
      </c>
      <c r="F211" s="40">
        <f t="shared" si="94"/>
        <v>46.4</v>
      </c>
      <c r="G211" s="3">
        <f t="shared" si="95"/>
        <v>393.84172661870247</v>
      </c>
      <c r="H211" s="3">
        <f t="shared" si="96"/>
        <v>213.67820014326583</v>
      </c>
      <c r="I211">
        <f t="shared" si="78"/>
        <v>2.1367820014326583E-4</v>
      </c>
      <c r="J211" s="4">
        <f t="shared" si="97"/>
        <v>505.17837826287951</v>
      </c>
      <c r="K211" s="40">
        <f t="shared" si="98"/>
        <v>2.3642017666012265</v>
      </c>
      <c r="L211" s="40">
        <f t="shared" si="79"/>
        <v>3.6357982333987735</v>
      </c>
      <c r="M211" s="10">
        <f t="shared" si="99"/>
        <v>4.1244238452417088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12.980186621148341</v>
      </c>
      <c r="Q211" s="42">
        <f t="shared" si="101"/>
        <v>0.24820069775495238</v>
      </c>
      <c r="R211" s="4">
        <f t="shared" si="102"/>
        <v>484333.22963565151</v>
      </c>
      <c r="S211">
        <f t="shared" si="82"/>
        <v>4.8433322963565152E-4</v>
      </c>
      <c r="T211" s="41">
        <f t="shared" si="83"/>
        <v>3.0506653740430671E-4</v>
      </c>
      <c r="U211" s="42">
        <f t="shared" si="103"/>
        <v>0.86916019724265836</v>
      </c>
      <c r="V211" s="42">
        <f t="shared" si="104"/>
        <v>0.98464672566420919</v>
      </c>
      <c r="W211" s="42">
        <f t="shared" si="105"/>
        <v>0.97594057829147296</v>
      </c>
      <c r="X211" s="42">
        <f t="shared" si="106"/>
        <v>8.7061473727362282E-3</v>
      </c>
      <c r="Y211" s="42">
        <f t="shared" si="89"/>
        <v>3.9224784024495269E-3</v>
      </c>
      <c r="Z211" s="10">
        <f t="shared" si="107"/>
        <v>12.857779931631899</v>
      </c>
      <c r="AA211">
        <f t="shared" si="84"/>
        <v>4126652.0493372739</v>
      </c>
      <c r="AB211" s="10">
        <f t="shared" si="85"/>
        <v>4.1266520493372738</v>
      </c>
      <c r="AC211" s="10">
        <f t="shared" si="86"/>
        <v>4.0256520493372738</v>
      </c>
      <c r="AD211" s="3">
        <f t="shared" si="87"/>
        <v>583.85091360946683</v>
      </c>
      <c r="AI211" s="94">
        <f t="shared" si="88"/>
        <v>0.97594057829147296</v>
      </c>
    </row>
    <row r="212" spans="2:35">
      <c r="B212" s="39">
        <f t="shared" si="90"/>
        <v>184</v>
      </c>
      <c r="C212" s="42">
        <f t="shared" si="91"/>
        <v>3.1328537170265069</v>
      </c>
      <c r="D212" s="10">
        <f t="shared" si="92"/>
        <v>11.067146282973493</v>
      </c>
      <c r="E212" s="40">
        <f t="shared" si="93"/>
        <v>24.265707434053013</v>
      </c>
      <c r="F212" s="40">
        <f t="shared" si="94"/>
        <v>46.4</v>
      </c>
      <c r="G212" s="3">
        <f t="shared" si="95"/>
        <v>393.67146282973363</v>
      </c>
      <c r="H212" s="3">
        <f t="shared" si="96"/>
        <v>213.67820014326583</v>
      </c>
      <c r="I212">
        <f t="shared" si="78"/>
        <v>2.1367820014326583E-4</v>
      </c>
      <c r="J212" s="4">
        <f t="shared" si="97"/>
        <v>506.47543892393742</v>
      </c>
      <c r="K212" s="40">
        <f t="shared" si="98"/>
        <v>2.3702719256543645</v>
      </c>
      <c r="L212" s="40">
        <f t="shared" si="79"/>
        <v>3.6297280743456355</v>
      </c>
      <c r="M212" s="10">
        <f t="shared" si="99"/>
        <v>4.1266520493372738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12.982423195938528</v>
      </c>
      <c r="Q212" s="42">
        <f t="shared" si="101"/>
        <v>0.24951219243047718</v>
      </c>
      <c r="R212" s="4">
        <f t="shared" si="102"/>
        <v>483613.22922108951</v>
      </c>
      <c r="S212">
        <f t="shared" si="82"/>
        <v>4.8361322922108952E-4</v>
      </c>
      <c r="T212" s="41">
        <f t="shared" si="83"/>
        <v>3.0578653781886871E-4</v>
      </c>
      <c r="U212" s="42">
        <f t="shared" si="103"/>
        <v>0.8678681204987061</v>
      </c>
      <c r="V212" s="42">
        <f t="shared" si="104"/>
        <v>0.98519404467672356</v>
      </c>
      <c r="W212" s="42">
        <f t="shared" si="105"/>
        <v>0.97648106193854101</v>
      </c>
      <c r="X212" s="42">
        <f t="shared" si="106"/>
        <v>8.7129827381825509E-3</v>
      </c>
      <c r="Y212" s="42">
        <f t="shared" si="89"/>
        <v>3.933905432918593E-3</v>
      </c>
      <c r="Z212" s="10">
        <f t="shared" si="107"/>
        <v>12.864874500292176</v>
      </c>
      <c r="AA212">
        <f t="shared" si="84"/>
        <v>4128873.2932081651</v>
      </c>
      <c r="AB212" s="10">
        <f t="shared" si="85"/>
        <v>4.1288732932081649</v>
      </c>
      <c r="AC212" s="10">
        <f t="shared" si="86"/>
        <v>4.0278732932081649</v>
      </c>
      <c r="AD212" s="3">
        <f t="shared" si="87"/>
        <v>584.17306645513634</v>
      </c>
      <c r="AI212" s="94">
        <f t="shared" si="88"/>
        <v>0.97648106193854101</v>
      </c>
    </row>
    <row r="213" spans="2:35">
      <c r="B213" s="39">
        <f t="shared" si="90"/>
        <v>185</v>
      </c>
      <c r="C213" s="42">
        <f t="shared" si="91"/>
        <v>3.1498800959233901</v>
      </c>
      <c r="D213" s="10">
        <f t="shared" si="92"/>
        <v>11.05011990407661</v>
      </c>
      <c r="E213" s="40">
        <f t="shared" si="93"/>
        <v>24.299760191846779</v>
      </c>
      <c r="F213" s="40">
        <f t="shared" si="94"/>
        <v>46.4</v>
      </c>
      <c r="G213" s="3">
        <f t="shared" si="95"/>
        <v>393.50119904076479</v>
      </c>
      <c r="H213" s="3">
        <f t="shared" si="96"/>
        <v>213.67820014326583</v>
      </c>
      <c r="I213">
        <f t="shared" si="78"/>
        <v>2.1367820014326583E-4</v>
      </c>
      <c r="J213" s="4">
        <f t="shared" si="97"/>
        <v>507.77432106519996</v>
      </c>
      <c r="K213" s="40">
        <f t="shared" si="98"/>
        <v>2.3763506091157174</v>
      </c>
      <c r="L213" s="40">
        <f t="shared" si="79"/>
        <v>3.6236493908842826</v>
      </c>
      <c r="M213" s="10">
        <f t="shared" si="99"/>
        <v>4.1288732932081649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12.984651965947013</v>
      </c>
      <c r="Q213" s="42">
        <f t="shared" si="101"/>
        <v>0.25082346199253674</v>
      </c>
      <c r="R213" s="4">
        <f t="shared" si="102"/>
        <v>482892.95373680827</v>
      </c>
      <c r="S213">
        <f t="shared" si="82"/>
        <v>4.8289295373680829E-4</v>
      </c>
      <c r="T213" s="41">
        <f t="shared" si="83"/>
        <v>3.0650681330314993E-4</v>
      </c>
      <c r="U213" s="42">
        <f t="shared" si="103"/>
        <v>0.86657555012838927</v>
      </c>
      <c r="V213" s="42">
        <f t="shared" si="104"/>
        <v>0.98573962800343395</v>
      </c>
      <c r="W213" s="42">
        <f t="shared" si="105"/>
        <v>0.9770198572808334</v>
      </c>
      <c r="X213" s="42">
        <f t="shared" si="106"/>
        <v>8.7197707226005505E-3</v>
      </c>
      <c r="Y213" s="42">
        <f t="shared" si="89"/>
        <v>3.9453394028552769E-3</v>
      </c>
      <c r="Z213" s="10">
        <f t="shared" si="107"/>
        <v>12.871946826686514</v>
      </c>
      <c r="AA213">
        <f t="shared" si="84"/>
        <v>4131087.5732311811</v>
      </c>
      <c r="AB213" s="10">
        <f t="shared" si="85"/>
        <v>4.1310875732311807</v>
      </c>
      <c r="AC213" s="10">
        <f t="shared" si="86"/>
        <v>4.0300875732311807</v>
      </c>
      <c r="AD213" s="3">
        <f t="shared" si="87"/>
        <v>584.49420931561724</v>
      </c>
      <c r="AI213" s="94">
        <f t="shared" si="88"/>
        <v>0.9770198572808334</v>
      </c>
    </row>
    <row r="214" spans="2:35">
      <c r="B214" s="39">
        <f t="shared" si="90"/>
        <v>186</v>
      </c>
      <c r="C214" s="42">
        <f t="shared" si="91"/>
        <v>3.1669064748202733</v>
      </c>
      <c r="D214" s="10">
        <f t="shared" si="92"/>
        <v>11.033093525179726</v>
      </c>
      <c r="E214" s="40">
        <f t="shared" si="93"/>
        <v>24.333812949640546</v>
      </c>
      <c r="F214" s="40">
        <f t="shared" si="94"/>
        <v>46.4</v>
      </c>
      <c r="G214" s="3">
        <f t="shared" si="95"/>
        <v>393.33093525179595</v>
      </c>
      <c r="H214" s="3">
        <f t="shared" si="96"/>
        <v>213.67820014326583</v>
      </c>
      <c r="I214">
        <f t="shared" si="78"/>
        <v>2.1367820014326583E-4</v>
      </c>
      <c r="J214" s="4">
        <f t="shared" si="97"/>
        <v>509.07502468666735</v>
      </c>
      <c r="K214" s="40">
        <f t="shared" si="98"/>
        <v>2.3824378169852864</v>
      </c>
      <c r="L214" s="40">
        <f t="shared" si="79"/>
        <v>3.6175621830147136</v>
      </c>
      <c r="M214" s="10">
        <f t="shared" si="99"/>
        <v>4.1310875732311807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12.986872935957043</v>
      </c>
      <c r="Q214" s="42">
        <f t="shared" si="101"/>
        <v>0.25213450730581938</v>
      </c>
      <c r="R214" s="4">
        <f t="shared" si="102"/>
        <v>482172.4041132041</v>
      </c>
      <c r="S214">
        <f t="shared" si="82"/>
        <v>4.8217240411320411E-4</v>
      </c>
      <c r="T214" s="41">
        <f t="shared" si="83"/>
        <v>3.0722736292675411E-4</v>
      </c>
      <c r="U214" s="42">
        <f t="shared" si="103"/>
        <v>0.86528248780135031</v>
      </c>
      <c r="V214" s="42">
        <f t="shared" si="104"/>
        <v>0.98628347467362243</v>
      </c>
      <c r="W214" s="42">
        <f t="shared" si="105"/>
        <v>0.97755696343948884</v>
      </c>
      <c r="X214" s="42">
        <f t="shared" si="106"/>
        <v>8.7265112341335938E-3</v>
      </c>
      <c r="Y214" s="42">
        <f t="shared" si="89"/>
        <v>3.9567802545100962E-3</v>
      </c>
      <c r="Z214" s="10">
        <f t="shared" si="107"/>
        <v>12.878996899288003</v>
      </c>
      <c r="AA214">
        <f t="shared" si="84"/>
        <v>4133294.8857973525</v>
      </c>
      <c r="AB214" s="10">
        <f t="shared" si="85"/>
        <v>4.1332948857973522</v>
      </c>
      <c r="AC214" s="10">
        <f t="shared" si="86"/>
        <v>4.0322948857973522</v>
      </c>
      <c r="AD214" s="3">
        <f t="shared" si="87"/>
        <v>584.81434166749125</v>
      </c>
      <c r="AI214" s="94">
        <f t="shared" si="88"/>
        <v>0.97755696343948884</v>
      </c>
    </row>
    <row r="215" spans="2:35">
      <c r="B215" s="39">
        <f t="shared" si="90"/>
        <v>187</v>
      </c>
      <c r="C215" s="42">
        <f t="shared" si="91"/>
        <v>3.1839328537171565</v>
      </c>
      <c r="D215" s="10">
        <f t="shared" si="92"/>
        <v>11.016067146282843</v>
      </c>
      <c r="E215" s="40">
        <f t="shared" si="93"/>
        <v>24.367865707434312</v>
      </c>
      <c r="F215" s="40">
        <f t="shared" si="94"/>
        <v>46.4</v>
      </c>
      <c r="G215" s="3">
        <f t="shared" si="95"/>
        <v>393.16067146282711</v>
      </c>
      <c r="H215" s="3">
        <f t="shared" si="96"/>
        <v>213.67820014326583</v>
      </c>
      <c r="I215">
        <f t="shared" si="78"/>
        <v>2.1367820014326583E-4</v>
      </c>
      <c r="J215" s="4">
        <f t="shared" si="97"/>
        <v>510.37754978833937</v>
      </c>
      <c r="K215" s="40">
        <f t="shared" si="98"/>
        <v>2.3885335492630699</v>
      </c>
      <c r="L215" s="40">
        <f t="shared" si="79"/>
        <v>3.6114664507369301</v>
      </c>
      <c r="M215" s="10">
        <f t="shared" si="99"/>
        <v>4.1332948857973522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12.989086110732483</v>
      </c>
      <c r="Q215" s="42">
        <f t="shared" si="101"/>
        <v>0.25344532923368501</v>
      </c>
      <c r="R215" s="4">
        <f t="shared" si="102"/>
        <v>481451.5812806735</v>
      </c>
      <c r="S215">
        <f t="shared" si="82"/>
        <v>4.8145158128067348E-4</v>
      </c>
      <c r="T215" s="41">
        <f t="shared" si="83"/>
        <v>3.0794818575928474E-4</v>
      </c>
      <c r="U215" s="42">
        <f t="shared" si="103"/>
        <v>0.86398893518723252</v>
      </c>
      <c r="V215" s="42">
        <f t="shared" si="104"/>
        <v>0.98682558371908957</v>
      </c>
      <c r="W215" s="42">
        <f t="shared" si="105"/>
        <v>0.97809237953909933</v>
      </c>
      <c r="X215" s="42">
        <f t="shared" si="106"/>
        <v>8.7332041799902393E-3</v>
      </c>
      <c r="Y215" s="42">
        <f t="shared" si="89"/>
        <v>3.9682279300497555E-3</v>
      </c>
      <c r="Z215" s="10">
        <f t="shared" si="107"/>
        <v>12.886024706609632</v>
      </c>
      <c r="AA215">
        <f t="shared" si="84"/>
        <v>4135495.227310203</v>
      </c>
      <c r="AB215" s="10">
        <f t="shared" si="85"/>
        <v>4.1354952273102032</v>
      </c>
      <c r="AC215" s="10">
        <f t="shared" si="86"/>
        <v>4.0344952273102033</v>
      </c>
      <c r="AD215" s="3">
        <f t="shared" si="87"/>
        <v>585.13346298915201</v>
      </c>
      <c r="AI215" s="94">
        <f t="shared" si="88"/>
        <v>0.97809237953909933</v>
      </c>
    </row>
    <row r="216" spans="2:35">
      <c r="B216" s="39">
        <f t="shared" si="90"/>
        <v>188</v>
      </c>
      <c r="C216" s="42">
        <f t="shared" si="91"/>
        <v>3.2009592326140397</v>
      </c>
      <c r="D216" s="10">
        <f t="shared" si="92"/>
        <v>10.99904076738596</v>
      </c>
      <c r="E216" s="40">
        <f t="shared" si="93"/>
        <v>24.401918465228079</v>
      </c>
      <c r="F216" s="40">
        <f t="shared" si="94"/>
        <v>46.4</v>
      </c>
      <c r="G216" s="3">
        <f t="shared" si="95"/>
        <v>392.99040767385827</v>
      </c>
      <c r="H216" s="3">
        <f t="shared" si="96"/>
        <v>213.67820014326583</v>
      </c>
      <c r="I216">
        <f t="shared" si="78"/>
        <v>2.1367820014326583E-4</v>
      </c>
      <c r="J216" s="4">
        <f t="shared" si="97"/>
        <v>511.68189637021646</v>
      </c>
      <c r="K216" s="40">
        <f t="shared" si="98"/>
        <v>2.3946378059490705</v>
      </c>
      <c r="L216" s="40">
        <f t="shared" si="79"/>
        <v>3.6053621940509295</v>
      </c>
      <c r="M216" s="10">
        <f t="shared" si="99"/>
        <v>4.1354952273102032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12.991291495016128</v>
      </c>
      <c r="Q216" s="42">
        <f t="shared" si="101"/>
        <v>0.25475592863817187</v>
      </c>
      <c r="R216" s="4">
        <f t="shared" si="102"/>
        <v>480730.48616961262</v>
      </c>
      <c r="S216">
        <f t="shared" si="82"/>
        <v>4.8073048616961261E-4</v>
      </c>
      <c r="T216" s="41">
        <f t="shared" si="83"/>
        <v>3.0866928087034561E-4</v>
      </c>
      <c r="U216" s="42">
        <f t="shared" si="103"/>
        <v>0.86269489395567822</v>
      </c>
      <c r="V216" s="42">
        <f t="shared" si="104"/>
        <v>0.98736595417648609</v>
      </c>
      <c r="W216" s="42">
        <f t="shared" si="105"/>
        <v>0.97862610470728695</v>
      </c>
      <c r="X216" s="42">
        <f t="shared" si="106"/>
        <v>8.7398494691991457E-3</v>
      </c>
      <c r="Y216" s="42">
        <f t="shared" si="89"/>
        <v>3.9796823715593926E-3</v>
      </c>
      <c r="Z216" s="10">
        <f t="shared" si="107"/>
        <v>12.893030237210519</v>
      </c>
      <c r="AA216">
        <f t="shared" si="84"/>
        <v>4137688.5941876974</v>
      </c>
      <c r="AB216" s="10">
        <f t="shared" si="85"/>
        <v>4.1376885941876971</v>
      </c>
      <c r="AC216" s="10">
        <f t="shared" si="86"/>
        <v>4.0366885941876971</v>
      </c>
      <c r="AD216" s="3">
        <f t="shared" si="87"/>
        <v>585.45157276108728</v>
      </c>
      <c r="AI216" s="94">
        <f t="shared" si="88"/>
        <v>0.97862610470728695</v>
      </c>
    </row>
    <row r="217" spans="2:35">
      <c r="B217" s="39">
        <f t="shared" si="90"/>
        <v>189</v>
      </c>
      <c r="C217" s="42">
        <f t="shared" si="91"/>
        <v>3.2179856115109229</v>
      </c>
      <c r="D217" s="10">
        <f t="shared" si="92"/>
        <v>10.982014388489077</v>
      </c>
      <c r="E217" s="40">
        <f t="shared" si="93"/>
        <v>24.435971223021845</v>
      </c>
      <c r="F217" s="40">
        <f t="shared" si="94"/>
        <v>46.4</v>
      </c>
      <c r="G217" s="3">
        <f t="shared" si="95"/>
        <v>392.82014388488943</v>
      </c>
      <c r="H217" s="3">
        <f t="shared" si="96"/>
        <v>213.67820014326583</v>
      </c>
      <c r="I217">
        <f t="shared" si="78"/>
        <v>2.1367820014326583E-4</v>
      </c>
      <c r="J217" s="4">
        <f t="shared" si="97"/>
        <v>512.98806443229842</v>
      </c>
      <c r="K217" s="40">
        <f t="shared" si="98"/>
        <v>2.4007505870432873</v>
      </c>
      <c r="L217" s="40">
        <f t="shared" si="79"/>
        <v>3.5992494129567127</v>
      </c>
      <c r="M217" s="10">
        <f t="shared" si="99"/>
        <v>4.1376885941876971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12.993489093531723</v>
      </c>
      <c r="Q217" s="42">
        <f t="shared" si="101"/>
        <v>0.2560663063800025</v>
      </c>
      <c r="R217" s="4">
        <f t="shared" si="102"/>
        <v>480009.11971041787</v>
      </c>
      <c r="S217">
        <f t="shared" si="82"/>
        <v>4.8000911971041789E-4</v>
      </c>
      <c r="T217" s="41">
        <f t="shared" si="83"/>
        <v>3.0939064732954033E-4</v>
      </c>
      <c r="U217" s="42">
        <f t="shared" si="103"/>
        <v>0.86140036577633039</v>
      </c>
      <c r="V217" s="42">
        <f t="shared" si="104"/>
        <v>0.98790458508502088</v>
      </c>
      <c r="W217" s="42">
        <f t="shared" si="105"/>
        <v>0.97915813807517527</v>
      </c>
      <c r="X217" s="42">
        <f t="shared" si="106"/>
        <v>8.7464470098456149E-3</v>
      </c>
      <c r="Y217" s="42">
        <f t="shared" si="89"/>
        <v>3.9911435210411954E-3</v>
      </c>
      <c r="Z217" s="10">
        <f t="shared" si="107"/>
        <v>12.900013479690356</v>
      </c>
      <c r="AA217">
        <f t="shared" si="84"/>
        <v>4139874.9828605056</v>
      </c>
      <c r="AB217" s="10">
        <f t="shared" si="85"/>
        <v>4.1398749828605057</v>
      </c>
      <c r="AC217" s="10">
        <f t="shared" si="86"/>
        <v>4.0388749828605057</v>
      </c>
      <c r="AD217" s="3">
        <f t="shared" si="87"/>
        <v>585.76867046562802</v>
      </c>
      <c r="AI217" s="94">
        <f t="shared" si="88"/>
        <v>0.97915813807517527</v>
      </c>
    </row>
    <row r="218" spans="2:35">
      <c r="B218" s="39">
        <f t="shared" si="90"/>
        <v>190</v>
      </c>
      <c r="C218" s="42">
        <f t="shared" si="91"/>
        <v>3.2350119904078061</v>
      </c>
      <c r="D218" s="10">
        <f t="shared" si="92"/>
        <v>10.964988009592194</v>
      </c>
      <c r="E218" s="40">
        <f t="shared" si="93"/>
        <v>24.470023980815611</v>
      </c>
      <c r="F218" s="40">
        <f t="shared" si="94"/>
        <v>46.4</v>
      </c>
      <c r="G218" s="3">
        <f t="shared" si="95"/>
        <v>392.64988009592059</v>
      </c>
      <c r="H218" s="3">
        <f t="shared" si="96"/>
        <v>213.67820014326583</v>
      </c>
      <c r="I218">
        <f t="shared" si="78"/>
        <v>2.1367820014326583E-4</v>
      </c>
      <c r="J218" s="4">
        <f t="shared" si="97"/>
        <v>514.29605397458499</v>
      </c>
      <c r="K218" s="40">
        <f t="shared" si="98"/>
        <v>2.4068718925457184</v>
      </c>
      <c r="L218" s="40">
        <f t="shared" si="79"/>
        <v>3.5931281074542816</v>
      </c>
      <c r="M218" s="10">
        <f t="shared" si="99"/>
        <v>4.1398749828605057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12.995678910982285</v>
      </c>
      <c r="Q218" s="42">
        <f t="shared" si="101"/>
        <v>0.25737646331859032</v>
      </c>
      <c r="R218" s="4">
        <f t="shared" si="102"/>
        <v>479287.4828334857</v>
      </c>
      <c r="S218">
        <f t="shared" si="82"/>
        <v>4.7928748283348571E-4</v>
      </c>
      <c r="T218" s="41">
        <f t="shared" si="83"/>
        <v>3.1011228420647251E-4</v>
      </c>
      <c r="U218" s="42">
        <f t="shared" si="103"/>
        <v>0.86010535231883167</v>
      </c>
      <c r="V218" s="42">
        <f t="shared" si="104"/>
        <v>0.98844147548809624</v>
      </c>
      <c r="W218" s="42">
        <f t="shared" si="105"/>
        <v>0.97968847877697185</v>
      </c>
      <c r="X218" s="42">
        <f t="shared" si="106"/>
        <v>8.7529967111243945E-3</v>
      </c>
      <c r="Y218" s="42">
        <f t="shared" si="89"/>
        <v>4.002611320415711E-3</v>
      </c>
      <c r="Z218" s="10">
        <f t="shared" si="107"/>
        <v>12.906974422692574</v>
      </c>
      <c r="AA218">
        <f t="shared" si="84"/>
        <v>4142054.3897729893</v>
      </c>
      <c r="AB218" s="10">
        <f t="shared" si="85"/>
        <v>4.1420543897729889</v>
      </c>
      <c r="AC218" s="10">
        <f t="shared" si="86"/>
        <v>4.0410543897729889</v>
      </c>
      <c r="AD218" s="3">
        <f t="shared" si="87"/>
        <v>586.08475558709051</v>
      </c>
      <c r="AI218" s="94">
        <f t="shared" si="88"/>
        <v>0.97968847877697185</v>
      </c>
    </row>
    <row r="219" spans="2:35">
      <c r="B219" s="39">
        <f t="shared" si="90"/>
        <v>191</v>
      </c>
      <c r="C219" s="42">
        <f t="shared" si="91"/>
        <v>3.2520383693046893</v>
      </c>
      <c r="D219" s="10">
        <f t="shared" si="92"/>
        <v>10.94796163069531</v>
      </c>
      <c r="E219" s="40">
        <f t="shared" si="93"/>
        <v>24.504076738609378</v>
      </c>
      <c r="F219" s="40">
        <f t="shared" si="94"/>
        <v>46.4</v>
      </c>
      <c r="G219" s="3">
        <f t="shared" si="95"/>
        <v>392.47961630695175</v>
      </c>
      <c r="H219" s="3">
        <f t="shared" si="96"/>
        <v>213.67820014326583</v>
      </c>
      <c r="I219">
        <f t="shared" si="78"/>
        <v>2.1367820014326583E-4</v>
      </c>
      <c r="J219" s="4">
        <f t="shared" si="97"/>
        <v>515.6058649970762</v>
      </c>
      <c r="K219" s="40">
        <f t="shared" si="98"/>
        <v>2.4130017224563645</v>
      </c>
      <c r="L219" s="40">
        <f t="shared" si="79"/>
        <v>3.5869982775436355</v>
      </c>
      <c r="M219" s="10">
        <f t="shared" si="99"/>
        <v>4.1420543897729889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12.997860952051159</v>
      </c>
      <c r="Q219" s="42">
        <f t="shared" si="101"/>
        <v>0.25868640031204587</v>
      </c>
      <c r="R219" s="4">
        <f t="shared" si="102"/>
        <v>478565.5764692126</v>
      </c>
      <c r="S219">
        <f t="shared" si="82"/>
        <v>4.7856557646921261E-4</v>
      </c>
      <c r="T219" s="41">
        <f t="shared" si="83"/>
        <v>3.1083419057074561E-4</v>
      </c>
      <c r="U219" s="42">
        <f t="shared" si="103"/>
        <v>0.85880985525282538</v>
      </c>
      <c r="V219" s="42">
        <f t="shared" si="104"/>
        <v>0.98897662443201229</v>
      </c>
      <c r="W219" s="42">
        <f t="shared" si="105"/>
        <v>0.98021712595020394</v>
      </c>
      <c r="X219" s="42">
        <f t="shared" si="106"/>
        <v>8.7594984818083477E-3</v>
      </c>
      <c r="Y219" s="42">
        <f t="shared" si="89"/>
        <v>4.0140857115211499E-3</v>
      </c>
      <c r="Z219" s="10">
        <f t="shared" si="107"/>
        <v>12.913913054901041</v>
      </c>
      <c r="AA219">
        <f t="shared" si="84"/>
        <v>4144226.811382174</v>
      </c>
      <c r="AB219" s="10">
        <f t="shared" si="85"/>
        <v>4.1442268113821736</v>
      </c>
      <c r="AC219" s="10">
        <f t="shared" si="86"/>
        <v>4.0432268113821737</v>
      </c>
      <c r="AD219" s="3">
        <f t="shared" si="87"/>
        <v>586.39982761162776</v>
      </c>
      <c r="AI219" s="94">
        <f t="shared" si="88"/>
        <v>0.98021712595020394</v>
      </c>
    </row>
    <row r="220" spans="2:35">
      <c r="B220" s="39">
        <f t="shared" si="90"/>
        <v>192</v>
      </c>
      <c r="C220" s="42">
        <f t="shared" si="91"/>
        <v>3.2690647482015724</v>
      </c>
      <c r="D220" s="10">
        <f t="shared" si="92"/>
        <v>10.930935251798427</v>
      </c>
      <c r="E220" s="40">
        <f t="shared" si="93"/>
        <v>24.538129496403144</v>
      </c>
      <c r="F220" s="40">
        <f t="shared" si="94"/>
        <v>46.4</v>
      </c>
      <c r="G220" s="3">
        <f t="shared" si="95"/>
        <v>392.30935251798292</v>
      </c>
      <c r="H220" s="3">
        <f t="shared" si="96"/>
        <v>213.67820014326583</v>
      </c>
      <c r="I220">
        <f t="shared" ref="I220:I230" si="108">H220/1000^2</f>
        <v>2.1367820014326583E-4</v>
      </c>
      <c r="J220" s="4">
        <f t="shared" si="97"/>
        <v>516.91749749977271</v>
      </c>
      <c r="K220" s="40">
        <f t="shared" si="98"/>
        <v>2.4191400767752285</v>
      </c>
      <c r="L220" s="40">
        <f t="shared" ref="L220:L230" si="109">IF((gstar-K220)&lt;0,0,gstar-K220)</f>
        <v>3.5808599232247715</v>
      </c>
      <c r="M220" s="10">
        <f t="shared" si="99"/>
        <v>4.1442268113821736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13.000035221401056</v>
      </c>
      <c r="Q220" s="42">
        <f t="shared" si="101"/>
        <v>0.25999611821718305</v>
      </c>
      <c r="R220" s="4">
        <f t="shared" si="102"/>
        <v>477843.40154799452</v>
      </c>
      <c r="S220">
        <f t="shared" ref="S220:S230" si="112">R220/1000^3</f>
        <v>4.7784340154799455E-4</v>
      </c>
      <c r="T220" s="41">
        <f t="shared" ref="T220:T230" si="113">(vc/1000^3-S220)</f>
        <v>3.1155636549196368E-4</v>
      </c>
      <c r="U220" s="42">
        <f t="shared" si="103"/>
        <v>0.8575138762479535</v>
      </c>
      <c r="V220" s="42">
        <f t="shared" si="104"/>
        <v>0.98951003096819301</v>
      </c>
      <c r="W220" s="42">
        <f t="shared" si="105"/>
        <v>0.98074407873547109</v>
      </c>
      <c r="X220" s="42">
        <f t="shared" si="106"/>
        <v>8.7659522327219186E-3</v>
      </c>
      <c r="Y220" s="42">
        <f t="shared" si="89"/>
        <v>4.0255666361159233E-3</v>
      </c>
      <c r="Z220" s="10">
        <f t="shared" si="107"/>
        <v>12.920829365047139</v>
      </c>
      <c r="AA220">
        <f t="shared" ref="AA220:AA230" si="114">Z220*rat*to+patm*1000000</f>
        <v>4146392.2441599579</v>
      </c>
      <c r="AB220" s="10">
        <f t="shared" ref="AB220:AB230" si="115">AA220/1000000</f>
        <v>4.1463922441599577</v>
      </c>
      <c r="AC220" s="10">
        <f t="shared" ref="AC220:AC230" si="116">AB220-patm</f>
        <v>4.0453922441599577</v>
      </c>
      <c r="AD220" s="3">
        <f t="shared" ref="AD220:AD230" si="117">AC220*1000000/6895</f>
        <v>586.71388602755007</v>
      </c>
      <c r="AI220" s="94">
        <f t="shared" si="88"/>
        <v>0.98074407873547109</v>
      </c>
    </row>
    <row r="221" spans="2:35">
      <c r="B221" s="39">
        <f t="shared" si="90"/>
        <v>193</v>
      </c>
      <c r="C221" s="42">
        <f t="shared" si="91"/>
        <v>3.2860911270984556</v>
      </c>
      <c r="D221" s="10">
        <f t="shared" si="92"/>
        <v>10.913908872901544</v>
      </c>
      <c r="E221" s="40">
        <f t="shared" si="93"/>
        <v>24.57218225419691</v>
      </c>
      <c r="F221" s="40">
        <f t="shared" si="94"/>
        <v>46.4</v>
      </c>
      <c r="G221" s="3">
        <f t="shared" si="95"/>
        <v>392.13908872901408</v>
      </c>
      <c r="H221" s="3">
        <f t="shared" si="96"/>
        <v>213.67820014326583</v>
      </c>
      <c r="I221">
        <f t="shared" si="108"/>
        <v>2.1367820014326583E-4</v>
      </c>
      <c r="J221" s="4">
        <f t="shared" si="97"/>
        <v>518.23095148267362</v>
      </c>
      <c r="K221" s="40">
        <f t="shared" si="98"/>
        <v>2.425286955502306</v>
      </c>
      <c r="L221" s="40">
        <f t="shared" si="109"/>
        <v>3.574713044497694</v>
      </c>
      <c r="M221" s="10">
        <f t="shared" si="99"/>
        <v>4.1463922441599577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13.002201723676327</v>
      </c>
      <c r="Q221" s="42">
        <f t="shared" si="101"/>
        <v>0.26130561788952539</v>
      </c>
      <c r="R221" s="4">
        <f t="shared" si="102"/>
        <v>477120.95900022821</v>
      </c>
      <c r="S221">
        <f t="shared" si="112"/>
        <v>4.7712095900022823E-4</v>
      </c>
      <c r="T221" s="41">
        <f t="shared" si="113"/>
        <v>3.1227880803973E-4</v>
      </c>
      <c r="U221" s="42">
        <f t="shared" si="103"/>
        <v>0.85621741697385945</v>
      </c>
      <c r="V221" s="42">
        <f t="shared" si="104"/>
        <v>0.9900416941495207</v>
      </c>
      <c r="W221" s="42">
        <f t="shared" si="105"/>
        <v>0.98126933627698043</v>
      </c>
      <c r="X221" s="42">
        <f t="shared" si="106"/>
        <v>8.7723578725402707E-3</v>
      </c>
      <c r="Y221" s="42">
        <f t="shared" si="89"/>
        <v>4.0370540358756844E-3</v>
      </c>
      <c r="Z221" s="10">
        <f t="shared" si="107"/>
        <v>12.927723341899224</v>
      </c>
      <c r="AA221">
        <f t="shared" si="114"/>
        <v>4148550.6845898181</v>
      </c>
      <c r="AB221" s="10">
        <f t="shared" si="115"/>
        <v>4.1485506845898179</v>
      </c>
      <c r="AC221" s="10">
        <f t="shared" si="116"/>
        <v>4.0475506845898179</v>
      </c>
      <c r="AD221" s="3">
        <f t="shared" si="117"/>
        <v>587.02693032484672</v>
      </c>
      <c r="AI221" s="94">
        <f t="shared" ref="AI221:AI230" si="118">($M221-patm)*1000000*$I221/SQRT(rat*to)*SQRT(k)*(2/(k+1))^((k+1)/2/(k-1))</f>
        <v>0.98126933627698043</v>
      </c>
    </row>
    <row r="222" spans="2:35">
      <c r="B222" s="39">
        <f t="shared" si="90"/>
        <v>194</v>
      </c>
      <c r="C222" s="42">
        <f t="shared" si="91"/>
        <v>3.3031175059953388</v>
      </c>
      <c r="D222" s="10">
        <f t="shared" si="92"/>
        <v>10.896882494004661</v>
      </c>
      <c r="E222" s="40">
        <f t="shared" si="93"/>
        <v>24.606235011990677</v>
      </c>
      <c r="F222" s="40">
        <f t="shared" si="94"/>
        <v>46.4</v>
      </c>
      <c r="G222" s="3">
        <f t="shared" si="95"/>
        <v>391.96882494004524</v>
      </c>
      <c r="H222" s="3">
        <f t="shared" si="96"/>
        <v>213.67820014326583</v>
      </c>
      <c r="I222">
        <f t="shared" si="108"/>
        <v>2.1367820014326583E-4</v>
      </c>
      <c r="J222" s="4">
        <f t="shared" si="97"/>
        <v>519.54622694577938</v>
      </c>
      <c r="K222" s="40">
        <f t="shared" si="98"/>
        <v>2.4314423586375997</v>
      </c>
      <c r="L222" s="40">
        <f t="shared" si="109"/>
        <v>3.5685576413624003</v>
      </c>
      <c r="M222" s="10">
        <f t="shared" si="99"/>
        <v>4.1485506845898179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13.004360463499715</v>
      </c>
      <c r="Q222" s="42">
        <f t="shared" si="101"/>
        <v>0.26261490018331235</v>
      </c>
      <c r="R222" s="4">
        <f t="shared" si="102"/>
        <v>476398.2497563099</v>
      </c>
      <c r="S222">
        <f t="shared" si="112"/>
        <v>4.7639824975630993E-4</v>
      </c>
      <c r="T222" s="41">
        <f t="shared" si="113"/>
        <v>3.130015172836483E-4</v>
      </c>
      <c r="U222" s="42">
        <f t="shared" si="103"/>
        <v>0.85492047910018587</v>
      </c>
      <c r="V222" s="42">
        <f t="shared" si="104"/>
        <v>0.99057161303412955</v>
      </c>
      <c r="W222" s="42">
        <f t="shared" si="105"/>
        <v>0.98179289772174783</v>
      </c>
      <c r="X222" s="42">
        <f t="shared" si="106"/>
        <v>8.7787153123817241E-3</v>
      </c>
      <c r="Y222" s="42">
        <f t="shared" ref="Y222:Y285" si="119">IF((X222*(Q222-Q221)+Y221)&lt;0,0,X222*(Q222-Q221)+Y221)</f>
        <v>4.0485478523963822E-3</v>
      </c>
      <c r="Z222" s="10">
        <f t="shared" si="107"/>
        <v>12.934594974271343</v>
      </c>
      <c r="AA222">
        <f t="shared" si="114"/>
        <v>4150702.1291695358</v>
      </c>
      <c r="AB222" s="10">
        <f t="shared" si="115"/>
        <v>4.1507021291695354</v>
      </c>
      <c r="AC222" s="10">
        <f t="shared" si="116"/>
        <v>4.0497021291695354</v>
      </c>
      <c r="AD222" s="3">
        <f t="shared" si="117"/>
        <v>587.3389599955816</v>
      </c>
      <c r="AI222" s="94">
        <f t="shared" si="118"/>
        <v>0.98179289772174783</v>
      </c>
    </row>
    <row r="223" spans="2:35">
      <c r="B223" s="39">
        <f t="shared" si="90"/>
        <v>195</v>
      </c>
      <c r="C223" s="42">
        <f t="shared" si="91"/>
        <v>3.320143884892222</v>
      </c>
      <c r="D223" s="10">
        <f t="shared" si="92"/>
        <v>10.879856115107778</v>
      </c>
      <c r="E223" s="40">
        <f t="shared" si="93"/>
        <v>24.640287769784443</v>
      </c>
      <c r="F223" s="40">
        <f t="shared" si="94"/>
        <v>46.4</v>
      </c>
      <c r="G223" s="3">
        <f t="shared" si="95"/>
        <v>391.7985611510764</v>
      </c>
      <c r="H223" s="3">
        <f t="shared" si="96"/>
        <v>213.67820014326583</v>
      </c>
      <c r="I223">
        <f t="shared" si="108"/>
        <v>2.1367820014326583E-4</v>
      </c>
      <c r="J223" s="4">
        <f t="shared" si="97"/>
        <v>520.86332388909022</v>
      </c>
      <c r="K223" s="40">
        <f t="shared" si="98"/>
        <v>2.4376062861811105</v>
      </c>
      <c r="L223" s="40">
        <f t="shared" si="109"/>
        <v>3.5623937138188895</v>
      </c>
      <c r="M223" s="10">
        <f t="shared" si="99"/>
        <v>4.1507021291695354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13.006511445475171</v>
      </c>
      <c r="Q223" s="42">
        <f t="shared" si="101"/>
        <v>0.26392396595150547</v>
      </c>
      <c r="R223" s="4">
        <f t="shared" si="102"/>
        <v>475675.27474663587</v>
      </c>
      <c r="S223">
        <f t="shared" si="112"/>
        <v>4.7567527474663587E-4</v>
      </c>
      <c r="T223" s="41">
        <f t="shared" si="113"/>
        <v>3.1372449229332235E-4</v>
      </c>
      <c r="U223" s="42">
        <f t="shared" si="103"/>
        <v>0.85362306429657542</v>
      </c>
      <c r="V223" s="42">
        <f t="shared" si="104"/>
        <v>0.99109978668317988</v>
      </c>
      <c r="W223" s="42">
        <f t="shared" si="105"/>
        <v>0.98231476222025793</v>
      </c>
      <c r="X223" s="42">
        <f t="shared" si="106"/>
        <v>8.7850244629219532E-3</v>
      </c>
      <c r="Y223" s="42">
        <f t="shared" si="119"/>
        <v>4.0600480271935323E-3</v>
      </c>
      <c r="Z223" s="10">
        <f t="shared" si="107"/>
        <v>12.941444251019833</v>
      </c>
      <c r="AA223">
        <f t="shared" si="114"/>
        <v>4152846.5744101335</v>
      </c>
      <c r="AB223" s="10">
        <f t="shared" si="115"/>
        <v>4.1528465744101339</v>
      </c>
      <c r="AC223" s="10">
        <f t="shared" si="116"/>
        <v>4.051846574410134</v>
      </c>
      <c r="AD223" s="3">
        <f t="shared" si="117"/>
        <v>587.64997453373951</v>
      </c>
      <c r="AI223" s="94">
        <f t="shared" si="118"/>
        <v>0.98231476222025793</v>
      </c>
    </row>
    <row r="224" spans="2:35">
      <c r="B224" s="39">
        <f t="shared" si="90"/>
        <v>196</v>
      </c>
      <c r="C224" s="42">
        <f t="shared" si="91"/>
        <v>3.3371702637891052</v>
      </c>
      <c r="D224" s="10">
        <f t="shared" si="92"/>
        <v>10.862829736210895</v>
      </c>
      <c r="E224" s="40">
        <f t="shared" si="93"/>
        <v>24.67434052757821</v>
      </c>
      <c r="F224" s="40">
        <f t="shared" si="94"/>
        <v>46.4</v>
      </c>
      <c r="G224" s="3">
        <f t="shared" si="95"/>
        <v>391.62829736210756</v>
      </c>
      <c r="H224" s="3">
        <f t="shared" si="96"/>
        <v>213.67820014326583</v>
      </c>
      <c r="I224">
        <f t="shared" si="108"/>
        <v>2.1367820014326583E-4</v>
      </c>
      <c r="J224" s="4">
        <f t="shared" si="97"/>
        <v>522.18224231260569</v>
      </c>
      <c r="K224" s="40">
        <f t="shared" si="98"/>
        <v>2.4437787381328357</v>
      </c>
      <c r="L224" s="40">
        <f t="shared" si="109"/>
        <v>3.5562212618671643</v>
      </c>
      <c r="M224" s="10">
        <f t="shared" si="99"/>
        <v>4.1528465744101339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13.008654674186833</v>
      </c>
      <c r="Q224" s="42">
        <f t="shared" si="101"/>
        <v>0.26523281604579452</v>
      </c>
      <c r="R224" s="4">
        <f t="shared" si="102"/>
        <v>474952.03490160266</v>
      </c>
      <c r="S224">
        <f t="shared" si="112"/>
        <v>4.7495203490160266E-4</v>
      </c>
      <c r="T224" s="41">
        <f t="shared" si="113"/>
        <v>3.1444773213835556E-4</v>
      </c>
      <c r="U224" s="42">
        <f t="shared" si="103"/>
        <v>0.85232517423267107</v>
      </c>
      <c r="V224" s="42">
        <f t="shared" si="104"/>
        <v>0.99162621416117758</v>
      </c>
      <c r="W224" s="42">
        <f t="shared" si="105"/>
        <v>0.98283492892620894</v>
      </c>
      <c r="X224" s="42">
        <f t="shared" si="106"/>
        <v>8.7912852349686377E-3</v>
      </c>
      <c r="Y224" s="42">
        <f t="shared" si="119"/>
        <v>4.0715545017022429E-3</v>
      </c>
      <c r="Z224" s="10">
        <f t="shared" si="107"/>
        <v>12.948271161042362</v>
      </c>
      <c r="AA224">
        <f t="shared" si="114"/>
        <v>4154984.0168355727</v>
      </c>
      <c r="AB224" s="10">
        <f t="shared" si="115"/>
        <v>4.1549840168355727</v>
      </c>
      <c r="AC224" s="10">
        <f t="shared" si="116"/>
        <v>4.0539840168355727</v>
      </c>
      <c r="AD224" s="3">
        <f t="shared" si="117"/>
        <v>587.95997343518093</v>
      </c>
      <c r="AI224" s="94">
        <f t="shared" si="118"/>
        <v>0.98283492892620894</v>
      </c>
    </row>
    <row r="225" spans="2:35">
      <c r="B225" s="39">
        <f t="shared" si="90"/>
        <v>197</v>
      </c>
      <c r="C225" s="42">
        <f t="shared" si="91"/>
        <v>3.3541966426859884</v>
      </c>
      <c r="D225" s="10">
        <f t="shared" si="92"/>
        <v>10.845803357314011</v>
      </c>
      <c r="E225" s="40">
        <f t="shared" si="93"/>
        <v>24.708393285371976</v>
      </c>
      <c r="F225" s="40">
        <f t="shared" si="94"/>
        <v>46.4</v>
      </c>
      <c r="G225" s="3">
        <f t="shared" si="95"/>
        <v>391.45803357313872</v>
      </c>
      <c r="H225" s="3">
        <f t="shared" si="96"/>
        <v>213.67820014326583</v>
      </c>
      <c r="I225">
        <f t="shared" si="108"/>
        <v>2.1367820014326583E-4</v>
      </c>
      <c r="J225" s="4">
        <f t="shared" si="97"/>
        <v>523.50298221632602</v>
      </c>
      <c r="K225" s="40">
        <f t="shared" si="98"/>
        <v>2.4499597144927772</v>
      </c>
      <c r="L225" s="40">
        <f t="shared" si="109"/>
        <v>3.5500402855072228</v>
      </c>
      <c r="M225" s="10">
        <f t="shared" si="99"/>
        <v>4.1549840168355727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13.010790154198796</v>
      </c>
      <c r="Q225" s="42">
        <f t="shared" si="101"/>
        <v>0.26654145131660384</v>
      </c>
      <c r="R225" s="4">
        <f t="shared" si="102"/>
        <v>474228.53115160647</v>
      </c>
      <c r="S225">
        <f t="shared" si="112"/>
        <v>4.7422853115160646E-4</v>
      </c>
      <c r="T225" s="41">
        <f t="shared" si="113"/>
        <v>3.1517123588835176E-4</v>
      </c>
      <c r="U225" s="42">
        <f t="shared" si="103"/>
        <v>0.85102681057811524</v>
      </c>
      <c r="V225" s="42">
        <f t="shared" si="104"/>
        <v>0.99215089453675942</v>
      </c>
      <c r="W225" s="42">
        <f t="shared" si="105"/>
        <v>0.98335339699643609</v>
      </c>
      <c r="X225" s="42">
        <f t="shared" si="106"/>
        <v>8.7974975403233291E-3</v>
      </c>
      <c r="Y225" s="42">
        <f t="shared" si="119"/>
        <v>4.0830672172783682E-3</v>
      </c>
      <c r="Z225" s="10">
        <f t="shared" si="107"/>
        <v>12.955075693280524</v>
      </c>
      <c r="AA225">
        <f t="shared" si="114"/>
        <v>4157114.4529835694</v>
      </c>
      <c r="AB225" s="10">
        <f t="shared" si="115"/>
        <v>4.1571144529835697</v>
      </c>
      <c r="AC225" s="10">
        <f t="shared" si="116"/>
        <v>4.0561144529835698</v>
      </c>
      <c r="AD225" s="3">
        <f t="shared" si="117"/>
        <v>588.26895619776212</v>
      </c>
      <c r="AI225" s="94">
        <f t="shared" si="118"/>
        <v>0.98335339699643609</v>
      </c>
    </row>
    <row r="226" spans="2:35">
      <c r="B226" s="39">
        <f t="shared" si="90"/>
        <v>198</v>
      </c>
      <c r="C226" s="42">
        <f t="shared" si="91"/>
        <v>3.3712230215828716</v>
      </c>
      <c r="D226" s="10">
        <f t="shared" si="92"/>
        <v>10.828776978417128</v>
      </c>
      <c r="E226" s="40">
        <f t="shared" si="93"/>
        <v>24.742446043165742</v>
      </c>
      <c r="F226" s="40">
        <f t="shared" si="94"/>
        <v>46.4</v>
      </c>
      <c r="G226" s="3">
        <f t="shared" si="95"/>
        <v>391.28776978416988</v>
      </c>
      <c r="H226" s="3">
        <f t="shared" si="96"/>
        <v>213.67820014326583</v>
      </c>
      <c r="I226">
        <f t="shared" si="108"/>
        <v>2.1367820014326583E-4</v>
      </c>
      <c r="J226" s="4">
        <f t="shared" si="97"/>
        <v>524.82554360025142</v>
      </c>
      <c r="K226" s="40">
        <f t="shared" si="98"/>
        <v>2.4561492152609352</v>
      </c>
      <c r="L226" s="40">
        <f t="shared" si="109"/>
        <v>3.5438507847390648</v>
      </c>
      <c r="M226" s="10">
        <f t="shared" si="99"/>
        <v>4.1571144529835697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13.012917890055983</v>
      </c>
      <c r="Q226" s="42">
        <f t="shared" si="101"/>
        <v>0.26784987261309834</v>
      </c>
      <c r="R226" s="4">
        <f t="shared" si="102"/>
        <v>473504.76442704367</v>
      </c>
      <c r="S226">
        <f t="shared" si="112"/>
        <v>4.7350476442704366E-4</v>
      </c>
      <c r="T226" s="41">
        <f t="shared" si="113"/>
        <v>3.1589500261291456E-4</v>
      </c>
      <c r="U226" s="42">
        <f t="shared" si="103"/>
        <v>0.84972797500255115</v>
      </c>
      <c r="V226" s="42">
        <f t="shared" si="104"/>
        <v>0.99267382688122929</v>
      </c>
      <c r="W226" s="42">
        <f t="shared" si="105"/>
        <v>0.98387016559111129</v>
      </c>
      <c r="X226" s="42">
        <f t="shared" si="106"/>
        <v>8.8036612901180034E-3</v>
      </c>
      <c r="Y226" s="42">
        <f t="shared" si="119"/>
        <v>4.0945861151974825E-3</v>
      </c>
      <c r="Z226" s="10">
        <f t="shared" si="107"/>
        <v>12.96185783671554</v>
      </c>
      <c r="AA226">
        <f t="shared" si="114"/>
        <v>4159237.8794042463</v>
      </c>
      <c r="AB226" s="10">
        <f t="shared" si="115"/>
        <v>4.1592378794042464</v>
      </c>
      <c r="AC226" s="10">
        <f t="shared" si="116"/>
        <v>4.0582378794042464</v>
      </c>
      <c r="AD226" s="3">
        <f t="shared" si="117"/>
        <v>588.576922321138</v>
      </c>
      <c r="AI226" s="94">
        <f t="shared" si="118"/>
        <v>0.98387016559111129</v>
      </c>
    </row>
    <row r="227" spans="2:35">
      <c r="B227" s="39">
        <f t="shared" si="90"/>
        <v>199</v>
      </c>
      <c r="C227" s="42">
        <f t="shared" si="91"/>
        <v>3.3882494004797548</v>
      </c>
      <c r="D227" s="10">
        <f t="shared" si="92"/>
        <v>10.811750599520245</v>
      </c>
      <c r="E227" s="40">
        <f t="shared" si="93"/>
        <v>24.776498800959509</v>
      </c>
      <c r="F227" s="40">
        <f t="shared" si="94"/>
        <v>46.4</v>
      </c>
      <c r="G227" s="3">
        <f t="shared" si="95"/>
        <v>391.11750599520104</v>
      </c>
      <c r="H227" s="3">
        <f t="shared" si="96"/>
        <v>213.67820014326583</v>
      </c>
      <c r="I227">
        <f t="shared" si="108"/>
        <v>2.1367820014326583E-4</v>
      </c>
      <c r="J227" s="4">
        <f t="shared" si="97"/>
        <v>526.14992646438122</v>
      </c>
      <c r="K227" s="40">
        <f t="shared" si="98"/>
        <v>2.4623472404373072</v>
      </c>
      <c r="L227" s="40">
        <f t="shared" si="109"/>
        <v>3.5376527595626928</v>
      </c>
      <c r="M227" s="10">
        <f t="shared" si="99"/>
        <v>4.1592378794042464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13.015037886282869</v>
      </c>
      <c r="Q227" s="42">
        <f t="shared" si="101"/>
        <v>0.26915808078318965</v>
      </c>
      <c r="R227" s="4">
        <f t="shared" si="102"/>
        <v>472780.73565831082</v>
      </c>
      <c r="S227">
        <f t="shared" si="112"/>
        <v>4.7278073565831081E-4</v>
      </c>
      <c r="T227" s="41">
        <f t="shared" si="113"/>
        <v>3.1661903138164742E-4</v>
      </c>
      <c r="U227" s="42">
        <f t="shared" si="103"/>
        <v>0.84842866917562154</v>
      </c>
      <c r="V227" s="42">
        <f t="shared" si="104"/>
        <v>0.99319501027036294</v>
      </c>
      <c r="W227" s="42">
        <f t="shared" si="105"/>
        <v>0.98438523387341659</v>
      </c>
      <c r="X227" s="42">
        <f t="shared" si="106"/>
        <v>8.8097763969463561E-3</v>
      </c>
      <c r="Y227" s="42">
        <f t="shared" si="119"/>
        <v>4.1061111366566452E-3</v>
      </c>
      <c r="Z227" s="10">
        <f t="shared" si="107"/>
        <v>12.968617580372817</v>
      </c>
      <c r="AA227">
        <f t="shared" si="114"/>
        <v>4161354.2926615588</v>
      </c>
      <c r="AB227" s="10">
        <f t="shared" si="115"/>
        <v>4.1613542926615592</v>
      </c>
      <c r="AC227" s="10">
        <f t="shared" si="116"/>
        <v>4.0603542926615592</v>
      </c>
      <c r="AD227" s="3">
        <f t="shared" si="117"/>
        <v>588.88387130697015</v>
      </c>
      <c r="AI227" s="94">
        <f t="shared" si="118"/>
        <v>0.98438523387341659</v>
      </c>
    </row>
    <row r="228" spans="2:35">
      <c r="B228" s="39">
        <f t="shared" si="90"/>
        <v>200</v>
      </c>
      <c r="C228" s="42">
        <f t="shared" si="91"/>
        <v>3.4052757793766379</v>
      </c>
      <c r="D228" s="10">
        <f t="shared" si="92"/>
        <v>10.794724220623362</v>
      </c>
      <c r="E228" s="40">
        <f t="shared" si="93"/>
        <v>24.810551558753275</v>
      </c>
      <c r="F228" s="40">
        <f t="shared" si="94"/>
        <v>46.4</v>
      </c>
      <c r="G228" s="3">
        <f t="shared" si="95"/>
        <v>390.9472422062322</v>
      </c>
      <c r="H228" s="3">
        <f t="shared" si="96"/>
        <v>213.67820014326583</v>
      </c>
      <c r="I228">
        <f t="shared" si="108"/>
        <v>2.1367820014326583E-4</v>
      </c>
      <c r="J228" s="4">
        <f t="shared" si="97"/>
        <v>527.47613080871588</v>
      </c>
      <c r="K228" s="40">
        <f t="shared" si="98"/>
        <v>2.468553790021895</v>
      </c>
      <c r="L228" s="40">
        <f t="shared" si="109"/>
        <v>3.531446209978105</v>
      </c>
      <c r="M228" s="10">
        <f t="shared" si="99"/>
        <v>4.1613542926615592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13.01715014738496</v>
      </c>
      <c r="Q228" s="42">
        <f t="shared" si="101"/>
        <v>0.27046607667354233</v>
      </c>
      <c r="R228" s="4">
        <f t="shared" si="102"/>
        <v>472056.44577580417</v>
      </c>
      <c r="S228">
        <f t="shared" si="112"/>
        <v>4.7205644577580418E-4</v>
      </c>
      <c r="T228" s="41">
        <f t="shared" si="113"/>
        <v>3.1734332126415405E-4</v>
      </c>
      <c r="U228" s="42">
        <f t="shared" si="103"/>
        <v>0.84712889476696929</v>
      </c>
      <c r="V228" s="42">
        <f t="shared" si="104"/>
        <v>0.99371444378298823</v>
      </c>
      <c r="W228" s="42">
        <f t="shared" si="105"/>
        <v>0.9848986010098888</v>
      </c>
      <c r="X228" s="42">
        <f t="shared" si="106"/>
        <v>8.815842773099436E-3</v>
      </c>
      <c r="Y228" s="42">
        <f t="shared" si="119"/>
        <v>4.1176422227738544E-3</v>
      </c>
      <c r="Z228" s="10">
        <f t="shared" si="107"/>
        <v>12.975354913319137</v>
      </c>
      <c r="AA228">
        <f t="shared" si="114"/>
        <v>4163463.6893324181</v>
      </c>
      <c r="AB228" s="10">
        <f t="shared" si="115"/>
        <v>4.1634636893324179</v>
      </c>
      <c r="AC228" s="10">
        <f t="shared" si="116"/>
        <v>4.062463689332418</v>
      </c>
      <c r="AD228" s="3">
        <f t="shared" si="117"/>
        <v>589.18980265879884</v>
      </c>
      <c r="AI228" s="94">
        <f t="shared" si="118"/>
        <v>0.9848986010098888</v>
      </c>
    </row>
    <row r="229" spans="2:35">
      <c r="B229" s="39">
        <f t="shared" si="90"/>
        <v>201</v>
      </c>
      <c r="C229" s="42">
        <f t="shared" si="91"/>
        <v>3.4223021582735211</v>
      </c>
      <c r="D229" s="10">
        <f t="shared" si="92"/>
        <v>10.777697841726479</v>
      </c>
      <c r="E229" s="40">
        <f t="shared" si="93"/>
        <v>24.844604316547041</v>
      </c>
      <c r="F229" s="40">
        <f t="shared" si="94"/>
        <v>46.4</v>
      </c>
      <c r="G229" s="3">
        <f t="shared" si="95"/>
        <v>390.77697841726336</v>
      </c>
      <c r="H229" s="3">
        <f t="shared" si="96"/>
        <v>213.67820014326583</v>
      </c>
      <c r="I229">
        <f t="shared" si="108"/>
        <v>2.1367820014326583E-4</v>
      </c>
      <c r="J229" s="4">
        <f t="shared" si="97"/>
        <v>528.80415663325562</v>
      </c>
      <c r="K229" s="40">
        <f t="shared" si="98"/>
        <v>2.4747688640146999</v>
      </c>
      <c r="L229" s="40">
        <f t="shared" si="109"/>
        <v>3.5252311359853001</v>
      </c>
      <c r="M229" s="10">
        <f t="shared" si="99"/>
        <v>4.1634636893324179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13.019254677847975</v>
      </c>
      <c r="Q229" s="42">
        <f t="shared" si="101"/>
        <v>0.27177386112957985</v>
      </c>
      <c r="R229" s="4">
        <f t="shared" si="102"/>
        <v>471331.89570991992</v>
      </c>
      <c r="S229">
        <f t="shared" si="112"/>
        <v>4.7133189570991994E-4</v>
      </c>
      <c r="T229" s="41">
        <f t="shared" si="113"/>
        <v>3.1806787133003829E-4</v>
      </c>
      <c r="U229" s="42">
        <f t="shared" si="103"/>
        <v>0.8458286534462367</v>
      </c>
      <c r="V229" s="42">
        <f t="shared" si="104"/>
        <v>0.9942321265021089</v>
      </c>
      <c r="W229" s="42">
        <f t="shared" si="105"/>
        <v>0.98541026617020711</v>
      </c>
      <c r="X229" s="42">
        <f t="shared" si="106"/>
        <v>8.8218603319017985E-3</v>
      </c>
      <c r="Y229" s="42">
        <f t="shared" si="119"/>
        <v>4.1291793145892498E-3</v>
      </c>
      <c r="Z229" s="10">
        <f t="shared" si="107"/>
        <v>12.982069824665409</v>
      </c>
      <c r="AA229">
        <f t="shared" si="114"/>
        <v>4165566.0660075489</v>
      </c>
      <c r="AB229" s="10">
        <f t="shared" si="115"/>
        <v>4.1655660660075489</v>
      </c>
      <c r="AC229" s="10">
        <f t="shared" si="116"/>
        <v>4.0645660660075489</v>
      </c>
      <c r="AD229" s="3">
        <f t="shared" si="117"/>
        <v>589.49471588216807</v>
      </c>
      <c r="AI229" s="94">
        <f t="shared" si="118"/>
        <v>0.98541026617020711</v>
      </c>
    </row>
    <row r="230" spans="2:35">
      <c r="B230" s="39">
        <f t="shared" si="90"/>
        <v>202</v>
      </c>
      <c r="C230" s="42">
        <f t="shared" si="91"/>
        <v>3.4393285371704043</v>
      </c>
      <c r="D230" s="10">
        <f t="shared" si="92"/>
        <v>10.760671462829595</v>
      </c>
      <c r="E230" s="40">
        <f t="shared" si="93"/>
        <v>24.878657074340808</v>
      </c>
      <c r="F230" s="40">
        <f t="shared" si="94"/>
        <v>46.4</v>
      </c>
      <c r="G230" s="3">
        <f t="shared" si="95"/>
        <v>390.60671462829453</v>
      </c>
      <c r="H230" s="3">
        <f t="shared" si="96"/>
        <v>213.67820014326583</v>
      </c>
      <c r="I230">
        <f t="shared" si="108"/>
        <v>2.1367820014326583E-4</v>
      </c>
      <c r="J230" s="4">
        <f t="shared" si="97"/>
        <v>530.13400393799998</v>
      </c>
      <c r="K230" s="40">
        <f t="shared" si="98"/>
        <v>2.4809924624157191</v>
      </c>
      <c r="L230" s="40">
        <f t="shared" si="109"/>
        <v>3.5190075375842809</v>
      </c>
      <c r="M230" s="10">
        <f t="shared" si="99"/>
        <v>4.1655660660075489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13.021351482138776</v>
      </c>
      <c r="Q230" s="42">
        <f t="shared" si="101"/>
        <v>0.27308143499549065</v>
      </c>
      <c r="R230" s="4">
        <f t="shared" si="102"/>
        <v>470607.08639105468</v>
      </c>
      <c r="S230">
        <f t="shared" si="112"/>
        <v>4.7060708639105469E-4</v>
      </c>
      <c r="T230" s="41">
        <f t="shared" si="113"/>
        <v>3.1879268064890354E-4</v>
      </c>
      <c r="U230" s="42">
        <f t="shared" si="103"/>
        <v>0.84452794688306709</v>
      </c>
      <c r="V230" s="42">
        <f t="shared" si="104"/>
        <v>0.99474805751306172</v>
      </c>
      <c r="W230" s="42">
        <f t="shared" si="105"/>
        <v>0.98592022852740213</v>
      </c>
      <c r="X230" s="42">
        <f t="shared" si="106"/>
        <v>8.8278289856595915E-3</v>
      </c>
      <c r="Y230" s="42">
        <f t="shared" si="119"/>
        <v>4.1407223530636281E-3</v>
      </c>
      <c r="Z230" s="10">
        <f t="shared" si="107"/>
        <v>12.988762303560968</v>
      </c>
      <c r="AA230">
        <f t="shared" si="114"/>
        <v>4167661.4192897105</v>
      </c>
      <c r="AB230" s="10">
        <f t="shared" si="115"/>
        <v>4.1676614192897103</v>
      </c>
      <c r="AC230" s="10">
        <f t="shared" si="116"/>
        <v>4.0666614192897104</v>
      </c>
      <c r="AD230" s="3">
        <f t="shared" si="117"/>
        <v>589.79861048436703</v>
      </c>
      <c r="AI230" s="94">
        <f t="shared" si="118"/>
        <v>0.98592022852740213</v>
      </c>
    </row>
    <row r="231" spans="2:35">
      <c r="B231" s="39">
        <f t="shared" si="90"/>
        <v>203</v>
      </c>
      <c r="C231" s="42">
        <f t="shared" si="91"/>
        <v>3.4563549160672875</v>
      </c>
      <c r="D231" s="10">
        <f t="shared" si="92"/>
        <v>10.743645083932712</v>
      </c>
      <c r="E231" s="40">
        <f t="shared" si="93"/>
        <v>24.912709832134574</v>
      </c>
      <c r="F231" s="40">
        <f t="shared" si="94"/>
        <v>46.4</v>
      </c>
      <c r="G231" s="3">
        <f t="shared" si="95"/>
        <v>390.43645083932569</v>
      </c>
      <c r="H231" s="3">
        <f t="shared" si="96"/>
        <v>213.67820014326583</v>
      </c>
      <c r="I231">
        <f t="shared" ref="I231:I294" si="120">H231/1000^2</f>
        <v>2.1367820014326583E-4</v>
      </c>
      <c r="J231" s="4">
        <f t="shared" si="97"/>
        <v>531.46567272294919</v>
      </c>
      <c r="K231" s="40">
        <f t="shared" si="98"/>
        <v>2.4872245852249546</v>
      </c>
      <c r="L231" s="40">
        <f t="shared" ref="L231:L294" si="121">IF((gstar-K231)&lt;0,0,gstar-K231)</f>
        <v>3.5127754147750454</v>
      </c>
      <c r="M231" s="10">
        <f t="shared" si="99"/>
        <v>4.1676614192897103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13.023440564703645</v>
      </c>
      <c r="Q231" s="42">
        <f t="shared" si="101"/>
        <v>0.27438879911423425</v>
      </c>
      <c r="R231" s="4">
        <f t="shared" si="102"/>
        <v>469882.01874960464</v>
      </c>
      <c r="S231">
        <f t="shared" ref="S231:S294" si="122">R231/1000^3</f>
        <v>4.6988201874960465E-4</v>
      </c>
      <c r="T231" s="41">
        <f t="shared" ref="T231:T294" si="123">(vc/1000^3-S231)</f>
        <v>3.1951774829035357E-4</v>
      </c>
      <c r="U231" s="42">
        <f t="shared" si="103"/>
        <v>0.843226776747103</v>
      </c>
      <c r="V231" s="42">
        <f t="shared" si="104"/>
        <v>0.99526223590604224</v>
      </c>
      <c r="W231" s="42">
        <f t="shared" si="105"/>
        <v>0.98642848725742271</v>
      </c>
      <c r="X231" s="42">
        <f t="shared" si="106"/>
        <v>8.8337486486195216E-3</v>
      </c>
      <c r="Y231" s="42">
        <f t="shared" si="119"/>
        <v>4.152271279080833E-3</v>
      </c>
      <c r="Z231" s="10">
        <f t="shared" si="107"/>
        <v>12.99543233920002</v>
      </c>
      <c r="AA231">
        <f t="shared" ref="AA231:AA294" si="124">Z231*rat*to+patm*1000000</f>
        <v>4169749.7457957081</v>
      </c>
      <c r="AB231" s="10">
        <f t="shared" ref="AB231:AB294" si="125">AA231/1000000</f>
        <v>4.1697497457957082</v>
      </c>
      <c r="AC231" s="10">
        <f t="shared" ref="AC231:AC294" si="126">AB231-patm</f>
        <v>4.0687497457957083</v>
      </c>
      <c r="AD231" s="3">
        <f t="shared" ref="AD231:AD294" si="127">AC231*1000000/6895</f>
        <v>590.10148597472198</v>
      </c>
      <c r="AI231" s="94">
        <f t="shared" ref="AI231:AI294" si="128">($M231-patm)*1000000*$I231/SQRT(rat*to)*SQRT(k)*(2/(k+1))^((k+1)/2/(k-1))</f>
        <v>0.98642848725742271</v>
      </c>
    </row>
    <row r="232" spans="2:35">
      <c r="B232" s="39">
        <f t="shared" ref="B232:B295" si="129">1+B231</f>
        <v>204</v>
      </c>
      <c r="C232" s="42">
        <f t="shared" ref="C232:C295" si="130">xincp+C231</f>
        <v>3.4733812949641707</v>
      </c>
      <c r="D232" s="10">
        <f t="shared" ref="D232:D295" si="131">(F232-E232)/2</f>
        <v>10.726618705035829</v>
      </c>
      <c r="E232" s="40">
        <f t="shared" ref="E232:E295" si="132">E231+ci*2*xincp</f>
        <v>24.946762589928341</v>
      </c>
      <c r="F232" s="40">
        <f t="shared" ref="F232:F295" si="133">F231-osi*2*xincp</f>
        <v>46.4</v>
      </c>
      <c r="G232" s="3">
        <f t="shared" ref="G232:G295" si="134">G231-ei*n*2*xincp</f>
        <v>390.26618705035685</v>
      </c>
      <c r="H232" s="3">
        <f t="shared" ref="H232:H295" si="135">PI()/4*(dto+erate*(two-D232)/two)^2</f>
        <v>213.67820014326583</v>
      </c>
      <c r="I232">
        <f t="shared" si="120"/>
        <v>2.1367820014326583E-4</v>
      </c>
      <c r="J232" s="4">
        <f t="shared" ref="J232:J295" si="136">PI()/4*dc^2-PI()/4*(F232^2-E232^2)</f>
        <v>532.79916298810303</v>
      </c>
      <c r="K232" s="40">
        <f t="shared" ref="K232:K295" si="137">J232/H232</f>
        <v>2.4934652324424049</v>
      </c>
      <c r="L232" s="40">
        <f t="shared" si="121"/>
        <v>3.5065347675575951</v>
      </c>
      <c r="M232" s="10">
        <f t="shared" ref="M232:M295" si="138">AB231</f>
        <v>4.1697497457957082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13.025521929970342</v>
      </c>
      <c r="Q232" s="42">
        <f t="shared" ref="Q232:Q295" si="140">xincp/P232+Q231</f>
        <v>0.27569595432754723</v>
      </c>
      <c r="R232" s="4">
        <f t="shared" ref="R232:R295" si="141">PI()/4*(F232^2-E232^2)*G232</f>
        <v>469156.69371596636</v>
      </c>
      <c r="S232">
        <f t="shared" si="122"/>
        <v>4.6915669371596638E-4</v>
      </c>
      <c r="T232" s="41">
        <f t="shared" si="123"/>
        <v>3.2024307332399185E-4</v>
      </c>
      <c r="U232" s="42">
        <f t="shared" ref="U232:U295" si="142">rhopgrain*R232/1000^2</f>
        <v>0.84192514470798741</v>
      </c>
      <c r="V232" s="42">
        <f t="shared" ref="V232:V295" si="143">(U231-U232)/(Q232-Q231)</f>
        <v>0.99577466077392018</v>
      </c>
      <c r="W232" s="42">
        <f t="shared" ref="W232:W295" si="144">IF(V232&lt;AI232,IF(AB231&gt;pbd,AI232,0),AI232)</f>
        <v>0.98693504153962586</v>
      </c>
      <c r="X232" s="42">
        <f t="shared" ref="X232:X295" si="145">V232-W232</f>
        <v>8.8396192342943269E-3</v>
      </c>
      <c r="Y232" s="42">
        <f t="shared" si="119"/>
        <v>4.1638260334466428E-3</v>
      </c>
      <c r="Z232" s="10">
        <f t="shared" ref="Z232:Z295" si="146">Y232/T232</f>
        <v>13.002079920817131</v>
      </c>
      <c r="AA232">
        <f t="shared" si="124"/>
        <v>4171831.0421549822</v>
      </c>
      <c r="AB232" s="10">
        <f t="shared" si="125"/>
        <v>4.1718310421549818</v>
      </c>
      <c r="AC232" s="10">
        <f t="shared" si="126"/>
        <v>4.0708310421549818</v>
      </c>
      <c r="AD232" s="3">
        <f t="shared" si="127"/>
        <v>590.40334186439179</v>
      </c>
      <c r="AI232" s="94">
        <f t="shared" si="128"/>
        <v>0.98693504153962586</v>
      </c>
    </row>
    <row r="233" spans="2:35">
      <c r="B233" s="39">
        <f t="shared" si="129"/>
        <v>205</v>
      </c>
      <c r="C233" s="42">
        <f t="shared" si="130"/>
        <v>3.4904076738610539</v>
      </c>
      <c r="D233" s="10">
        <f t="shared" si="131"/>
        <v>10.709592326138946</v>
      </c>
      <c r="E233" s="40">
        <f t="shared" si="132"/>
        <v>24.980815347722107</v>
      </c>
      <c r="F233" s="40">
        <f t="shared" si="133"/>
        <v>46.4</v>
      </c>
      <c r="G233" s="3">
        <f t="shared" si="134"/>
        <v>390.09592326138801</v>
      </c>
      <c r="H233" s="3">
        <f t="shared" si="135"/>
        <v>213.67820014326583</v>
      </c>
      <c r="I233">
        <f t="shared" si="120"/>
        <v>2.1367820014326583E-4</v>
      </c>
      <c r="J233" s="4">
        <f t="shared" si="136"/>
        <v>534.13447473346218</v>
      </c>
      <c r="K233" s="40">
        <f t="shared" si="137"/>
        <v>2.4997144040680732</v>
      </c>
      <c r="L233" s="40">
        <f t="shared" si="121"/>
        <v>3.5002855959319268</v>
      </c>
      <c r="M233" s="10">
        <f t="shared" si="138"/>
        <v>4.1718310421549818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13.027595582346773</v>
      </c>
      <c r="Q233" s="42">
        <f t="shared" si="140"/>
        <v>0.2770029014759493</v>
      </c>
      <c r="R233" s="4">
        <f t="shared" si="141"/>
        <v>468431.11222053587</v>
      </c>
      <c r="S233">
        <f t="shared" si="122"/>
        <v>4.6843111222053587E-4</v>
      </c>
      <c r="T233" s="41">
        <f t="shared" si="123"/>
        <v>3.2096865481942235E-4</v>
      </c>
      <c r="U233" s="42">
        <f t="shared" si="142"/>
        <v>0.84062305243536262</v>
      </c>
      <c r="V233" s="42">
        <f t="shared" si="143"/>
        <v>0.9962853312138763</v>
      </c>
      <c r="W233" s="42">
        <f t="shared" si="144"/>
        <v>0.98743989055643222</v>
      </c>
      <c r="X233" s="42">
        <f t="shared" si="145"/>
        <v>8.8454406574440814E-3</v>
      </c>
      <c r="Y233" s="42">
        <f t="shared" si="119"/>
        <v>4.1753865568902489E-3</v>
      </c>
      <c r="Z233" s="10">
        <f t="shared" si="146"/>
        <v>13.008705037690769</v>
      </c>
      <c r="AA233">
        <f t="shared" si="124"/>
        <v>4173905.305010722</v>
      </c>
      <c r="AB233" s="10">
        <f t="shared" si="125"/>
        <v>4.173905305010722</v>
      </c>
      <c r="AC233" s="10">
        <f t="shared" si="126"/>
        <v>4.072905305010722</v>
      </c>
      <c r="AD233" s="3">
        <f t="shared" si="127"/>
        <v>590.70417766652963</v>
      </c>
      <c r="AI233" s="94">
        <f t="shared" si="128"/>
        <v>0.98743989055643222</v>
      </c>
    </row>
    <row r="234" spans="2:35">
      <c r="B234" s="39">
        <f t="shared" si="129"/>
        <v>206</v>
      </c>
      <c r="C234" s="42">
        <f t="shared" si="130"/>
        <v>3.5074340527579371</v>
      </c>
      <c r="D234" s="10">
        <f t="shared" si="131"/>
        <v>10.692565947242063</v>
      </c>
      <c r="E234" s="40">
        <f t="shared" si="132"/>
        <v>25.014868105515873</v>
      </c>
      <c r="F234" s="40">
        <f t="shared" si="133"/>
        <v>46.4</v>
      </c>
      <c r="G234" s="3">
        <f t="shared" si="134"/>
        <v>389.92565947241917</v>
      </c>
      <c r="H234" s="3">
        <f t="shared" si="135"/>
        <v>213.67820014326583</v>
      </c>
      <c r="I234">
        <f t="shared" si="120"/>
        <v>2.1367820014326583E-4</v>
      </c>
      <c r="J234" s="4">
        <f t="shared" si="136"/>
        <v>535.4716079590255</v>
      </c>
      <c r="K234" s="40">
        <f t="shared" si="137"/>
        <v>2.5059721001019541</v>
      </c>
      <c r="L234" s="40">
        <f t="shared" si="121"/>
        <v>3.4940278998980459</v>
      </c>
      <c r="M234" s="10">
        <f t="shared" si="138"/>
        <v>4.173905305010722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13.029661526222164</v>
      </c>
      <c r="Q234" s="42">
        <f t="shared" si="140"/>
        <v>0.27830964139874909</v>
      </c>
      <c r="R234" s="4">
        <f t="shared" si="141"/>
        <v>467705.27519371</v>
      </c>
      <c r="S234">
        <f t="shared" si="122"/>
        <v>4.6770527519371001E-4</v>
      </c>
      <c r="T234" s="41">
        <f t="shared" si="123"/>
        <v>3.2169449184624822E-4</v>
      </c>
      <c r="U234" s="42">
        <f t="shared" si="142"/>
        <v>0.83932050159887228</v>
      </c>
      <c r="V234" s="42">
        <f t="shared" si="143"/>
        <v>0.99679424632525804</v>
      </c>
      <c r="W234" s="42">
        <f t="shared" si="144"/>
        <v>0.98794303349359824</v>
      </c>
      <c r="X234" s="42">
        <f t="shared" si="145"/>
        <v>8.8512128316597938E-3</v>
      </c>
      <c r="Y234" s="42">
        <f t="shared" si="119"/>
        <v>4.1869527900625769E-3</v>
      </c>
      <c r="Z234" s="10">
        <f t="shared" si="146"/>
        <v>13.015307679137084</v>
      </c>
      <c r="AA234">
        <f t="shared" si="124"/>
        <v>4175972.5310179121</v>
      </c>
      <c r="AB234" s="10">
        <f t="shared" si="125"/>
        <v>4.1759725310179121</v>
      </c>
      <c r="AC234" s="10">
        <f t="shared" si="126"/>
        <v>4.0749725310179121</v>
      </c>
      <c r="AD234" s="3">
        <f t="shared" si="127"/>
        <v>591.00399289599886</v>
      </c>
      <c r="AI234" s="94">
        <f t="shared" si="128"/>
        <v>0.98794303349359824</v>
      </c>
    </row>
    <row r="235" spans="2:35">
      <c r="B235" s="39">
        <f t="shared" si="129"/>
        <v>207</v>
      </c>
      <c r="C235" s="42">
        <f t="shared" si="130"/>
        <v>3.5244604316548203</v>
      </c>
      <c r="D235" s="10">
        <f t="shared" si="131"/>
        <v>10.675539568345179</v>
      </c>
      <c r="E235" s="40">
        <f t="shared" si="132"/>
        <v>25.04892086330964</v>
      </c>
      <c r="F235" s="40">
        <f t="shared" si="133"/>
        <v>46.4</v>
      </c>
      <c r="G235" s="3">
        <f t="shared" si="134"/>
        <v>389.75539568345033</v>
      </c>
      <c r="H235" s="3">
        <f t="shared" si="135"/>
        <v>213.67820014326583</v>
      </c>
      <c r="I235">
        <f t="shared" si="120"/>
        <v>2.1367820014326583E-4</v>
      </c>
      <c r="J235" s="4">
        <f t="shared" si="136"/>
        <v>536.81056266479413</v>
      </c>
      <c r="K235" s="40">
        <f t="shared" si="137"/>
        <v>2.512238320544053</v>
      </c>
      <c r="L235" s="40">
        <f t="shared" si="121"/>
        <v>3.487761679455947</v>
      </c>
      <c r="M235" s="10">
        <f t="shared" si="138"/>
        <v>4.1759725310179121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13.031719765965148</v>
      </c>
      <c r="Q235" s="42">
        <f t="shared" si="140"/>
        <v>0.27961617493405044</v>
      </c>
      <c r="R235" s="4">
        <f t="shared" si="141"/>
        <v>466979.18356588465</v>
      </c>
      <c r="S235">
        <f t="shared" si="122"/>
        <v>4.6697918356588468E-4</v>
      </c>
      <c r="T235" s="41">
        <f t="shared" si="123"/>
        <v>3.2242058347407355E-4</v>
      </c>
      <c r="U235" s="42">
        <f t="shared" si="142"/>
        <v>0.83801749386815816</v>
      </c>
      <c r="V235" s="42">
        <f t="shared" si="143"/>
        <v>0.99730140521313049</v>
      </c>
      <c r="W235" s="42">
        <f t="shared" si="144"/>
        <v>0.98844446953974152</v>
      </c>
      <c r="X235" s="42">
        <f t="shared" si="145"/>
        <v>8.8569356733889659E-3</v>
      </c>
      <c r="Y235" s="42">
        <f t="shared" si="119"/>
        <v>4.1985246735398666E-3</v>
      </c>
      <c r="Z235" s="10">
        <f t="shared" si="146"/>
        <v>13.021887834519964</v>
      </c>
      <c r="AA235">
        <f t="shared" si="124"/>
        <v>4178032.7168464842</v>
      </c>
      <c r="AB235" s="10">
        <f t="shared" si="125"/>
        <v>4.1780327168464844</v>
      </c>
      <c r="AC235" s="10">
        <f t="shared" si="126"/>
        <v>4.0770327168464844</v>
      </c>
      <c r="AD235" s="3">
        <f t="shared" si="127"/>
        <v>591.30278706983097</v>
      </c>
      <c r="AI235" s="94">
        <f t="shared" si="128"/>
        <v>0.98844446953974152</v>
      </c>
    </row>
    <row r="236" spans="2:35">
      <c r="B236" s="39">
        <f t="shared" si="129"/>
        <v>208</v>
      </c>
      <c r="C236" s="42">
        <f t="shared" si="130"/>
        <v>3.5414868105517034</v>
      </c>
      <c r="D236" s="10">
        <f t="shared" si="131"/>
        <v>10.658513189448296</v>
      </c>
      <c r="E236" s="40">
        <f t="shared" si="132"/>
        <v>25.082973621103406</v>
      </c>
      <c r="F236" s="40">
        <f t="shared" si="133"/>
        <v>46.4</v>
      </c>
      <c r="G236" s="3">
        <f t="shared" si="134"/>
        <v>389.58513189448149</v>
      </c>
      <c r="H236" s="3">
        <f t="shared" si="135"/>
        <v>213.67820014326583</v>
      </c>
      <c r="I236">
        <f t="shared" si="120"/>
        <v>2.1367820014326583E-4</v>
      </c>
      <c r="J236" s="4">
        <f t="shared" si="136"/>
        <v>538.15133885076739</v>
      </c>
      <c r="K236" s="40">
        <f t="shared" si="137"/>
        <v>2.5185130653943664</v>
      </c>
      <c r="L236" s="40">
        <f t="shared" si="121"/>
        <v>3.4814869346056336</v>
      </c>
      <c r="M236" s="10">
        <f t="shared" si="138"/>
        <v>4.1780327168464844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13.033770305926986</v>
      </c>
      <c r="Q236" s="42">
        <f t="shared" si="140"/>
        <v>0.28092250291875803</v>
      </c>
      <c r="R236" s="4">
        <f t="shared" si="141"/>
        <v>466252.83826745645</v>
      </c>
      <c r="S236">
        <f t="shared" si="122"/>
        <v>4.6625283826745643E-4</v>
      </c>
      <c r="T236" s="41">
        <f t="shared" si="123"/>
        <v>3.2314692877250179E-4</v>
      </c>
      <c r="U236" s="42">
        <f t="shared" si="142"/>
        <v>0.83671403091286389</v>
      </c>
      <c r="V236" s="42">
        <f t="shared" si="143"/>
        <v>0.99780680698349655</v>
      </c>
      <c r="W236" s="42">
        <f t="shared" si="144"/>
        <v>0.98894419788710486</v>
      </c>
      <c r="X236" s="42">
        <f t="shared" si="145"/>
        <v>8.8626090963916937E-3</v>
      </c>
      <c r="Y236" s="42">
        <f t="shared" si="119"/>
        <v>4.2101021478200074E-3</v>
      </c>
      <c r="Z236" s="10">
        <f t="shared" si="146"/>
        <v>13.028445493238635</v>
      </c>
      <c r="AA236">
        <f t="shared" si="124"/>
        <v>4180085.8591774348</v>
      </c>
      <c r="AB236" s="10">
        <f t="shared" si="125"/>
        <v>4.180085859177435</v>
      </c>
      <c r="AC236" s="10">
        <f t="shared" si="126"/>
        <v>4.079085859177435</v>
      </c>
      <c r="AD236" s="3">
        <f t="shared" si="127"/>
        <v>591.60055970666201</v>
      </c>
      <c r="AI236" s="94">
        <f t="shared" si="128"/>
        <v>0.98894419788710486</v>
      </c>
    </row>
    <row r="237" spans="2:35">
      <c r="B237" s="39">
        <f t="shared" si="129"/>
        <v>209</v>
      </c>
      <c r="C237" s="42">
        <f t="shared" si="130"/>
        <v>3.5585131894485866</v>
      </c>
      <c r="D237" s="10">
        <f t="shared" si="131"/>
        <v>10.641486810551413</v>
      </c>
      <c r="E237" s="40">
        <f t="shared" si="132"/>
        <v>25.117026378897172</v>
      </c>
      <c r="F237" s="40">
        <f t="shared" si="133"/>
        <v>46.4</v>
      </c>
      <c r="G237" s="3">
        <f t="shared" si="134"/>
        <v>389.41486810551265</v>
      </c>
      <c r="H237" s="3">
        <f t="shared" si="135"/>
        <v>213.67820014326583</v>
      </c>
      <c r="I237">
        <f t="shared" si="120"/>
        <v>2.1367820014326583E-4</v>
      </c>
      <c r="J237" s="4">
        <f t="shared" si="136"/>
        <v>539.49393651694572</v>
      </c>
      <c r="K237" s="40">
        <f t="shared" si="137"/>
        <v>2.5247963346528972</v>
      </c>
      <c r="L237" s="40">
        <f t="shared" si="121"/>
        <v>3.4752036653471028</v>
      </c>
      <c r="M237" s="10">
        <f t="shared" si="138"/>
        <v>4.180085859177435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13.035813150437756</v>
      </c>
      <c r="Q237" s="42">
        <f t="shared" si="140"/>
        <v>0.28222862618858346</v>
      </c>
      <c r="R237" s="4">
        <f t="shared" si="141"/>
        <v>465526.24022882158</v>
      </c>
      <c r="S237">
        <f t="shared" si="122"/>
        <v>4.655262402288216E-4</v>
      </c>
      <c r="T237" s="41">
        <f t="shared" si="123"/>
        <v>3.2387352681113662E-4</v>
      </c>
      <c r="U237" s="42">
        <f t="shared" si="142"/>
        <v>0.8354101144026318</v>
      </c>
      <c r="V237" s="42">
        <f t="shared" si="143"/>
        <v>0.99831045074816549</v>
      </c>
      <c r="W237" s="42">
        <f t="shared" si="144"/>
        <v>0.98944221773061491</v>
      </c>
      <c r="X237" s="42">
        <f t="shared" si="145"/>
        <v>8.8682330175505752E-3</v>
      </c>
      <c r="Y237" s="42">
        <f t="shared" si="119"/>
        <v>4.2216851533264646E-3</v>
      </c>
      <c r="Z237" s="10">
        <f t="shared" si="146"/>
        <v>13.034980644738818</v>
      </c>
      <c r="AA237">
        <f t="shared" si="124"/>
        <v>4182131.954706315</v>
      </c>
      <c r="AB237" s="10">
        <f t="shared" si="125"/>
        <v>4.1821319547063149</v>
      </c>
      <c r="AC237" s="10">
        <f t="shared" si="126"/>
        <v>4.081131954706315</v>
      </c>
      <c r="AD237" s="3">
        <f t="shared" si="127"/>
        <v>591.89731032723932</v>
      </c>
      <c r="AI237" s="94">
        <f t="shared" si="128"/>
        <v>0.98944221773061491</v>
      </c>
    </row>
    <row r="238" spans="2:35">
      <c r="B238" s="39">
        <f t="shared" si="129"/>
        <v>210</v>
      </c>
      <c r="C238" s="42">
        <f t="shared" si="130"/>
        <v>3.5755395683454698</v>
      </c>
      <c r="D238" s="10">
        <f t="shared" si="131"/>
        <v>10.62446043165453</v>
      </c>
      <c r="E238" s="40">
        <f t="shared" si="132"/>
        <v>25.151079136690939</v>
      </c>
      <c r="F238" s="40">
        <f t="shared" si="133"/>
        <v>46.4</v>
      </c>
      <c r="G238" s="3">
        <f t="shared" si="134"/>
        <v>389.24460431654381</v>
      </c>
      <c r="H238" s="3">
        <f t="shared" si="135"/>
        <v>213.67820014326583</v>
      </c>
      <c r="I238">
        <f t="shared" si="120"/>
        <v>2.1367820014326583E-4</v>
      </c>
      <c r="J238" s="4">
        <f t="shared" si="136"/>
        <v>540.83835566332846</v>
      </c>
      <c r="K238" s="40">
        <f t="shared" si="137"/>
        <v>2.5310881283196416</v>
      </c>
      <c r="L238" s="40">
        <f t="shared" si="121"/>
        <v>3.4689118716803584</v>
      </c>
      <c r="M238" s="10">
        <f t="shared" si="138"/>
        <v>4.1821319547063149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13.037848303809875</v>
      </c>
      <c r="Q238" s="42">
        <f t="shared" si="140"/>
        <v>0.28353454557805113</v>
      </c>
      <c r="R238" s="4">
        <f t="shared" si="141"/>
        <v>464799.39038037672</v>
      </c>
      <c r="S238">
        <f t="shared" si="122"/>
        <v>4.6479939038037674E-4</v>
      </c>
      <c r="T238" s="41">
        <f t="shared" si="123"/>
        <v>3.2460037665958148E-4</v>
      </c>
      <c r="U238" s="42">
        <f t="shared" si="142"/>
        <v>0.83410574600710496</v>
      </c>
      <c r="V238" s="42">
        <f t="shared" si="143"/>
        <v>0.99881233562090876</v>
      </c>
      <c r="W238" s="42">
        <f t="shared" si="144"/>
        <v>0.98993852826872963</v>
      </c>
      <c r="X238" s="42">
        <f t="shared" si="145"/>
        <v>8.8738073521791305E-3</v>
      </c>
      <c r="Y238" s="42">
        <f t="shared" si="119"/>
        <v>4.2332736304060764E-3</v>
      </c>
      <c r="Z238" s="10">
        <f t="shared" si="146"/>
        <v>13.041493278504856</v>
      </c>
      <c r="AA238">
        <f t="shared" si="124"/>
        <v>4184171.0001407708</v>
      </c>
      <c r="AB238" s="10">
        <f t="shared" si="125"/>
        <v>4.184171000140771</v>
      </c>
      <c r="AC238" s="10">
        <f t="shared" si="126"/>
        <v>4.0831710001407711</v>
      </c>
      <c r="AD238" s="3">
        <f t="shared" si="127"/>
        <v>592.19303845406398</v>
      </c>
      <c r="AI238" s="94">
        <f t="shared" si="128"/>
        <v>0.98993852826872963</v>
      </c>
    </row>
    <row r="239" spans="2:35">
      <c r="B239" s="39">
        <f t="shared" si="129"/>
        <v>211</v>
      </c>
      <c r="C239" s="42">
        <f t="shared" si="130"/>
        <v>3.592565947242353</v>
      </c>
      <c r="D239" s="10">
        <f t="shared" si="131"/>
        <v>10.607434052757647</v>
      </c>
      <c r="E239" s="40">
        <f t="shared" si="132"/>
        <v>25.185131894484705</v>
      </c>
      <c r="F239" s="40">
        <f t="shared" si="133"/>
        <v>46.4</v>
      </c>
      <c r="G239" s="3">
        <f t="shared" si="134"/>
        <v>389.07434052757498</v>
      </c>
      <c r="H239" s="3">
        <f t="shared" si="135"/>
        <v>213.67820014326583</v>
      </c>
      <c r="I239">
        <f t="shared" si="120"/>
        <v>2.1367820014326583E-4</v>
      </c>
      <c r="J239" s="4">
        <f t="shared" si="136"/>
        <v>542.18459628991604</v>
      </c>
      <c r="K239" s="40">
        <f t="shared" si="137"/>
        <v>2.5373884463946017</v>
      </c>
      <c r="L239" s="40">
        <f t="shared" si="121"/>
        <v>3.4626115536053983</v>
      </c>
      <c r="M239" s="10">
        <f t="shared" si="138"/>
        <v>4.184171000140771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13.039875770335726</v>
      </c>
      <c r="Q239" s="42">
        <f t="shared" si="140"/>
        <v>0.28484026192050405</v>
      </c>
      <c r="R239" s="4">
        <f t="shared" si="141"/>
        <v>464072.28965251805</v>
      </c>
      <c r="S239">
        <f t="shared" si="122"/>
        <v>4.6407228965251806E-4</v>
      </c>
      <c r="T239" s="41">
        <f t="shared" si="123"/>
        <v>3.2532747738744016E-4</v>
      </c>
      <c r="U239" s="42">
        <f t="shared" si="142"/>
        <v>0.83280092739592626</v>
      </c>
      <c r="V239" s="42">
        <f t="shared" si="143"/>
        <v>0.99931246071982138</v>
      </c>
      <c r="W239" s="42">
        <f t="shared" si="144"/>
        <v>0.99043312870283984</v>
      </c>
      <c r="X239" s="42">
        <f t="shared" si="145"/>
        <v>8.8793320169815448E-3</v>
      </c>
      <c r="Y239" s="42">
        <f t="shared" si="119"/>
        <v>4.244867519330715E-3</v>
      </c>
      <c r="Z239" s="10">
        <f t="shared" si="146"/>
        <v>13.047983384063812</v>
      </c>
      <c r="AA239">
        <f t="shared" si="124"/>
        <v>4186202.9922018228</v>
      </c>
      <c r="AB239" s="10">
        <f t="shared" si="125"/>
        <v>4.1862029922018227</v>
      </c>
      <c r="AC239" s="10">
        <f t="shared" si="126"/>
        <v>4.0852029922018227</v>
      </c>
      <c r="AD239" s="3">
        <f t="shared" si="127"/>
        <v>592.48774361157689</v>
      </c>
      <c r="AI239" s="94">
        <f t="shared" si="128"/>
        <v>0.99043312870283984</v>
      </c>
    </row>
    <row r="240" spans="2:35">
      <c r="B240" s="39">
        <f t="shared" si="129"/>
        <v>212</v>
      </c>
      <c r="C240" s="42">
        <f t="shared" si="130"/>
        <v>3.6095923261392362</v>
      </c>
      <c r="D240" s="10">
        <f t="shared" si="131"/>
        <v>10.590407673860764</v>
      </c>
      <c r="E240" s="40">
        <f t="shared" si="132"/>
        <v>25.219184652278472</v>
      </c>
      <c r="F240" s="40">
        <f t="shared" si="133"/>
        <v>46.4</v>
      </c>
      <c r="G240" s="3">
        <f t="shared" si="134"/>
        <v>388.90407673860614</v>
      </c>
      <c r="H240" s="3">
        <f t="shared" si="135"/>
        <v>213.67820014326583</v>
      </c>
      <c r="I240">
        <f t="shared" si="120"/>
        <v>2.1367820014326583E-4</v>
      </c>
      <c r="J240" s="4">
        <f t="shared" si="136"/>
        <v>543.53265839670871</v>
      </c>
      <c r="K240" s="40">
        <f t="shared" si="137"/>
        <v>2.5436972888777789</v>
      </c>
      <c r="L240" s="40">
        <f t="shared" si="121"/>
        <v>3.4563027111222211</v>
      </c>
      <c r="M240" s="10">
        <f t="shared" si="138"/>
        <v>4.1862029922018227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13.041895554288969</v>
      </c>
      <c r="Q240" s="42">
        <f t="shared" si="140"/>
        <v>0.28614577604810981</v>
      </c>
      <c r="R240" s="4">
        <f t="shared" si="141"/>
        <v>463344.93897564179</v>
      </c>
      <c r="S240">
        <f t="shared" si="122"/>
        <v>4.6334493897564179E-4</v>
      </c>
      <c r="T240" s="41">
        <f t="shared" si="123"/>
        <v>3.2605482806431644E-4</v>
      </c>
      <c r="U240" s="42">
        <f t="shared" si="142"/>
        <v>0.83149566023873789</v>
      </c>
      <c r="V240" s="42">
        <f t="shared" si="143"/>
        <v>0.99981082516675057</v>
      </c>
      <c r="W240" s="42">
        <f t="shared" si="144"/>
        <v>0.99092601823758053</v>
      </c>
      <c r="X240" s="42">
        <f t="shared" si="145"/>
        <v>8.8848069291700416E-3</v>
      </c>
      <c r="Y240" s="42">
        <f t="shared" si="119"/>
        <v>4.2564667602977965E-3</v>
      </c>
      <c r="Z240" s="10">
        <f t="shared" si="146"/>
        <v>13.054450950986013</v>
      </c>
      <c r="AA240">
        <f t="shared" si="124"/>
        <v>4188227.9276240356</v>
      </c>
      <c r="AB240" s="10">
        <f t="shared" si="125"/>
        <v>4.1882279276240357</v>
      </c>
      <c r="AC240" s="10">
        <f t="shared" si="126"/>
        <v>4.0872279276240358</v>
      </c>
      <c r="AD240" s="3">
        <f t="shared" si="127"/>
        <v>592.78142532618358</v>
      </c>
      <c r="AI240" s="94">
        <f t="shared" si="128"/>
        <v>0.99092601823758053</v>
      </c>
    </row>
    <row r="241" spans="2:35">
      <c r="B241" s="39">
        <f t="shared" si="129"/>
        <v>213</v>
      </c>
      <c r="C241" s="42">
        <f t="shared" si="130"/>
        <v>3.6266187050361194</v>
      </c>
      <c r="D241" s="10">
        <f t="shared" si="131"/>
        <v>10.57338129496388</v>
      </c>
      <c r="E241" s="40">
        <f t="shared" si="132"/>
        <v>25.253237410072238</v>
      </c>
      <c r="F241" s="40">
        <f t="shared" si="133"/>
        <v>46.4</v>
      </c>
      <c r="G241" s="3">
        <f t="shared" si="134"/>
        <v>388.7338129496373</v>
      </c>
      <c r="H241" s="3">
        <f t="shared" si="135"/>
        <v>213.67820014326583</v>
      </c>
      <c r="I241">
        <f t="shared" si="120"/>
        <v>2.1367820014326583E-4</v>
      </c>
      <c r="J241" s="4">
        <f t="shared" si="136"/>
        <v>544.88254198370601</v>
      </c>
      <c r="K241" s="40">
        <f t="shared" si="137"/>
        <v>2.550014655769171</v>
      </c>
      <c r="L241" s="40">
        <f t="shared" si="121"/>
        <v>3.449985344230829</v>
      </c>
      <c r="M241" s="10">
        <f t="shared" si="138"/>
        <v>4.1882279276240357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13.043907659924786</v>
      </c>
      <c r="Q241" s="42">
        <f t="shared" si="140"/>
        <v>0.28745108879186632</v>
      </c>
      <c r="R241" s="4">
        <f t="shared" si="141"/>
        <v>462617.33928014449</v>
      </c>
      <c r="S241">
        <f t="shared" si="122"/>
        <v>4.6261733928014447E-4</v>
      </c>
      <c r="T241" s="41">
        <f t="shared" si="123"/>
        <v>3.2678242775981375E-4</v>
      </c>
      <c r="U241" s="42">
        <f t="shared" si="142"/>
        <v>0.83018994620518327</v>
      </c>
      <c r="V241" s="42">
        <f t="shared" si="143"/>
        <v>1.0003074280857462</v>
      </c>
      <c r="W241" s="42">
        <f t="shared" si="144"/>
        <v>0.9914171960808732</v>
      </c>
      <c r="X241" s="42">
        <f t="shared" si="145"/>
        <v>8.8902320048730443E-3</v>
      </c>
      <c r="Y241" s="42">
        <f t="shared" si="119"/>
        <v>4.2680712934287093E-3</v>
      </c>
      <c r="Z241" s="10">
        <f t="shared" si="146"/>
        <v>13.060895968879198</v>
      </c>
      <c r="AA241">
        <f t="shared" si="124"/>
        <v>4190245.8031536895</v>
      </c>
      <c r="AB241" s="10">
        <f t="shared" si="125"/>
        <v>4.1902458031536893</v>
      </c>
      <c r="AC241" s="10">
        <f t="shared" si="126"/>
        <v>4.0892458031536894</v>
      </c>
      <c r="AD241" s="3">
        <f t="shared" si="127"/>
        <v>593.0740831259883</v>
      </c>
      <c r="AI241" s="94">
        <f t="shared" si="128"/>
        <v>0.9914171960808732</v>
      </c>
    </row>
    <row r="242" spans="2:35">
      <c r="B242" s="39">
        <f t="shared" si="129"/>
        <v>214</v>
      </c>
      <c r="C242" s="42">
        <f t="shared" si="130"/>
        <v>3.6436450839330026</v>
      </c>
      <c r="D242" s="10">
        <f t="shared" si="131"/>
        <v>10.556354916066997</v>
      </c>
      <c r="E242" s="40">
        <f t="shared" si="132"/>
        <v>25.287290167866004</v>
      </c>
      <c r="F242" s="40">
        <f t="shared" si="133"/>
        <v>46.4</v>
      </c>
      <c r="G242" s="3">
        <f t="shared" si="134"/>
        <v>388.56354916066846</v>
      </c>
      <c r="H242" s="3">
        <f t="shared" si="135"/>
        <v>213.67820014326583</v>
      </c>
      <c r="I242">
        <f t="shared" si="120"/>
        <v>2.1367820014326583E-4</v>
      </c>
      <c r="J242" s="4">
        <f t="shared" si="136"/>
        <v>546.23424705090838</v>
      </c>
      <c r="K242" s="40">
        <f t="shared" si="137"/>
        <v>2.5563405470687797</v>
      </c>
      <c r="L242" s="40">
        <f t="shared" si="121"/>
        <v>3.4436594529312203</v>
      </c>
      <c r="M242" s="10">
        <f t="shared" si="138"/>
        <v>4.1902458031536893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13.045912091478106</v>
      </c>
      <c r="Q242" s="42">
        <f t="shared" si="140"/>
        <v>0.28875620098160776</v>
      </c>
      <c r="R242" s="4">
        <f t="shared" si="141"/>
        <v>461889.49149642239</v>
      </c>
      <c r="S242">
        <f t="shared" si="122"/>
        <v>4.6188949149642239E-4</v>
      </c>
      <c r="T242" s="41">
        <f t="shared" si="123"/>
        <v>3.2751027554353584E-4</v>
      </c>
      <c r="U242" s="42">
        <f t="shared" si="142"/>
        <v>0.82888378696490472</v>
      </c>
      <c r="V242" s="42">
        <f t="shared" si="143"/>
        <v>1.0008022686059761</v>
      </c>
      <c r="W242" s="42">
        <f t="shared" si="144"/>
        <v>0.9919066614434795</v>
      </c>
      <c r="X242" s="42">
        <f t="shared" si="145"/>
        <v>8.8956071624965993E-3</v>
      </c>
      <c r="Y242" s="42">
        <f t="shared" si="119"/>
        <v>4.2796810587716347E-3</v>
      </c>
      <c r="Z242" s="10">
        <f t="shared" si="146"/>
        <v>13.067318427396145</v>
      </c>
      <c r="AA242">
        <f t="shared" si="124"/>
        <v>4192256.6155511653</v>
      </c>
      <c r="AB242" s="10">
        <f t="shared" si="125"/>
        <v>4.1922566155511651</v>
      </c>
      <c r="AC242" s="10">
        <f t="shared" si="126"/>
        <v>4.0912566155511652</v>
      </c>
      <c r="AD242" s="3">
        <f t="shared" si="127"/>
        <v>593.36571654114073</v>
      </c>
      <c r="AI242" s="94">
        <f t="shared" si="128"/>
        <v>0.9919066614434795</v>
      </c>
    </row>
    <row r="243" spans="2:35">
      <c r="B243" s="39">
        <f t="shared" si="129"/>
        <v>215</v>
      </c>
      <c r="C243" s="42">
        <f t="shared" si="130"/>
        <v>3.6606714628298858</v>
      </c>
      <c r="D243" s="10">
        <f t="shared" si="131"/>
        <v>10.539328537170114</v>
      </c>
      <c r="E243" s="40">
        <f t="shared" si="132"/>
        <v>25.321342925659771</v>
      </c>
      <c r="F243" s="40">
        <f t="shared" si="133"/>
        <v>46.4</v>
      </c>
      <c r="G243" s="3">
        <f t="shared" si="134"/>
        <v>388.39328537169962</v>
      </c>
      <c r="H243" s="3">
        <f t="shared" si="135"/>
        <v>213.67820014326583</v>
      </c>
      <c r="I243">
        <f t="shared" si="120"/>
        <v>2.1367820014326583E-4</v>
      </c>
      <c r="J243" s="4">
        <f t="shared" si="136"/>
        <v>547.58777359831515</v>
      </c>
      <c r="K243" s="40">
        <f t="shared" si="137"/>
        <v>2.5626749627766023</v>
      </c>
      <c r="L243" s="40">
        <f t="shared" si="121"/>
        <v>3.4373250372233977</v>
      </c>
      <c r="M243" s="10">
        <f t="shared" si="138"/>
        <v>4.1922566155511651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13.047908853166039</v>
      </c>
      <c r="Q243" s="42">
        <f t="shared" si="140"/>
        <v>0.29006111344601021</v>
      </c>
      <c r="R243" s="4">
        <f t="shared" si="141"/>
        <v>461161.39655487204</v>
      </c>
      <c r="S243">
        <f t="shared" si="122"/>
        <v>4.6116139655487203E-4</v>
      </c>
      <c r="T243" s="41">
        <f t="shared" si="123"/>
        <v>3.282383704850862E-4</v>
      </c>
      <c r="U243" s="42">
        <f t="shared" si="142"/>
        <v>0.82757718418754556</v>
      </c>
      <c r="V243" s="42">
        <f t="shared" si="143"/>
        <v>1.0012953458586884</v>
      </c>
      <c r="W243" s="42">
        <f t="shared" si="144"/>
        <v>0.99239441353958269</v>
      </c>
      <c r="X243" s="42">
        <f t="shared" si="145"/>
        <v>8.9009323191057144E-3</v>
      </c>
      <c r="Y243" s="42">
        <f t="shared" si="119"/>
        <v>4.2912959962996388E-3</v>
      </c>
      <c r="Z243" s="10">
        <f t="shared" si="146"/>
        <v>13.073718316227803</v>
      </c>
      <c r="AA243">
        <f t="shared" si="124"/>
        <v>4194260.3615887919</v>
      </c>
      <c r="AB243" s="10">
        <f t="shared" si="125"/>
        <v>4.1942603615887917</v>
      </c>
      <c r="AC243" s="10">
        <f t="shared" si="126"/>
        <v>4.0932603615887917</v>
      </c>
      <c r="AD243" s="3">
        <f t="shared" si="127"/>
        <v>593.65632510352305</v>
      </c>
      <c r="AI243" s="94">
        <f t="shared" si="128"/>
        <v>0.99239441353958269</v>
      </c>
    </row>
    <row r="244" spans="2:35">
      <c r="B244" s="39">
        <f t="shared" si="129"/>
        <v>216</v>
      </c>
      <c r="C244" s="42">
        <f t="shared" si="130"/>
        <v>3.6776978417267689</v>
      </c>
      <c r="D244" s="10">
        <f t="shared" si="131"/>
        <v>10.522302158273231</v>
      </c>
      <c r="E244" s="40">
        <f t="shared" si="132"/>
        <v>25.355395683453537</v>
      </c>
      <c r="F244" s="40">
        <f t="shared" si="133"/>
        <v>46.4</v>
      </c>
      <c r="G244" s="3">
        <f t="shared" si="134"/>
        <v>388.22302158273078</v>
      </c>
      <c r="H244" s="3">
        <f t="shared" si="135"/>
        <v>213.67820014326583</v>
      </c>
      <c r="I244">
        <f t="shared" si="120"/>
        <v>2.1367820014326583E-4</v>
      </c>
      <c r="J244" s="4">
        <f t="shared" si="136"/>
        <v>548.94312162592701</v>
      </c>
      <c r="K244" s="40">
        <f t="shared" si="137"/>
        <v>2.5690179028926421</v>
      </c>
      <c r="L244" s="40">
        <f t="shared" si="121"/>
        <v>3.4309820971073579</v>
      </c>
      <c r="M244" s="10">
        <f t="shared" si="138"/>
        <v>4.1942603615887917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13.049897949185798</v>
      </c>
      <c r="Q244" s="42">
        <f t="shared" si="140"/>
        <v>0.29136582701259756</v>
      </c>
      <c r="R244" s="4">
        <f t="shared" si="141"/>
        <v>460433.05538588966</v>
      </c>
      <c r="S244">
        <f t="shared" si="122"/>
        <v>4.6043305538588967E-4</v>
      </c>
      <c r="T244" s="41">
        <f t="shared" si="123"/>
        <v>3.2896671165406855E-4</v>
      </c>
      <c r="U244" s="42">
        <f t="shared" si="142"/>
        <v>0.82627013954274819</v>
      </c>
      <c r="V244" s="42">
        <f t="shared" si="143"/>
        <v>1.0017866589799578</v>
      </c>
      <c r="W244" s="42">
        <f t="shared" si="144"/>
        <v>0.99288045158626359</v>
      </c>
      <c r="X244" s="42">
        <f t="shared" si="145"/>
        <v>8.9062073936941877E-3</v>
      </c>
      <c r="Y244" s="42">
        <f t="shared" si="119"/>
        <v>4.3029160459130324E-3</v>
      </c>
      <c r="Z244" s="10">
        <f t="shared" si="146"/>
        <v>13.080095625109475</v>
      </c>
      <c r="AA244">
        <f t="shared" si="124"/>
        <v>4196257.0380527908</v>
      </c>
      <c r="AB244" s="10">
        <f t="shared" si="125"/>
        <v>4.1962570380527904</v>
      </c>
      <c r="AC244" s="10">
        <f t="shared" si="126"/>
        <v>4.0952570380527904</v>
      </c>
      <c r="AD244" s="3">
        <f t="shared" si="127"/>
        <v>593.94590834703263</v>
      </c>
      <c r="AI244" s="94">
        <f t="shared" si="128"/>
        <v>0.99288045158626359</v>
      </c>
    </row>
    <row r="245" spans="2:35">
      <c r="B245" s="39">
        <f t="shared" si="129"/>
        <v>217</v>
      </c>
      <c r="C245" s="42">
        <f t="shared" si="130"/>
        <v>3.6947242206236521</v>
      </c>
      <c r="D245" s="10">
        <f t="shared" si="131"/>
        <v>10.505275779376348</v>
      </c>
      <c r="E245" s="40">
        <f t="shared" si="132"/>
        <v>25.389448441247303</v>
      </c>
      <c r="F245" s="40">
        <f t="shared" si="133"/>
        <v>46.4</v>
      </c>
      <c r="G245" s="3">
        <f t="shared" si="134"/>
        <v>388.05275779376194</v>
      </c>
      <c r="H245" s="3">
        <f t="shared" si="135"/>
        <v>213.67820014326583</v>
      </c>
      <c r="I245">
        <f t="shared" si="120"/>
        <v>2.1367820014326583E-4</v>
      </c>
      <c r="J245" s="4">
        <f t="shared" si="136"/>
        <v>550.30029113374371</v>
      </c>
      <c r="K245" s="40">
        <f t="shared" si="137"/>
        <v>2.5753693674168976</v>
      </c>
      <c r="L245" s="40">
        <f t="shared" si="121"/>
        <v>3.4246306325831024</v>
      </c>
      <c r="M245" s="10">
        <f t="shared" si="138"/>
        <v>4.1962570380527904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13.05187938371667</v>
      </c>
      <c r="Q245" s="42">
        <f t="shared" si="140"/>
        <v>0.29267034250774726</v>
      </c>
      <c r="R245" s="4">
        <f t="shared" si="141"/>
        <v>459704.46891987155</v>
      </c>
      <c r="S245">
        <f t="shared" si="122"/>
        <v>4.5970446891987154E-4</v>
      </c>
      <c r="T245" s="41">
        <f t="shared" si="123"/>
        <v>3.2969529812008669E-4</v>
      </c>
      <c r="U245" s="42">
        <f t="shared" si="142"/>
        <v>0.82496265470015551</v>
      </c>
      <c r="V245" s="42">
        <f t="shared" si="143"/>
        <v>1.0022762071083271</v>
      </c>
      <c r="W245" s="42">
        <f t="shared" si="144"/>
        <v>0.99336477480397278</v>
      </c>
      <c r="X245" s="42">
        <f t="shared" si="145"/>
        <v>8.9114323043543164E-3</v>
      </c>
      <c r="Y245" s="42">
        <f t="shared" si="119"/>
        <v>4.3145411474380399E-3</v>
      </c>
      <c r="Z245" s="10">
        <f t="shared" si="146"/>
        <v>13.086450343815736</v>
      </c>
      <c r="AA245">
        <f t="shared" si="124"/>
        <v>4198246.6417416744</v>
      </c>
      <c r="AB245" s="10">
        <f t="shared" si="125"/>
        <v>4.1982466417416742</v>
      </c>
      <c r="AC245" s="10">
        <f t="shared" si="126"/>
        <v>4.0972466417416742</v>
      </c>
      <c r="AD245" s="3">
        <f t="shared" si="127"/>
        <v>594.23446580734947</v>
      </c>
      <c r="AI245" s="94">
        <f t="shared" si="128"/>
        <v>0.99336477480397278</v>
      </c>
    </row>
    <row r="246" spans="2:35">
      <c r="B246" s="39">
        <f t="shared" si="129"/>
        <v>218</v>
      </c>
      <c r="C246" s="42">
        <f t="shared" si="130"/>
        <v>3.7117505995205353</v>
      </c>
      <c r="D246" s="10">
        <f t="shared" si="131"/>
        <v>10.488249400479464</v>
      </c>
      <c r="E246" s="40">
        <f t="shared" si="132"/>
        <v>25.42350119904107</v>
      </c>
      <c r="F246" s="40">
        <f t="shared" si="133"/>
        <v>46.4</v>
      </c>
      <c r="G246" s="3">
        <f t="shared" si="134"/>
        <v>387.8824940047931</v>
      </c>
      <c r="H246" s="3">
        <f t="shared" si="135"/>
        <v>213.67820014326583</v>
      </c>
      <c r="I246">
        <f t="shared" si="120"/>
        <v>2.1367820014326583E-4</v>
      </c>
      <c r="J246" s="4">
        <f t="shared" si="136"/>
        <v>551.65928212176482</v>
      </c>
      <c r="K246" s="40">
        <f t="shared" si="137"/>
        <v>2.5817293563493666</v>
      </c>
      <c r="L246" s="40">
        <f t="shared" si="121"/>
        <v>3.4182706436506334</v>
      </c>
      <c r="M246" s="10">
        <f t="shared" si="138"/>
        <v>4.1982466417416742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13.053853160918507</v>
      </c>
      <c r="Q246" s="42">
        <f t="shared" si="140"/>
        <v>0.29397466075669598</v>
      </c>
      <c r="R246" s="4">
        <f t="shared" si="141"/>
        <v>458975.63808721438</v>
      </c>
      <c r="S246">
        <f t="shared" si="122"/>
        <v>4.5897563808721439E-4</v>
      </c>
      <c r="T246" s="41">
        <f t="shared" si="123"/>
        <v>3.3042412895274383E-4</v>
      </c>
      <c r="U246" s="42">
        <f t="shared" si="142"/>
        <v>0.82365473132941047</v>
      </c>
      <c r="V246" s="42">
        <f t="shared" si="143"/>
        <v>1.0027639893861937</v>
      </c>
      <c r="W246" s="42">
        <f t="shared" si="144"/>
        <v>0.99384738241614301</v>
      </c>
      <c r="X246" s="42">
        <f t="shared" si="145"/>
        <v>8.9166069700507E-3</v>
      </c>
      <c r="Y246" s="42">
        <f t="shared" si="119"/>
        <v>4.32617124062778E-3</v>
      </c>
      <c r="Z246" s="10">
        <f t="shared" si="146"/>
        <v>13.092782462162425</v>
      </c>
      <c r="AA246">
        <f t="shared" si="124"/>
        <v>4200229.1694668755</v>
      </c>
      <c r="AB246" s="10">
        <f t="shared" si="125"/>
        <v>4.2002291694668754</v>
      </c>
      <c r="AC246" s="10">
        <f t="shared" si="126"/>
        <v>4.0992291694668754</v>
      </c>
      <c r="AD246" s="3">
        <f t="shared" si="127"/>
        <v>594.52199702202688</v>
      </c>
      <c r="AI246" s="94">
        <f t="shared" si="128"/>
        <v>0.99384738241614301</v>
      </c>
    </row>
    <row r="247" spans="2:35">
      <c r="B247" s="39">
        <f t="shared" si="129"/>
        <v>219</v>
      </c>
      <c r="C247" s="42">
        <f t="shared" si="130"/>
        <v>3.7287769784174185</v>
      </c>
      <c r="D247" s="10">
        <f t="shared" si="131"/>
        <v>10.471223021582581</v>
      </c>
      <c r="E247" s="40">
        <f t="shared" si="132"/>
        <v>25.457553956834836</v>
      </c>
      <c r="F247" s="40">
        <f t="shared" si="133"/>
        <v>46.4</v>
      </c>
      <c r="G247" s="3">
        <f t="shared" si="134"/>
        <v>387.71223021582426</v>
      </c>
      <c r="H247" s="3">
        <f t="shared" si="135"/>
        <v>213.67820014326583</v>
      </c>
      <c r="I247">
        <f t="shared" si="120"/>
        <v>2.1367820014326583E-4</v>
      </c>
      <c r="J247" s="4">
        <f t="shared" si="136"/>
        <v>553.02009458999146</v>
      </c>
      <c r="K247" s="40">
        <f t="shared" si="137"/>
        <v>2.588097869690055</v>
      </c>
      <c r="L247" s="40">
        <f t="shared" si="121"/>
        <v>3.411902130309945</v>
      </c>
      <c r="M247" s="10">
        <f t="shared" si="138"/>
        <v>4.2002291694668754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13.055819284932376</v>
      </c>
      <c r="Q247" s="42">
        <f t="shared" si="140"/>
        <v>0.29527878258354551</v>
      </c>
      <c r="R247" s="4">
        <f t="shared" si="141"/>
        <v>458246.56381831394</v>
      </c>
      <c r="S247">
        <f t="shared" si="122"/>
        <v>4.5824656381831391E-4</v>
      </c>
      <c r="T247" s="41">
        <f t="shared" si="123"/>
        <v>3.3115320322164431E-4</v>
      </c>
      <c r="U247" s="42">
        <f t="shared" si="142"/>
        <v>0.82234637110015518</v>
      </c>
      <c r="V247" s="42">
        <f t="shared" si="143"/>
        <v>1.0032500049600459</v>
      </c>
      <c r="W247" s="42">
        <f t="shared" si="144"/>
        <v>0.99432827364933962</v>
      </c>
      <c r="X247" s="42">
        <f t="shared" si="145"/>
        <v>8.9217313107062823E-3</v>
      </c>
      <c r="Y247" s="42">
        <f t="shared" si="119"/>
        <v>4.3378062651633588E-3</v>
      </c>
      <c r="Z247" s="10">
        <f t="shared" si="146"/>
        <v>13.099091970008876</v>
      </c>
      <c r="AA247">
        <f t="shared" si="124"/>
        <v>4202204.6180534456</v>
      </c>
      <c r="AB247" s="10">
        <f t="shared" si="125"/>
        <v>4.2022046180534458</v>
      </c>
      <c r="AC247" s="10">
        <f t="shared" si="126"/>
        <v>4.1012046180534458</v>
      </c>
      <c r="AD247" s="3">
        <f t="shared" si="127"/>
        <v>594.80850153059407</v>
      </c>
      <c r="AI247" s="94">
        <f t="shared" si="128"/>
        <v>0.99432827364933962</v>
      </c>
    </row>
    <row r="248" spans="2:35">
      <c r="B248" s="39">
        <f t="shared" si="129"/>
        <v>220</v>
      </c>
      <c r="C248" s="42">
        <f t="shared" si="130"/>
        <v>3.7458033573143017</v>
      </c>
      <c r="D248" s="10">
        <f t="shared" si="131"/>
        <v>10.454196642685698</v>
      </c>
      <c r="E248" s="40">
        <f t="shared" si="132"/>
        <v>25.491606714628603</v>
      </c>
      <c r="F248" s="40">
        <f t="shared" si="133"/>
        <v>46.4</v>
      </c>
      <c r="G248" s="3">
        <f t="shared" si="134"/>
        <v>387.54196642685542</v>
      </c>
      <c r="H248" s="3">
        <f t="shared" si="135"/>
        <v>213.67820014326583</v>
      </c>
      <c r="I248">
        <f t="shared" si="120"/>
        <v>2.1367820014326583E-4</v>
      </c>
      <c r="J248" s="4">
        <f t="shared" si="136"/>
        <v>554.38272853842227</v>
      </c>
      <c r="K248" s="40">
        <f t="shared" si="137"/>
        <v>2.5944749074389559</v>
      </c>
      <c r="L248" s="40">
        <f t="shared" si="121"/>
        <v>3.4055250925610441</v>
      </c>
      <c r="M248" s="10">
        <f t="shared" si="138"/>
        <v>4.2022046180534458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13.057777759881336</v>
      </c>
      <c r="Q248" s="42">
        <f t="shared" si="140"/>
        <v>0.29658270881126819</v>
      </c>
      <c r="R248" s="4">
        <f t="shared" si="141"/>
        <v>457517.24704356724</v>
      </c>
      <c r="S248">
        <f t="shared" si="122"/>
        <v>4.5751724704356725E-4</v>
      </c>
      <c r="T248" s="41">
        <f t="shared" si="123"/>
        <v>3.3188251999639098E-4</v>
      </c>
      <c r="U248" s="42">
        <f t="shared" si="142"/>
        <v>0.8210375756820335</v>
      </c>
      <c r="V248" s="42">
        <f t="shared" si="143"/>
        <v>1.0037342529780207</v>
      </c>
      <c r="W248" s="42">
        <f t="shared" si="144"/>
        <v>0.99480744773343288</v>
      </c>
      <c r="X248" s="42">
        <f t="shared" si="145"/>
        <v>8.9268052445877766E-3</v>
      </c>
      <c r="Y248" s="42">
        <f t="shared" si="119"/>
        <v>4.3494461606515492E-3</v>
      </c>
      <c r="Z248" s="10">
        <f t="shared" si="146"/>
        <v>13.10537885724999</v>
      </c>
      <c r="AA248">
        <f t="shared" si="124"/>
        <v>4204172.984337572</v>
      </c>
      <c r="AB248" s="10">
        <f t="shared" si="125"/>
        <v>4.2041729843375721</v>
      </c>
      <c r="AC248" s="10">
        <f t="shared" si="126"/>
        <v>4.1031729843375722</v>
      </c>
      <c r="AD248" s="3">
        <f t="shared" si="127"/>
        <v>595.09397887419459</v>
      </c>
      <c r="AI248" s="94">
        <f t="shared" si="128"/>
        <v>0.99480744773343288</v>
      </c>
    </row>
    <row r="249" spans="2:35">
      <c r="B249" s="39">
        <f t="shared" si="129"/>
        <v>221</v>
      </c>
      <c r="C249" s="42">
        <f t="shared" si="130"/>
        <v>3.7628297362111849</v>
      </c>
      <c r="D249" s="10">
        <f t="shared" si="131"/>
        <v>10.437170263788815</v>
      </c>
      <c r="E249" s="40">
        <f t="shared" si="132"/>
        <v>25.525659472422369</v>
      </c>
      <c r="F249" s="40">
        <f t="shared" si="133"/>
        <v>46.4</v>
      </c>
      <c r="G249" s="3">
        <f t="shared" si="134"/>
        <v>387.37170263788659</v>
      </c>
      <c r="H249" s="3">
        <f t="shared" si="135"/>
        <v>213.67820014326583</v>
      </c>
      <c r="I249">
        <f t="shared" si="120"/>
        <v>2.1367820014326583E-4</v>
      </c>
      <c r="J249" s="4">
        <f t="shared" si="136"/>
        <v>555.74718396705816</v>
      </c>
      <c r="K249" s="40">
        <f t="shared" si="137"/>
        <v>2.6008604695960735</v>
      </c>
      <c r="L249" s="40">
        <f t="shared" si="121"/>
        <v>3.3991395304039265</v>
      </c>
      <c r="M249" s="10">
        <f t="shared" si="138"/>
        <v>4.2041729843375721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13.059728589868012</v>
      </c>
      <c r="Q249" s="42">
        <f t="shared" si="140"/>
        <v>0.2978864402617129</v>
      </c>
      <c r="R249" s="4">
        <f t="shared" si="141"/>
        <v>456787.68869337032</v>
      </c>
      <c r="S249">
        <f t="shared" si="122"/>
        <v>4.5678768869337035E-4</v>
      </c>
      <c r="T249" s="41">
        <f t="shared" si="123"/>
        <v>3.3261207834658788E-4</v>
      </c>
      <c r="U249" s="42">
        <f t="shared" si="142"/>
        <v>0.81972834674468764</v>
      </c>
      <c r="V249" s="42">
        <f t="shared" si="143"/>
        <v>1.0042167325941829</v>
      </c>
      <c r="W249" s="42">
        <f t="shared" si="144"/>
        <v>0.99528490390099311</v>
      </c>
      <c r="X249" s="42">
        <f t="shared" si="145"/>
        <v>8.9318286931897584E-3</v>
      </c>
      <c r="Y249" s="42">
        <f t="shared" si="119"/>
        <v>4.3610908666288448E-3</v>
      </c>
      <c r="Z249" s="10">
        <f t="shared" si="146"/>
        <v>13.111643113827359</v>
      </c>
      <c r="AA249">
        <f t="shared" si="124"/>
        <v>4206134.2651700601</v>
      </c>
      <c r="AB249" s="10">
        <f t="shared" si="125"/>
        <v>4.2061342651700597</v>
      </c>
      <c r="AC249" s="10">
        <f t="shared" si="126"/>
        <v>4.1051342651700597</v>
      </c>
      <c r="AD249" s="3">
        <f t="shared" si="127"/>
        <v>595.37842859609282</v>
      </c>
      <c r="AI249" s="94">
        <f t="shared" si="128"/>
        <v>0.99528490390099311</v>
      </c>
    </row>
    <row r="250" spans="2:35">
      <c r="B250" s="39">
        <f t="shared" si="129"/>
        <v>222</v>
      </c>
      <c r="C250" s="42">
        <f t="shared" si="130"/>
        <v>3.7798561151080681</v>
      </c>
      <c r="D250" s="10">
        <f t="shared" si="131"/>
        <v>10.420143884891932</v>
      </c>
      <c r="E250" s="40">
        <f t="shared" si="132"/>
        <v>25.559712230216135</v>
      </c>
      <c r="F250" s="40">
        <f t="shared" si="133"/>
        <v>46.4</v>
      </c>
      <c r="G250" s="3">
        <f t="shared" si="134"/>
        <v>387.20143884891775</v>
      </c>
      <c r="H250" s="3">
        <f t="shared" si="135"/>
        <v>213.67820014326583</v>
      </c>
      <c r="I250">
        <f t="shared" si="120"/>
        <v>2.1367820014326583E-4</v>
      </c>
      <c r="J250" s="4">
        <f t="shared" si="136"/>
        <v>557.11346087589891</v>
      </c>
      <c r="K250" s="40">
        <f t="shared" si="137"/>
        <v>2.6072545561614073</v>
      </c>
      <c r="L250" s="40">
        <f t="shared" si="121"/>
        <v>3.3927454438385927</v>
      </c>
      <c r="M250" s="10">
        <f t="shared" si="138"/>
        <v>4.2061342651700597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13.061671778978107</v>
      </c>
      <c r="Q250" s="42">
        <f t="shared" si="140"/>
        <v>0.29918997775561057</v>
      </c>
      <c r="R250" s="4">
        <f t="shared" si="141"/>
        <v>456057.88969811948</v>
      </c>
      <c r="S250">
        <f t="shared" si="122"/>
        <v>4.5605788969811949E-4</v>
      </c>
      <c r="T250" s="41">
        <f t="shared" si="123"/>
        <v>3.3334187734183874E-4</v>
      </c>
      <c r="U250" s="42">
        <f t="shared" si="142"/>
        <v>0.81841868595776035</v>
      </c>
      <c r="V250" s="42">
        <f t="shared" si="143"/>
        <v>1.0046974429644644</v>
      </c>
      <c r="W250" s="42">
        <f t="shared" si="144"/>
        <v>0.99576064138813714</v>
      </c>
      <c r="X250" s="42">
        <f t="shared" si="145"/>
        <v>8.9368015763272579E-3</v>
      </c>
      <c r="Y250" s="42">
        <f t="shared" si="119"/>
        <v>4.3727403225591113E-3</v>
      </c>
      <c r="Z250" s="10">
        <f t="shared" si="146"/>
        <v>13.117884729721222</v>
      </c>
      <c r="AA250">
        <f t="shared" si="124"/>
        <v>4208088.457413815</v>
      </c>
      <c r="AB250" s="10">
        <f t="shared" si="125"/>
        <v>4.2080884574138153</v>
      </c>
      <c r="AC250" s="10">
        <f t="shared" si="126"/>
        <v>4.1070884574138153</v>
      </c>
      <c r="AD250" s="3">
        <f t="shared" si="127"/>
        <v>595.66185024130755</v>
      </c>
      <c r="AI250" s="94">
        <f t="shared" si="128"/>
        <v>0.99576064138813714</v>
      </c>
    </row>
    <row r="251" spans="2:35">
      <c r="B251" s="39">
        <f t="shared" si="129"/>
        <v>223</v>
      </c>
      <c r="C251" s="42">
        <f t="shared" si="130"/>
        <v>3.7968824940049513</v>
      </c>
      <c r="D251" s="10">
        <f t="shared" si="131"/>
        <v>10.403117505995048</v>
      </c>
      <c r="E251" s="40">
        <f t="shared" si="132"/>
        <v>25.593764988009902</v>
      </c>
      <c r="F251" s="40">
        <f t="shared" si="133"/>
        <v>46.4</v>
      </c>
      <c r="G251" s="3">
        <f t="shared" si="134"/>
        <v>387.03117505994891</v>
      </c>
      <c r="H251" s="3">
        <f t="shared" si="135"/>
        <v>213.67820014326583</v>
      </c>
      <c r="I251">
        <f t="shared" si="120"/>
        <v>2.1367820014326583E-4</v>
      </c>
      <c r="J251" s="4">
        <f t="shared" si="136"/>
        <v>558.48155926494451</v>
      </c>
      <c r="K251" s="40">
        <f t="shared" si="137"/>
        <v>2.6136571671349569</v>
      </c>
      <c r="L251" s="40">
        <f t="shared" si="121"/>
        <v>3.3863428328650431</v>
      </c>
      <c r="M251" s="10">
        <f t="shared" si="138"/>
        <v>4.2080884574138153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13.06360733127797</v>
      </c>
      <c r="Q251" s="42">
        <f t="shared" si="140"/>
        <v>0.30049332211257984</v>
      </c>
      <c r="R251" s="4">
        <f t="shared" si="141"/>
        <v>455327.85098821117</v>
      </c>
      <c r="S251">
        <f t="shared" si="122"/>
        <v>4.5532785098821116E-4</v>
      </c>
      <c r="T251" s="41">
        <f t="shared" si="123"/>
        <v>3.3407191605174706E-4</v>
      </c>
      <c r="U251" s="42">
        <f t="shared" si="142"/>
        <v>0.81710859499089428</v>
      </c>
      <c r="V251" s="42">
        <f t="shared" si="143"/>
        <v>1.0051763832487755</v>
      </c>
      <c r="W251" s="42">
        <f t="shared" si="144"/>
        <v>0.99623465943391654</v>
      </c>
      <c r="X251" s="42">
        <f t="shared" si="145"/>
        <v>8.9417238148589151E-3</v>
      </c>
      <c r="Y251" s="42">
        <f t="shared" si="119"/>
        <v>4.3843944678347855E-3</v>
      </c>
      <c r="Z251" s="10">
        <f t="shared" si="146"/>
        <v>13.124103694953069</v>
      </c>
      <c r="AA251">
        <f t="shared" si="124"/>
        <v>4210035.5579446573</v>
      </c>
      <c r="AB251" s="10">
        <f t="shared" si="125"/>
        <v>4.2100355579446571</v>
      </c>
      <c r="AC251" s="10">
        <f t="shared" si="126"/>
        <v>4.1090355579446571</v>
      </c>
      <c r="AD251" s="3">
        <f t="shared" si="127"/>
        <v>595.94424335673057</v>
      </c>
      <c r="AI251" s="94">
        <f t="shared" si="128"/>
        <v>0.99623465943391654</v>
      </c>
    </row>
    <row r="252" spans="2:35">
      <c r="B252" s="39">
        <f t="shared" si="129"/>
        <v>224</v>
      </c>
      <c r="C252" s="42">
        <f t="shared" si="130"/>
        <v>3.8139088729018344</v>
      </c>
      <c r="D252" s="10">
        <f t="shared" si="131"/>
        <v>10.386091127098165</v>
      </c>
      <c r="E252" s="40">
        <f t="shared" si="132"/>
        <v>25.627817745803668</v>
      </c>
      <c r="F252" s="40">
        <f t="shared" si="133"/>
        <v>46.4</v>
      </c>
      <c r="G252" s="3">
        <f t="shared" si="134"/>
        <v>386.86091127098007</v>
      </c>
      <c r="H252" s="3">
        <f t="shared" si="135"/>
        <v>213.67820014326583</v>
      </c>
      <c r="I252">
        <f t="shared" si="120"/>
        <v>2.1367820014326583E-4</v>
      </c>
      <c r="J252" s="4">
        <f t="shared" si="136"/>
        <v>559.85147913419473</v>
      </c>
      <c r="K252" s="40">
        <f t="shared" si="137"/>
        <v>2.6200683025167213</v>
      </c>
      <c r="L252" s="40">
        <f t="shared" si="121"/>
        <v>3.3799316974832787</v>
      </c>
      <c r="M252" s="10">
        <f t="shared" si="138"/>
        <v>4.2100355579446571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13.065535250815437</v>
      </c>
      <c r="Q252" s="42">
        <f t="shared" si="140"/>
        <v>0.30179647415113259</v>
      </c>
      <c r="R252" s="4">
        <f t="shared" si="141"/>
        <v>454597.57349404186</v>
      </c>
      <c r="S252">
        <f t="shared" si="122"/>
        <v>4.5459757349404186E-4</v>
      </c>
      <c r="T252" s="41">
        <f t="shared" si="123"/>
        <v>3.3480219354591637E-4</v>
      </c>
      <c r="U252" s="42">
        <f t="shared" si="142"/>
        <v>0.81579807551373273</v>
      </c>
      <c r="V252" s="42">
        <f t="shared" si="143"/>
        <v>1.0056535526100074</v>
      </c>
      <c r="W252" s="42">
        <f t="shared" si="144"/>
        <v>0.99670695728051528</v>
      </c>
      <c r="X252" s="42">
        <f t="shared" si="145"/>
        <v>8.9465953294921574E-3</v>
      </c>
      <c r="Y252" s="42">
        <f t="shared" si="119"/>
        <v>4.3960532417765194E-3</v>
      </c>
      <c r="Z252" s="10">
        <f t="shared" si="146"/>
        <v>13.130299999583556</v>
      </c>
      <c r="AA252">
        <f t="shared" si="124"/>
        <v>4211975.5636506723</v>
      </c>
      <c r="AB252" s="10">
        <f t="shared" si="125"/>
        <v>4.2119755636506726</v>
      </c>
      <c r="AC252" s="10">
        <f t="shared" si="126"/>
        <v>4.1109755636506726</v>
      </c>
      <c r="AD252" s="3">
        <f t="shared" si="127"/>
        <v>596.22560749103309</v>
      </c>
      <c r="AI252" s="94">
        <f t="shared" si="128"/>
        <v>0.99670695728051528</v>
      </c>
    </row>
    <row r="253" spans="2:35">
      <c r="B253" s="39">
        <f t="shared" si="129"/>
        <v>225</v>
      </c>
      <c r="C253" s="42">
        <f t="shared" si="130"/>
        <v>3.8309352517987176</v>
      </c>
      <c r="D253" s="10">
        <f t="shared" si="131"/>
        <v>10.369064748201282</v>
      </c>
      <c r="E253" s="40">
        <f t="shared" si="132"/>
        <v>25.661870503597434</v>
      </c>
      <c r="F253" s="40">
        <f t="shared" si="133"/>
        <v>46.4</v>
      </c>
      <c r="G253" s="3">
        <f t="shared" si="134"/>
        <v>386.69064748201123</v>
      </c>
      <c r="H253" s="3">
        <f t="shared" si="135"/>
        <v>213.67820014326583</v>
      </c>
      <c r="I253">
        <f t="shared" si="120"/>
        <v>2.1367820014326583E-4</v>
      </c>
      <c r="J253" s="4">
        <f t="shared" si="136"/>
        <v>561.22322048364981</v>
      </c>
      <c r="K253" s="40">
        <f t="shared" si="137"/>
        <v>2.6264879623067015</v>
      </c>
      <c r="L253" s="40">
        <f t="shared" si="121"/>
        <v>3.3735120376932985</v>
      </c>
      <c r="M253" s="10">
        <f t="shared" si="138"/>
        <v>4.2119755636506726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13.067455541619262</v>
      </c>
      <c r="Q253" s="42">
        <f t="shared" si="140"/>
        <v>0.30309943468867984</v>
      </c>
      <c r="R253" s="4">
        <f t="shared" si="141"/>
        <v>453867.05814600782</v>
      </c>
      <c r="S253">
        <f t="shared" si="122"/>
        <v>4.5386705814600781E-4</v>
      </c>
      <c r="T253" s="41">
        <f t="shared" si="123"/>
        <v>3.3553270889395042E-4</v>
      </c>
      <c r="U253" s="42">
        <f t="shared" si="142"/>
        <v>0.81448712919591837</v>
      </c>
      <c r="V253" s="42">
        <f t="shared" si="143"/>
        <v>1.0061289502152917</v>
      </c>
      <c r="W253" s="42">
        <f t="shared" si="144"/>
        <v>0.99717753417309296</v>
      </c>
      <c r="X253" s="42">
        <f t="shared" si="145"/>
        <v>8.9514160421987343E-3</v>
      </c>
      <c r="Y253" s="42">
        <f t="shared" si="119"/>
        <v>4.4077165836346717E-3</v>
      </c>
      <c r="Z253" s="10">
        <f t="shared" si="146"/>
        <v>13.136473633715958</v>
      </c>
      <c r="AA253">
        <f t="shared" si="124"/>
        <v>4213908.4714332838</v>
      </c>
      <c r="AB253" s="10">
        <f t="shared" si="125"/>
        <v>4.2139084714332835</v>
      </c>
      <c r="AC253" s="10">
        <f t="shared" si="126"/>
        <v>4.1129084714332835</v>
      </c>
      <c r="AD253" s="3">
        <f t="shared" si="127"/>
        <v>596.50594219482002</v>
      </c>
      <c r="AI253" s="94">
        <f t="shared" si="128"/>
        <v>0.99717753417309296</v>
      </c>
    </row>
    <row r="254" spans="2:35">
      <c r="B254" s="39">
        <f t="shared" si="129"/>
        <v>226</v>
      </c>
      <c r="C254" s="42">
        <f t="shared" si="130"/>
        <v>3.8479616306956008</v>
      </c>
      <c r="D254" s="10">
        <f t="shared" si="131"/>
        <v>10.352038369304399</v>
      </c>
      <c r="E254" s="40">
        <f t="shared" si="132"/>
        <v>25.695923261391201</v>
      </c>
      <c r="F254" s="40">
        <f t="shared" si="133"/>
        <v>46.4</v>
      </c>
      <c r="G254" s="3">
        <f t="shared" si="134"/>
        <v>386.52038369304239</v>
      </c>
      <c r="H254" s="3">
        <f t="shared" si="135"/>
        <v>213.67820014326583</v>
      </c>
      <c r="I254">
        <f t="shared" si="120"/>
        <v>2.1367820014326583E-4</v>
      </c>
      <c r="J254" s="4">
        <f t="shared" si="136"/>
        <v>562.59678331330997</v>
      </c>
      <c r="K254" s="40">
        <f t="shared" si="137"/>
        <v>2.6329161465048987</v>
      </c>
      <c r="L254" s="40">
        <f t="shared" si="121"/>
        <v>3.3670838534951013</v>
      </c>
      <c r="M254" s="10">
        <f t="shared" si="138"/>
        <v>4.2139084714332835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13.069368207700219</v>
      </c>
      <c r="Q254" s="42">
        <f t="shared" si="140"/>
        <v>0.3044022045415371</v>
      </c>
      <c r="R254" s="4">
        <f t="shared" si="141"/>
        <v>453136.30587450531</v>
      </c>
      <c r="S254">
        <f t="shared" si="122"/>
        <v>4.5313630587450534E-4</v>
      </c>
      <c r="T254" s="41">
        <f t="shared" si="123"/>
        <v>3.3626346116545289E-4</v>
      </c>
      <c r="U254" s="42">
        <f t="shared" si="142"/>
        <v>0.81317575770709349</v>
      </c>
      <c r="V254" s="42">
        <f t="shared" si="143"/>
        <v>1.0066025752351757</v>
      </c>
      <c r="W254" s="42">
        <f t="shared" si="144"/>
        <v>0.99764638936004457</v>
      </c>
      <c r="X254" s="42">
        <f t="shared" si="145"/>
        <v>8.9561858751311396E-3</v>
      </c>
      <c r="Y254" s="42">
        <f t="shared" si="119"/>
        <v>4.4193844325893785E-3</v>
      </c>
      <c r="Z254" s="10">
        <f t="shared" si="146"/>
        <v>13.142624587495378</v>
      </c>
      <c r="AA254">
        <f t="shared" si="124"/>
        <v>4215834.2782070171</v>
      </c>
      <c r="AB254" s="10">
        <f t="shared" si="125"/>
        <v>4.2158342782070175</v>
      </c>
      <c r="AC254" s="10">
        <f t="shared" si="126"/>
        <v>4.1148342782070175</v>
      </c>
      <c r="AD254" s="3">
        <f t="shared" si="127"/>
        <v>596.78524702059724</v>
      </c>
      <c r="AI254" s="94">
        <f t="shared" si="128"/>
        <v>0.99764638936004457</v>
      </c>
    </row>
    <row r="255" spans="2:35">
      <c r="B255" s="39">
        <f t="shared" si="129"/>
        <v>227</v>
      </c>
      <c r="C255" s="42">
        <f t="shared" si="130"/>
        <v>3.864988009592484</v>
      </c>
      <c r="D255" s="10">
        <f t="shared" si="131"/>
        <v>10.335011990407516</v>
      </c>
      <c r="E255" s="40">
        <f t="shared" si="132"/>
        <v>25.729976019184967</v>
      </c>
      <c r="F255" s="40">
        <f t="shared" si="133"/>
        <v>46.4</v>
      </c>
      <c r="G255" s="3">
        <f t="shared" si="134"/>
        <v>386.35011990407355</v>
      </c>
      <c r="H255" s="3">
        <f t="shared" si="135"/>
        <v>213.67820014326583</v>
      </c>
      <c r="I255">
        <f t="shared" si="120"/>
        <v>2.1367820014326583E-4</v>
      </c>
      <c r="J255" s="4">
        <f t="shared" si="136"/>
        <v>563.97216762317453</v>
      </c>
      <c r="K255" s="40">
        <f t="shared" si="137"/>
        <v>2.6393528551113099</v>
      </c>
      <c r="L255" s="40">
        <f t="shared" si="121"/>
        <v>3.3606471448886901</v>
      </c>
      <c r="M255" s="10">
        <f t="shared" si="138"/>
        <v>4.2158342782070175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13.071273253050933</v>
      </c>
      <c r="Q255" s="42">
        <f t="shared" si="140"/>
        <v>0.30570478452493</v>
      </c>
      <c r="R255" s="4">
        <f t="shared" si="141"/>
        <v>452405.31760993093</v>
      </c>
      <c r="S255">
        <f t="shared" si="122"/>
        <v>4.5240531760993094E-4</v>
      </c>
      <c r="T255" s="41">
        <f t="shared" si="123"/>
        <v>3.3699444943002728E-4</v>
      </c>
      <c r="U255" s="42">
        <f t="shared" si="142"/>
        <v>0.81186396271690142</v>
      </c>
      <c r="V255" s="42">
        <f t="shared" si="143"/>
        <v>1.0070744268426239</v>
      </c>
      <c r="W255" s="42">
        <f t="shared" si="144"/>
        <v>0.99811352209294257</v>
      </c>
      <c r="X255" s="42">
        <f t="shared" si="145"/>
        <v>8.9609047496813643E-3</v>
      </c>
      <c r="Y255" s="42">
        <f t="shared" si="119"/>
        <v>4.4310567277494042E-3</v>
      </c>
      <c r="Z255" s="10">
        <f t="shared" si="146"/>
        <v>13.148752851104327</v>
      </c>
      <c r="AA255">
        <f t="shared" si="124"/>
        <v>4217752.9808981046</v>
      </c>
      <c r="AB255" s="10">
        <f t="shared" si="125"/>
        <v>4.2177529808981049</v>
      </c>
      <c r="AC255" s="10">
        <f t="shared" si="126"/>
        <v>4.1167529808981049</v>
      </c>
      <c r="AD255" s="3">
        <f t="shared" si="127"/>
        <v>597.06352152256784</v>
      </c>
      <c r="AI255" s="94">
        <f t="shared" si="128"/>
        <v>0.99811352209294257</v>
      </c>
    </row>
    <row r="256" spans="2:35">
      <c r="B256" s="39">
        <f t="shared" si="129"/>
        <v>228</v>
      </c>
      <c r="C256" s="42">
        <f t="shared" si="130"/>
        <v>3.8820143884893672</v>
      </c>
      <c r="D256" s="10">
        <f t="shared" si="131"/>
        <v>10.317985611510633</v>
      </c>
      <c r="E256" s="40">
        <f t="shared" si="132"/>
        <v>25.764028776978734</v>
      </c>
      <c r="F256" s="40">
        <f t="shared" si="133"/>
        <v>46.4</v>
      </c>
      <c r="G256" s="3">
        <f t="shared" si="134"/>
        <v>386.17985611510471</v>
      </c>
      <c r="H256" s="3">
        <f t="shared" si="135"/>
        <v>213.67820014326583</v>
      </c>
      <c r="I256">
        <f t="shared" si="120"/>
        <v>2.1367820014326583E-4</v>
      </c>
      <c r="J256" s="4">
        <f t="shared" si="136"/>
        <v>565.34937341324394</v>
      </c>
      <c r="K256" s="40">
        <f t="shared" si="137"/>
        <v>2.6457980881259364</v>
      </c>
      <c r="L256" s="40">
        <f t="shared" si="121"/>
        <v>3.3542019118740636</v>
      </c>
      <c r="M256" s="10">
        <f t="shared" si="138"/>
        <v>4.2177529808981049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13.073170681644537</v>
      </c>
      <c r="Q256" s="42">
        <f t="shared" si="140"/>
        <v>0.30700717545299988</v>
      </c>
      <c r="R256" s="4">
        <f t="shared" si="141"/>
        <v>451674.09428268089</v>
      </c>
      <c r="S256">
        <f t="shared" si="122"/>
        <v>4.5167409428268089E-4</v>
      </c>
      <c r="T256" s="41">
        <f t="shared" si="123"/>
        <v>3.3772567275727733E-4</v>
      </c>
      <c r="U256" s="42">
        <f t="shared" si="142"/>
        <v>0.81055174589498491</v>
      </c>
      <c r="V256" s="42">
        <f t="shared" si="143"/>
        <v>1.0075445042151734</v>
      </c>
      <c r="W256" s="42">
        <f t="shared" si="144"/>
        <v>0.99857893162619948</v>
      </c>
      <c r="X256" s="42">
        <f t="shared" si="145"/>
        <v>8.9655725889739024E-3</v>
      </c>
      <c r="Y256" s="42">
        <f t="shared" si="119"/>
        <v>4.442733408154236E-3</v>
      </c>
      <c r="Z256" s="10">
        <f t="shared" si="146"/>
        <v>13.154858414767947</v>
      </c>
      <c r="AA256">
        <f t="shared" si="124"/>
        <v>4219664.5764461309</v>
      </c>
      <c r="AB256" s="10">
        <f t="shared" si="125"/>
        <v>4.2196645764461307</v>
      </c>
      <c r="AC256" s="10">
        <f t="shared" si="126"/>
        <v>4.1186645764461307</v>
      </c>
      <c r="AD256" s="3">
        <f t="shared" si="127"/>
        <v>597.3407652568718</v>
      </c>
      <c r="AI256" s="94">
        <f t="shared" si="128"/>
        <v>0.99857893162619948</v>
      </c>
    </row>
    <row r="257" spans="2:35">
      <c r="B257" s="39">
        <f t="shared" si="129"/>
        <v>229</v>
      </c>
      <c r="C257" s="42">
        <f t="shared" si="130"/>
        <v>3.8990407673862504</v>
      </c>
      <c r="D257" s="10">
        <f t="shared" si="131"/>
        <v>10.300959232613749</v>
      </c>
      <c r="E257" s="40">
        <f t="shared" si="132"/>
        <v>25.7980815347725</v>
      </c>
      <c r="F257" s="40">
        <f t="shared" si="133"/>
        <v>46.4</v>
      </c>
      <c r="G257" s="3">
        <f t="shared" si="134"/>
        <v>386.00959232613587</v>
      </c>
      <c r="H257" s="3">
        <f t="shared" si="135"/>
        <v>213.67820014326583</v>
      </c>
      <c r="I257">
        <f t="shared" si="120"/>
        <v>2.1367820014326583E-4</v>
      </c>
      <c r="J257" s="4">
        <f t="shared" si="136"/>
        <v>566.72840068351843</v>
      </c>
      <c r="K257" s="40">
        <f t="shared" si="137"/>
        <v>2.6522518455487805</v>
      </c>
      <c r="L257" s="40">
        <f t="shared" si="121"/>
        <v>3.3477481544512195</v>
      </c>
      <c r="M257" s="10">
        <f t="shared" si="138"/>
        <v>4.2196645764461307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13.075060497436372</v>
      </c>
      <c r="Q257" s="42">
        <f t="shared" si="140"/>
        <v>0.30830937813880938</v>
      </c>
      <c r="R257" s="4">
        <f t="shared" si="141"/>
        <v>450942.63682315149</v>
      </c>
      <c r="S257">
        <f t="shared" si="122"/>
        <v>4.5094263682315147E-4</v>
      </c>
      <c r="T257" s="41">
        <f t="shared" si="123"/>
        <v>3.3845713021680675E-4</v>
      </c>
      <c r="U257" s="42">
        <f t="shared" si="142"/>
        <v>0.80923910891098649</v>
      </c>
      <c r="V257" s="42">
        <f t="shared" si="143"/>
        <v>1.0080128065335967</v>
      </c>
      <c r="W257" s="42">
        <f t="shared" si="144"/>
        <v>0.9990426172174669</v>
      </c>
      <c r="X257" s="42">
        <f t="shared" si="145"/>
        <v>8.9701893161298063E-3</v>
      </c>
      <c r="Y257" s="42">
        <f t="shared" si="119"/>
        <v>4.4544144127739195E-3</v>
      </c>
      <c r="Z257" s="10">
        <f t="shared" si="146"/>
        <v>13.160941268752525</v>
      </c>
      <c r="AA257">
        <f t="shared" si="124"/>
        <v>4221569.0618035607</v>
      </c>
      <c r="AB257" s="10">
        <f t="shared" si="125"/>
        <v>4.2215690618035611</v>
      </c>
      <c r="AC257" s="10">
        <f t="shared" si="126"/>
        <v>4.1205690618035611</v>
      </c>
      <c r="AD257" s="3">
        <f t="shared" si="127"/>
        <v>597.61697778151722</v>
      </c>
      <c r="AI257" s="94">
        <f t="shared" si="128"/>
        <v>0.9990426172174669</v>
      </c>
    </row>
    <row r="258" spans="2:35">
      <c r="B258" s="39">
        <f t="shared" si="129"/>
        <v>230</v>
      </c>
      <c r="C258" s="42">
        <f t="shared" si="130"/>
        <v>3.9160671462831336</v>
      </c>
      <c r="D258" s="10">
        <f t="shared" si="131"/>
        <v>10.283932853716866</v>
      </c>
      <c r="E258" s="40">
        <f t="shared" si="132"/>
        <v>25.832134292566266</v>
      </c>
      <c r="F258" s="40">
        <f t="shared" si="133"/>
        <v>46.4</v>
      </c>
      <c r="G258" s="3">
        <f t="shared" si="134"/>
        <v>385.83932853716703</v>
      </c>
      <c r="H258" s="3">
        <f t="shared" si="135"/>
        <v>213.67820014326583</v>
      </c>
      <c r="I258">
        <f t="shared" si="120"/>
        <v>2.1367820014326583E-4</v>
      </c>
      <c r="J258" s="4">
        <f t="shared" si="136"/>
        <v>568.10924943399755</v>
      </c>
      <c r="K258" s="40">
        <f t="shared" si="137"/>
        <v>2.6587141273798389</v>
      </c>
      <c r="L258" s="40">
        <f t="shared" si="121"/>
        <v>3.3412858726201611</v>
      </c>
      <c r="M258" s="10">
        <f t="shared" si="138"/>
        <v>4.2215690618035611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13.076942704363555</v>
      </c>
      <c r="Q258" s="42">
        <f t="shared" si="140"/>
        <v>0.30961139339434779</v>
      </c>
      <c r="R258" s="4">
        <f t="shared" si="141"/>
        <v>450210.94616173924</v>
      </c>
      <c r="S258">
        <f t="shared" si="122"/>
        <v>4.5021094616173922E-4</v>
      </c>
      <c r="T258" s="41">
        <f t="shared" si="123"/>
        <v>3.39188820878219E-4</v>
      </c>
      <c r="U258" s="42">
        <f t="shared" si="142"/>
        <v>0.80792605343454915</v>
      </c>
      <c r="V258" s="42">
        <f t="shared" si="143"/>
        <v>1.0084793329816728</v>
      </c>
      <c r="W258" s="42">
        <f t="shared" si="144"/>
        <v>0.99950457812752014</v>
      </c>
      <c r="X258" s="42">
        <f t="shared" si="145"/>
        <v>8.9747548541526667E-3</v>
      </c>
      <c r="Y258" s="42">
        <f t="shared" si="119"/>
        <v>4.4660996805087434E-3</v>
      </c>
      <c r="Z258" s="10">
        <f t="shared" si="146"/>
        <v>13.167001403363567</v>
      </c>
      <c r="AA258">
        <f t="shared" si="124"/>
        <v>4223466.4339351356</v>
      </c>
      <c r="AB258" s="10">
        <f t="shared" si="125"/>
        <v>4.223466433935136</v>
      </c>
      <c r="AC258" s="10">
        <f t="shared" si="126"/>
        <v>4.122466433935136</v>
      </c>
      <c r="AD258" s="3">
        <f t="shared" si="127"/>
        <v>597.89215865629239</v>
      </c>
      <c r="AI258" s="94">
        <f t="shared" si="128"/>
        <v>0.99950457812752014</v>
      </c>
    </row>
    <row r="259" spans="2:35">
      <c r="B259" s="39">
        <f t="shared" si="129"/>
        <v>231</v>
      </c>
      <c r="C259" s="42">
        <f t="shared" si="130"/>
        <v>3.9330935251800168</v>
      </c>
      <c r="D259" s="10">
        <f t="shared" si="131"/>
        <v>10.266906474819983</v>
      </c>
      <c r="E259" s="40">
        <f t="shared" si="132"/>
        <v>25.866187050360033</v>
      </c>
      <c r="F259" s="40">
        <f t="shared" si="133"/>
        <v>46.4</v>
      </c>
      <c r="G259" s="3">
        <f t="shared" si="134"/>
        <v>385.6690647481982</v>
      </c>
      <c r="H259" s="3">
        <f t="shared" si="135"/>
        <v>213.67820014326583</v>
      </c>
      <c r="I259">
        <f t="shared" si="120"/>
        <v>2.1367820014326583E-4</v>
      </c>
      <c r="J259" s="4">
        <f t="shared" si="136"/>
        <v>569.49191966468175</v>
      </c>
      <c r="K259" s="40">
        <f t="shared" si="137"/>
        <v>2.6651849336191145</v>
      </c>
      <c r="L259" s="40">
        <f t="shared" si="121"/>
        <v>3.3348150663808855</v>
      </c>
      <c r="M259" s="10">
        <f t="shared" si="138"/>
        <v>4.223466433935136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13.078817306344442</v>
      </c>
      <c r="Q259" s="42">
        <f t="shared" si="140"/>
        <v>0.31091322203053678</v>
      </c>
      <c r="R259" s="4">
        <f t="shared" si="141"/>
        <v>449479.02322884038</v>
      </c>
      <c r="S259">
        <f t="shared" si="122"/>
        <v>4.4947902322884037E-4</v>
      </c>
      <c r="T259" s="41">
        <f t="shared" si="123"/>
        <v>3.3992074381111785E-4</v>
      </c>
      <c r="U259" s="42">
        <f t="shared" si="142"/>
        <v>0.80661258113531542</v>
      </c>
      <c r="V259" s="42">
        <f t="shared" si="143"/>
        <v>1.0089440827471901</v>
      </c>
      <c r="W259" s="42">
        <f t="shared" si="144"/>
        <v>0.99996481362011291</v>
      </c>
      <c r="X259" s="42">
        <f t="shared" si="145"/>
        <v>8.9792691270771385E-3</v>
      </c>
      <c r="Y259" s="42">
        <f t="shared" si="119"/>
        <v>4.4777891501904202E-3</v>
      </c>
      <c r="Z259" s="10">
        <f t="shared" si="146"/>
        <v>13.173038808948277</v>
      </c>
      <c r="AA259">
        <f t="shared" si="124"/>
        <v>4225356.6898186542</v>
      </c>
      <c r="AB259" s="10">
        <f t="shared" si="125"/>
        <v>4.2253566898186543</v>
      </c>
      <c r="AC259" s="10">
        <f t="shared" si="126"/>
        <v>4.1243566898186543</v>
      </c>
      <c r="AD259" s="3">
        <f t="shared" si="127"/>
        <v>598.16630744287954</v>
      </c>
      <c r="AI259" s="94">
        <f t="shared" si="128"/>
        <v>0.99996481362011291</v>
      </c>
    </row>
    <row r="260" spans="2:35">
      <c r="B260" s="39">
        <f t="shared" si="129"/>
        <v>232</v>
      </c>
      <c r="C260" s="42">
        <f t="shared" si="130"/>
        <v>3.9501199040768999</v>
      </c>
      <c r="D260" s="10">
        <f t="shared" si="131"/>
        <v>10.2498800959231</v>
      </c>
      <c r="E260" s="40">
        <f t="shared" si="132"/>
        <v>25.900239808153799</v>
      </c>
      <c r="F260" s="40">
        <f t="shared" si="133"/>
        <v>46.4</v>
      </c>
      <c r="G260" s="3">
        <f t="shared" si="134"/>
        <v>385.49880095922936</v>
      </c>
      <c r="H260" s="3">
        <f t="shared" si="135"/>
        <v>213.67820014326583</v>
      </c>
      <c r="I260">
        <f t="shared" si="120"/>
        <v>2.1367820014326583E-4</v>
      </c>
      <c r="J260" s="4">
        <f t="shared" si="136"/>
        <v>570.87641137557057</v>
      </c>
      <c r="K260" s="40">
        <f t="shared" si="137"/>
        <v>2.6716642642666044</v>
      </c>
      <c r="L260" s="40">
        <f t="shared" si="121"/>
        <v>3.3283357357333956</v>
      </c>
      <c r="M260" s="10">
        <f t="shared" si="138"/>
        <v>4.2253566898186543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13.080684307279453</v>
      </c>
      <c r="Q260" s="42">
        <f t="shared" si="140"/>
        <v>0.31221486485723571</v>
      </c>
      <c r="R260" s="4">
        <f t="shared" si="141"/>
        <v>448746.86895485135</v>
      </c>
      <c r="S260">
        <f t="shared" si="122"/>
        <v>4.4874686895485135E-4</v>
      </c>
      <c r="T260" s="41">
        <f t="shared" si="123"/>
        <v>3.4065289808510687E-4</v>
      </c>
      <c r="U260" s="42">
        <f t="shared" si="142"/>
        <v>0.8052986936829285</v>
      </c>
      <c r="V260" s="42">
        <f t="shared" si="143"/>
        <v>1.0094070550206538</v>
      </c>
      <c r="W260" s="42">
        <f t="shared" si="144"/>
        <v>1.0004233229621651</v>
      </c>
      <c r="X260" s="42">
        <f t="shared" si="145"/>
        <v>8.9837320584886804E-3</v>
      </c>
      <c r="Y260" s="42">
        <f t="shared" si="119"/>
        <v>4.489482760581337E-3</v>
      </c>
      <c r="Z260" s="10">
        <f t="shared" si="146"/>
        <v>13.179053475892371</v>
      </c>
      <c r="AA260">
        <f t="shared" si="124"/>
        <v>4227239.8264439758</v>
      </c>
      <c r="AB260" s="10">
        <f t="shared" si="125"/>
        <v>4.2272398264439754</v>
      </c>
      <c r="AC260" s="10">
        <f t="shared" si="126"/>
        <v>4.1262398264439755</v>
      </c>
      <c r="AD260" s="3">
        <f t="shared" si="127"/>
        <v>598.43942370470995</v>
      </c>
      <c r="AI260" s="94">
        <f t="shared" si="128"/>
        <v>1.0004233229621651</v>
      </c>
    </row>
    <row r="261" spans="2:35">
      <c r="B261" s="39">
        <f t="shared" si="129"/>
        <v>233</v>
      </c>
      <c r="C261" s="42">
        <f t="shared" si="130"/>
        <v>3.9671462829737831</v>
      </c>
      <c r="D261" s="10">
        <f t="shared" si="131"/>
        <v>10.232853717026217</v>
      </c>
      <c r="E261" s="40">
        <f t="shared" si="132"/>
        <v>25.934292565947565</v>
      </c>
      <c r="F261" s="40">
        <f t="shared" si="133"/>
        <v>46.4</v>
      </c>
      <c r="G261" s="3">
        <f t="shared" si="134"/>
        <v>385.32853717026052</v>
      </c>
      <c r="H261" s="3">
        <f t="shared" si="135"/>
        <v>213.67820014326583</v>
      </c>
      <c r="I261">
        <f t="shared" si="120"/>
        <v>2.1367820014326583E-4</v>
      </c>
      <c r="J261" s="4">
        <f t="shared" si="136"/>
        <v>572.26272456666402</v>
      </c>
      <c r="K261" s="40">
        <f t="shared" si="137"/>
        <v>2.6781521193223097</v>
      </c>
      <c r="L261" s="40">
        <f t="shared" si="121"/>
        <v>3.3218478806776903</v>
      </c>
      <c r="M261" s="10">
        <f t="shared" si="138"/>
        <v>4.2272398264439754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13.082543711050135</v>
      </c>
      <c r="Q261" s="42">
        <f t="shared" si="140"/>
        <v>0.31351632268324714</v>
      </c>
      <c r="R261" s="4">
        <f t="shared" si="141"/>
        <v>448014.48427016858</v>
      </c>
      <c r="S261">
        <f t="shared" si="122"/>
        <v>4.4801448427016856E-4</v>
      </c>
      <c r="T261" s="41">
        <f t="shared" si="123"/>
        <v>3.4138528276978966E-4</v>
      </c>
      <c r="U261" s="42">
        <f t="shared" si="142"/>
        <v>0.80398439274703093</v>
      </c>
      <c r="V261" s="42">
        <f t="shared" si="143"/>
        <v>1.0098682489969733</v>
      </c>
      <c r="W261" s="42">
        <f t="shared" si="144"/>
        <v>1.0008801054235235</v>
      </c>
      <c r="X261" s="42">
        <f t="shared" si="145"/>
        <v>8.9881435734497916E-3</v>
      </c>
      <c r="Y261" s="42">
        <f t="shared" si="119"/>
        <v>4.5011804503763174E-3</v>
      </c>
      <c r="Z261" s="10">
        <f t="shared" si="146"/>
        <v>13.185045394624265</v>
      </c>
      <c r="AA261">
        <f t="shared" si="124"/>
        <v>4229115.8408143241</v>
      </c>
      <c r="AB261" s="10">
        <f t="shared" si="125"/>
        <v>4.2291158408143241</v>
      </c>
      <c r="AC261" s="10">
        <f t="shared" si="126"/>
        <v>4.1281158408143241</v>
      </c>
      <c r="AD261" s="3">
        <f t="shared" si="127"/>
        <v>598.71150700715361</v>
      </c>
      <c r="AI261" s="94">
        <f t="shared" si="128"/>
        <v>1.0008801054235235</v>
      </c>
    </row>
    <row r="262" spans="2:35">
      <c r="B262" s="39">
        <f t="shared" si="129"/>
        <v>234</v>
      </c>
      <c r="C262" s="42">
        <f t="shared" si="130"/>
        <v>3.9841726618706663</v>
      </c>
      <c r="D262" s="10">
        <f t="shared" si="131"/>
        <v>10.215827338129333</v>
      </c>
      <c r="E262" s="40">
        <f t="shared" si="132"/>
        <v>25.968345323741332</v>
      </c>
      <c r="F262" s="40">
        <f t="shared" si="133"/>
        <v>46.4</v>
      </c>
      <c r="G262" s="3">
        <f t="shared" si="134"/>
        <v>385.15827338129168</v>
      </c>
      <c r="H262" s="3">
        <f t="shared" si="135"/>
        <v>213.67820014326583</v>
      </c>
      <c r="I262">
        <f t="shared" si="120"/>
        <v>2.1367820014326583E-4</v>
      </c>
      <c r="J262" s="4">
        <f t="shared" si="136"/>
        <v>573.65085923796255</v>
      </c>
      <c r="K262" s="40">
        <f t="shared" si="137"/>
        <v>2.6846484987862316</v>
      </c>
      <c r="L262" s="40">
        <f t="shared" si="121"/>
        <v>3.3153515012137684</v>
      </c>
      <c r="M262" s="10">
        <f t="shared" si="138"/>
        <v>4.2291158408143241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13.084395521520506</v>
      </c>
      <c r="Q262" s="42">
        <f t="shared" si="140"/>
        <v>0.31481759631632245</v>
      </c>
      <c r="R262" s="4">
        <f t="shared" si="141"/>
        <v>447281.87010518828</v>
      </c>
      <c r="S262">
        <f t="shared" si="122"/>
        <v>4.4728187010518826E-4</v>
      </c>
      <c r="T262" s="41">
        <f t="shared" si="123"/>
        <v>3.4211789693476996E-4</v>
      </c>
      <c r="U262" s="42">
        <f t="shared" si="142"/>
        <v>0.80266967999726557</v>
      </c>
      <c r="V262" s="42">
        <f t="shared" si="143"/>
        <v>1.010327663873654</v>
      </c>
      <c r="W262" s="42">
        <f t="shared" si="144"/>
        <v>1.001335160277276</v>
      </c>
      <c r="X262" s="42">
        <f t="shared" si="145"/>
        <v>8.9925035963780431E-3</v>
      </c>
      <c r="Y262" s="42">
        <f t="shared" si="119"/>
        <v>4.5128821582016187E-3</v>
      </c>
      <c r="Z262" s="10">
        <f t="shared" si="146"/>
        <v>13.19101455561113</v>
      </c>
      <c r="AA262">
        <f t="shared" si="124"/>
        <v>4230984.729945058</v>
      </c>
      <c r="AB262" s="10">
        <f t="shared" si="125"/>
        <v>4.2309847299450576</v>
      </c>
      <c r="AC262" s="10">
        <f t="shared" si="126"/>
        <v>4.1299847299450576</v>
      </c>
      <c r="AD262" s="3">
        <f t="shared" si="127"/>
        <v>598.98255691733971</v>
      </c>
      <c r="AI262" s="94">
        <f t="shared" si="128"/>
        <v>1.001335160277276</v>
      </c>
    </row>
    <row r="263" spans="2:35">
      <c r="B263" s="39">
        <f t="shared" si="129"/>
        <v>235</v>
      </c>
      <c r="C263" s="42">
        <f t="shared" si="130"/>
        <v>4.00119904076755</v>
      </c>
      <c r="D263" s="10">
        <f t="shared" si="131"/>
        <v>10.19880095923245</v>
      </c>
      <c r="E263" s="40">
        <f t="shared" si="132"/>
        <v>26.002398081535098</v>
      </c>
      <c r="F263" s="40">
        <f t="shared" si="133"/>
        <v>46.4</v>
      </c>
      <c r="G263" s="3">
        <f t="shared" si="134"/>
        <v>384.98800959232284</v>
      </c>
      <c r="H263" s="3">
        <f t="shared" si="135"/>
        <v>213.67820014326583</v>
      </c>
      <c r="I263">
        <f t="shared" si="120"/>
        <v>2.1367820014326583E-4</v>
      </c>
      <c r="J263" s="4">
        <f t="shared" si="136"/>
        <v>575.04081538946571</v>
      </c>
      <c r="K263" s="40">
        <f t="shared" si="137"/>
        <v>2.6911534026583683</v>
      </c>
      <c r="L263" s="40">
        <f t="shared" si="121"/>
        <v>3.3088465973416317</v>
      </c>
      <c r="M263" s="10">
        <f t="shared" si="138"/>
        <v>4.2309847299450576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13.086239742535879</v>
      </c>
      <c r="Q263" s="42">
        <f t="shared" si="140"/>
        <v>0.316118686563167</v>
      </c>
      <c r="R263" s="4">
        <f t="shared" si="141"/>
        <v>446549.02739030693</v>
      </c>
      <c r="S263">
        <f t="shared" si="122"/>
        <v>4.4654902739030695E-4</v>
      </c>
      <c r="T263" s="41">
        <f t="shared" si="123"/>
        <v>3.4285073964965127E-4</v>
      </c>
      <c r="U263" s="42">
        <f t="shared" si="142"/>
        <v>0.80135455710327519</v>
      </c>
      <c r="V263" s="42">
        <f t="shared" si="143"/>
        <v>1.0107852988521484</v>
      </c>
      <c r="W263" s="42">
        <f t="shared" si="144"/>
        <v>1.001788486799454</v>
      </c>
      <c r="X263" s="42">
        <f t="shared" si="145"/>
        <v>8.9968120526944251E-3</v>
      </c>
      <c r="Y263" s="42">
        <f t="shared" si="119"/>
        <v>4.5245878226160725E-3</v>
      </c>
      <c r="Z263" s="10">
        <f t="shared" si="146"/>
        <v>13.196960949361262</v>
      </c>
      <c r="AA263">
        <f t="shared" si="124"/>
        <v>4232846.4908644129</v>
      </c>
      <c r="AB263" s="10">
        <f t="shared" si="125"/>
        <v>4.2328464908644126</v>
      </c>
      <c r="AC263" s="10">
        <f t="shared" si="126"/>
        <v>4.1318464908644126</v>
      </c>
      <c r="AD263" s="3">
        <f t="shared" si="127"/>
        <v>599.25257300426574</v>
      </c>
      <c r="AI263" s="94">
        <f t="shared" si="128"/>
        <v>1.001788486799454</v>
      </c>
    </row>
    <row r="264" spans="2:35">
      <c r="B264" s="39">
        <f t="shared" si="129"/>
        <v>236</v>
      </c>
      <c r="C264" s="42">
        <f t="shared" si="130"/>
        <v>4.0182254196644331</v>
      </c>
      <c r="D264" s="10">
        <f t="shared" si="131"/>
        <v>10.181774580335567</v>
      </c>
      <c r="E264" s="40">
        <f t="shared" si="132"/>
        <v>26.036450839328865</v>
      </c>
      <c r="F264" s="40">
        <f t="shared" si="133"/>
        <v>46.4</v>
      </c>
      <c r="G264" s="3">
        <f t="shared" si="134"/>
        <v>384.817745803354</v>
      </c>
      <c r="H264" s="3">
        <f t="shared" si="135"/>
        <v>213.67820014326583</v>
      </c>
      <c r="I264">
        <f t="shared" si="120"/>
        <v>2.1367820014326583E-4</v>
      </c>
      <c r="J264" s="4">
        <f t="shared" si="136"/>
        <v>576.43259302117394</v>
      </c>
      <c r="K264" s="40">
        <f t="shared" si="137"/>
        <v>2.6976668309387222</v>
      </c>
      <c r="L264" s="40">
        <f t="shared" si="121"/>
        <v>3.3023331690612778</v>
      </c>
      <c r="M264" s="10">
        <f t="shared" si="138"/>
        <v>4.2328464908644126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13.088076377923668</v>
      </c>
      <c r="Q264" s="42">
        <f t="shared" si="140"/>
        <v>0.31741959422944577</v>
      </c>
      <c r="R264" s="4">
        <f t="shared" si="141"/>
        <v>445815.95705592079</v>
      </c>
      <c r="S264">
        <f t="shared" si="122"/>
        <v>4.458159570559208E-4</v>
      </c>
      <c r="T264" s="41">
        <f t="shared" si="123"/>
        <v>3.4358380998403742E-4</v>
      </c>
      <c r="U264" s="42">
        <f t="shared" si="142"/>
        <v>0.80003902573470254</v>
      </c>
      <c r="V264" s="42">
        <f t="shared" si="143"/>
        <v>1.0112411531371108</v>
      </c>
      <c r="W264" s="42">
        <f t="shared" si="144"/>
        <v>1.0022400842692121</v>
      </c>
      <c r="X264" s="42">
        <f t="shared" si="145"/>
        <v>9.0010688678987538E-3</v>
      </c>
      <c r="Y264" s="42">
        <f t="shared" si="119"/>
        <v>4.536297382111025E-3</v>
      </c>
      <c r="Z264" s="10">
        <f t="shared" si="146"/>
        <v>13.202884566422897</v>
      </c>
      <c r="AA264">
        <f t="shared" si="124"/>
        <v>4234701.1206131298</v>
      </c>
      <c r="AB264" s="10">
        <f t="shared" si="125"/>
        <v>4.2347011206131295</v>
      </c>
      <c r="AC264" s="10">
        <f t="shared" si="126"/>
        <v>4.1337011206131296</v>
      </c>
      <c r="AD264" s="3">
        <f t="shared" si="127"/>
        <v>599.52155483874242</v>
      </c>
      <c r="AI264" s="94">
        <f t="shared" si="128"/>
        <v>1.0022400842692121</v>
      </c>
    </row>
    <row r="265" spans="2:35">
      <c r="B265" s="39">
        <f t="shared" si="129"/>
        <v>237</v>
      </c>
      <c r="C265" s="42">
        <f t="shared" si="130"/>
        <v>4.0352517985613163</v>
      </c>
      <c r="D265" s="10">
        <f t="shared" si="131"/>
        <v>10.164748201438684</v>
      </c>
      <c r="E265" s="40">
        <f t="shared" si="132"/>
        <v>26.070503597122631</v>
      </c>
      <c r="F265" s="40">
        <f t="shared" si="133"/>
        <v>46.4</v>
      </c>
      <c r="G265" s="3">
        <f t="shared" si="134"/>
        <v>384.64748201438516</v>
      </c>
      <c r="H265" s="3">
        <f t="shared" si="135"/>
        <v>213.67820014326583</v>
      </c>
      <c r="I265">
        <f t="shared" si="120"/>
        <v>2.1367820014326583E-4</v>
      </c>
      <c r="J265" s="4">
        <f t="shared" si="136"/>
        <v>577.82619213308681</v>
      </c>
      <c r="K265" s="40">
        <f t="shared" si="137"/>
        <v>2.7041887836272909</v>
      </c>
      <c r="L265" s="40">
        <f t="shared" si="121"/>
        <v>3.2958112163727091</v>
      </c>
      <c r="M265" s="10">
        <f t="shared" si="138"/>
        <v>4.2347011206131295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13.089905431493049</v>
      </c>
      <c r="Q265" s="42">
        <f t="shared" si="140"/>
        <v>0.31872032011978868</v>
      </c>
      <c r="R265" s="4">
        <f t="shared" si="141"/>
        <v>445082.6600324263</v>
      </c>
      <c r="S265">
        <f t="shared" si="122"/>
        <v>4.450826600324263E-4</v>
      </c>
      <c r="T265" s="41">
        <f t="shared" si="123"/>
        <v>3.4431710700753192E-4</v>
      </c>
      <c r="U265" s="42">
        <f t="shared" si="142"/>
        <v>0.79872308756119059</v>
      </c>
      <c r="V265" s="42">
        <f t="shared" si="143"/>
        <v>1.0116952259365115</v>
      </c>
      <c r="W265" s="42">
        <f t="shared" si="144"/>
        <v>1.0026899519687387</v>
      </c>
      <c r="X265" s="42">
        <f t="shared" si="145"/>
        <v>9.0052739677728422E-3</v>
      </c>
      <c r="Y265" s="42">
        <f t="shared" si="119"/>
        <v>4.5480107751105382E-3</v>
      </c>
      <c r="Z265" s="10">
        <f t="shared" si="146"/>
        <v>13.208785397383844</v>
      </c>
      <c r="AA265">
        <f t="shared" si="124"/>
        <v>4236548.6162443385</v>
      </c>
      <c r="AB265" s="10">
        <f t="shared" si="125"/>
        <v>4.2365486162443382</v>
      </c>
      <c r="AC265" s="10">
        <f t="shared" si="126"/>
        <v>4.1355486162443382</v>
      </c>
      <c r="AD265" s="3">
        <f t="shared" si="127"/>
        <v>599.7895019933776</v>
      </c>
      <c r="AI265" s="94">
        <f t="shared" si="128"/>
        <v>1.0026899519687387</v>
      </c>
    </row>
    <row r="266" spans="2:35">
      <c r="B266" s="39">
        <f t="shared" si="129"/>
        <v>238</v>
      </c>
      <c r="C266" s="42">
        <f t="shared" si="130"/>
        <v>4.0522781774581995</v>
      </c>
      <c r="D266" s="10">
        <f t="shared" si="131"/>
        <v>10.147721822541801</v>
      </c>
      <c r="E266" s="40">
        <f t="shared" si="132"/>
        <v>26.104556354916397</v>
      </c>
      <c r="F266" s="40">
        <f t="shared" si="133"/>
        <v>46.4</v>
      </c>
      <c r="G266" s="3">
        <f t="shared" si="134"/>
        <v>384.47721822541632</v>
      </c>
      <c r="H266" s="3">
        <f t="shared" si="135"/>
        <v>213.67820014326583</v>
      </c>
      <c r="I266">
        <f t="shared" si="120"/>
        <v>2.1367820014326583E-4</v>
      </c>
      <c r="J266" s="4">
        <f t="shared" si="136"/>
        <v>579.22161272520475</v>
      </c>
      <c r="K266" s="40">
        <f t="shared" si="137"/>
        <v>2.7107192607240762</v>
      </c>
      <c r="L266" s="40">
        <f t="shared" si="121"/>
        <v>3.2892807392759238</v>
      </c>
      <c r="M266" s="10">
        <f t="shared" si="138"/>
        <v>4.2365486162443382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13.091726907034907</v>
      </c>
      <c r="Q266" s="42">
        <f t="shared" si="140"/>
        <v>0.32002086503779592</v>
      </c>
      <c r="R266" s="4">
        <f t="shared" si="141"/>
        <v>444349.1372502197</v>
      </c>
      <c r="S266">
        <f t="shared" si="122"/>
        <v>4.4434913725021973E-4</v>
      </c>
      <c r="T266" s="41">
        <f t="shared" si="123"/>
        <v>3.4505062978973849E-4</v>
      </c>
      <c r="U266" s="42">
        <f t="shared" si="142"/>
        <v>0.79740674425238178</v>
      </c>
      <c r="V266" s="42">
        <f t="shared" si="143"/>
        <v>1.0121475164623888</v>
      </c>
      <c r="W266" s="42">
        <f t="shared" si="144"/>
        <v>1.0031380891832271</v>
      </c>
      <c r="X266" s="42">
        <f t="shared" si="145"/>
        <v>9.0094272791616525E-3</v>
      </c>
      <c r="Y266" s="42">
        <f t="shared" si="119"/>
        <v>4.559727939972608E-3</v>
      </c>
      <c r="Z266" s="10">
        <f t="shared" si="146"/>
        <v>13.214663432874019</v>
      </c>
      <c r="AA266">
        <f t="shared" si="124"/>
        <v>4238388.9748243522</v>
      </c>
      <c r="AB266" s="10">
        <f t="shared" si="125"/>
        <v>4.2383889748243524</v>
      </c>
      <c r="AC266" s="10">
        <f t="shared" si="126"/>
        <v>4.1373889748243524</v>
      </c>
      <c r="AD266" s="3">
        <f t="shared" si="127"/>
        <v>600.05641404269068</v>
      </c>
      <c r="AI266" s="94">
        <f t="shared" si="128"/>
        <v>1.0031380891832271</v>
      </c>
    </row>
    <row r="267" spans="2:35">
      <c r="B267" s="39">
        <f t="shared" si="129"/>
        <v>239</v>
      </c>
      <c r="C267" s="42">
        <f t="shared" si="130"/>
        <v>4.0693045563550827</v>
      </c>
      <c r="D267" s="10">
        <f t="shared" si="131"/>
        <v>10.130695443644917</v>
      </c>
      <c r="E267" s="40">
        <f t="shared" si="132"/>
        <v>26.138609112710164</v>
      </c>
      <c r="F267" s="40">
        <f t="shared" si="133"/>
        <v>46.4</v>
      </c>
      <c r="G267" s="3">
        <f t="shared" si="134"/>
        <v>384.30695443644748</v>
      </c>
      <c r="H267" s="3">
        <f t="shared" si="135"/>
        <v>213.67820014326583</v>
      </c>
      <c r="I267">
        <f t="shared" si="120"/>
        <v>2.1367820014326583E-4</v>
      </c>
      <c r="J267" s="4">
        <f t="shared" si="136"/>
        <v>580.61885479752709</v>
      </c>
      <c r="K267" s="40">
        <f t="shared" si="137"/>
        <v>2.7172582622290755</v>
      </c>
      <c r="L267" s="40">
        <f t="shared" si="121"/>
        <v>3.2827417377709245</v>
      </c>
      <c r="M267" s="10">
        <f t="shared" si="138"/>
        <v>4.2383889748243524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13.093540808322665</v>
      </c>
      <c r="Q267" s="42">
        <f t="shared" si="140"/>
        <v>0.32132122978604344</v>
      </c>
      <c r="R267" s="4">
        <f t="shared" si="141"/>
        <v>443615.38963969768</v>
      </c>
      <c r="S267">
        <f t="shared" si="122"/>
        <v>4.4361538963969769E-4</v>
      </c>
      <c r="T267" s="41">
        <f t="shared" si="123"/>
        <v>3.4578437740026053E-4</v>
      </c>
      <c r="U267" s="42">
        <f t="shared" si="142"/>
        <v>0.79608999747791942</v>
      </c>
      <c r="V267" s="42">
        <f t="shared" si="143"/>
        <v>1.012598023928996</v>
      </c>
      <c r="W267" s="42">
        <f t="shared" si="144"/>
        <v>1.0035844952010684</v>
      </c>
      <c r="X267" s="42">
        <f t="shared" si="145"/>
        <v>9.0135287279276E-3</v>
      </c>
      <c r="Y267" s="42">
        <f t="shared" si="119"/>
        <v>4.5714488149877211E-3</v>
      </c>
      <c r="Z267" s="10">
        <f t="shared" si="146"/>
        <v>13.220518663560295</v>
      </c>
      <c r="AA267">
        <f t="shared" si="124"/>
        <v>4240222.1934310533</v>
      </c>
      <c r="AB267" s="10">
        <f t="shared" si="125"/>
        <v>4.2402221934310536</v>
      </c>
      <c r="AC267" s="10">
        <f t="shared" si="126"/>
        <v>4.1392221934310536</v>
      </c>
      <c r="AD267" s="3">
        <f t="shared" si="127"/>
        <v>600.3222905628794</v>
      </c>
      <c r="AI267" s="94">
        <f t="shared" si="128"/>
        <v>1.0035844952010684</v>
      </c>
    </row>
    <row r="268" spans="2:35">
      <c r="B268" s="39">
        <f t="shared" si="129"/>
        <v>240</v>
      </c>
      <c r="C268" s="42">
        <f t="shared" si="130"/>
        <v>4.0863309352519659</v>
      </c>
      <c r="D268" s="10">
        <f t="shared" si="131"/>
        <v>10.113669064748034</v>
      </c>
      <c r="E268" s="40">
        <f t="shared" si="132"/>
        <v>26.17266187050393</v>
      </c>
      <c r="F268" s="40">
        <f t="shared" si="133"/>
        <v>46.4</v>
      </c>
      <c r="G268" s="3">
        <f t="shared" si="134"/>
        <v>384.13669064747864</v>
      </c>
      <c r="H268" s="3">
        <f t="shared" si="135"/>
        <v>213.67820014326583</v>
      </c>
      <c r="I268">
        <f t="shared" si="120"/>
        <v>2.1367820014326583E-4</v>
      </c>
      <c r="J268" s="4">
        <f t="shared" si="136"/>
        <v>582.01791835005452</v>
      </c>
      <c r="K268" s="40">
        <f t="shared" si="137"/>
        <v>2.7238057881422915</v>
      </c>
      <c r="L268" s="40">
        <f t="shared" si="121"/>
        <v>3.2761942118577085</v>
      </c>
      <c r="M268" s="10">
        <f t="shared" si="138"/>
        <v>4.2402221934310536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13.095347139110748</v>
      </c>
      <c r="Q268" s="42">
        <f t="shared" si="140"/>
        <v>0.32262141516608822</v>
      </c>
      <c r="R268" s="4">
        <f t="shared" si="141"/>
        <v>442881.41813125624</v>
      </c>
      <c r="S268">
        <f t="shared" si="122"/>
        <v>4.4288141813125624E-4</v>
      </c>
      <c r="T268" s="41">
        <f t="shared" si="123"/>
        <v>3.4651834890870198E-4</v>
      </c>
      <c r="U268" s="42">
        <f t="shared" si="142"/>
        <v>0.79477284890744582</v>
      </c>
      <c r="V268" s="42">
        <f t="shared" si="143"/>
        <v>1.0130467475555187</v>
      </c>
      <c r="W268" s="42">
        <f t="shared" si="144"/>
        <v>1.0040291693134604</v>
      </c>
      <c r="X268" s="42">
        <f t="shared" si="145"/>
        <v>9.0175782420582884E-3</v>
      </c>
      <c r="Y268" s="42">
        <f t="shared" si="119"/>
        <v>4.5831733383814551E-3</v>
      </c>
      <c r="Z268" s="10">
        <f t="shared" si="146"/>
        <v>13.22635108015303</v>
      </c>
      <c r="AA268">
        <f t="shared" si="124"/>
        <v>4242048.2691559438</v>
      </c>
      <c r="AB268" s="10">
        <f t="shared" si="125"/>
        <v>4.2420482691559434</v>
      </c>
      <c r="AC268" s="10">
        <f t="shared" si="126"/>
        <v>4.1410482691559434</v>
      </c>
      <c r="AD268" s="3">
        <f t="shared" si="127"/>
        <v>600.5871311321165</v>
      </c>
      <c r="AI268" s="94">
        <f t="shared" si="128"/>
        <v>1.0040291693134604</v>
      </c>
    </row>
    <row r="269" spans="2:35">
      <c r="B269" s="39">
        <f t="shared" si="129"/>
        <v>241</v>
      </c>
      <c r="C269" s="42">
        <f t="shared" si="130"/>
        <v>4.1033573141488491</v>
      </c>
      <c r="D269" s="10">
        <f t="shared" si="131"/>
        <v>10.096642685851151</v>
      </c>
      <c r="E269" s="40">
        <f t="shared" si="132"/>
        <v>26.206714628297696</v>
      </c>
      <c r="F269" s="40">
        <f t="shared" si="133"/>
        <v>46.4</v>
      </c>
      <c r="G269" s="3">
        <f t="shared" si="134"/>
        <v>383.96642685850981</v>
      </c>
      <c r="H269" s="3">
        <f t="shared" si="135"/>
        <v>213.67820014326583</v>
      </c>
      <c r="I269">
        <f t="shared" si="120"/>
        <v>2.1367820014326583E-4</v>
      </c>
      <c r="J269" s="4">
        <f t="shared" si="136"/>
        <v>583.41880338278656</v>
      </c>
      <c r="K269" s="40">
        <f t="shared" si="137"/>
        <v>2.7303618384637227</v>
      </c>
      <c r="L269" s="40">
        <f t="shared" si="121"/>
        <v>3.2696381615362773</v>
      </c>
      <c r="M269" s="10">
        <f t="shared" si="138"/>
        <v>4.2420482691559434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13.097145903136642</v>
      </c>
      <c r="Q269" s="42">
        <f t="shared" si="140"/>
        <v>0.32392142197847362</v>
      </c>
      <c r="R269" s="4">
        <f t="shared" si="141"/>
        <v>442147.22365529195</v>
      </c>
      <c r="S269">
        <f t="shared" si="122"/>
        <v>4.4214722365529193E-4</v>
      </c>
      <c r="T269" s="41">
        <f t="shared" si="123"/>
        <v>3.472525433846663E-4</v>
      </c>
      <c r="U269" s="42">
        <f t="shared" si="142"/>
        <v>0.79345530021060406</v>
      </c>
      <c r="V269" s="42">
        <f t="shared" si="143"/>
        <v>1.0134936865631985</v>
      </c>
      <c r="W269" s="42">
        <f t="shared" si="144"/>
        <v>1.0044721108149031</v>
      </c>
      <c r="X269" s="42">
        <f t="shared" si="145"/>
        <v>9.0215757482954295E-3</v>
      </c>
      <c r="Y269" s="42">
        <f t="shared" si="119"/>
        <v>4.5949014483126901E-3</v>
      </c>
      <c r="Z269" s="10">
        <f t="shared" si="146"/>
        <v>13.232160673399946</v>
      </c>
      <c r="AA269">
        <f t="shared" si="124"/>
        <v>4243867.1991022192</v>
      </c>
      <c r="AB269" s="10">
        <f t="shared" si="125"/>
        <v>4.243867199102219</v>
      </c>
      <c r="AC269" s="10">
        <f t="shared" si="126"/>
        <v>4.142867199102219</v>
      </c>
      <c r="AD269" s="3">
        <f t="shared" si="127"/>
        <v>600.85093533027111</v>
      </c>
      <c r="AI269" s="94">
        <f t="shared" si="128"/>
        <v>1.0044721108149031</v>
      </c>
    </row>
    <row r="270" spans="2:35">
      <c r="B270" s="39">
        <f t="shared" si="129"/>
        <v>242</v>
      </c>
      <c r="C270" s="42">
        <f t="shared" si="130"/>
        <v>4.1203836930457323</v>
      </c>
      <c r="D270" s="10">
        <f t="shared" si="131"/>
        <v>10.079616306954268</v>
      </c>
      <c r="E270" s="40">
        <f t="shared" si="132"/>
        <v>26.240767386091463</v>
      </c>
      <c r="F270" s="40">
        <f t="shared" si="133"/>
        <v>46.4</v>
      </c>
      <c r="G270" s="3">
        <f t="shared" si="134"/>
        <v>383.79616306954097</v>
      </c>
      <c r="H270" s="3">
        <f t="shared" si="135"/>
        <v>213.67820014326583</v>
      </c>
      <c r="I270">
        <f t="shared" si="120"/>
        <v>2.1367820014326583E-4</v>
      </c>
      <c r="J270" s="4">
        <f t="shared" si="136"/>
        <v>584.82150989572347</v>
      </c>
      <c r="K270" s="40">
        <f t="shared" si="137"/>
        <v>2.7369264131933693</v>
      </c>
      <c r="L270" s="40">
        <f t="shared" si="121"/>
        <v>3.2630735868066307</v>
      </c>
      <c r="M270" s="10">
        <f t="shared" si="138"/>
        <v>4.243867199102219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13.098937104119065</v>
      </c>
      <c r="Q270" s="42">
        <f t="shared" si="140"/>
        <v>0.32522125102273469</v>
      </c>
      <c r="R270" s="4">
        <f t="shared" si="141"/>
        <v>441412.80714220111</v>
      </c>
      <c r="S270">
        <f t="shared" si="122"/>
        <v>4.4141280714220113E-4</v>
      </c>
      <c r="T270" s="41">
        <f t="shared" si="123"/>
        <v>3.4798695989775709E-4</v>
      </c>
      <c r="U270" s="42">
        <f t="shared" si="142"/>
        <v>0.79213735305703703</v>
      </c>
      <c r="V270" s="42">
        <f t="shared" si="143"/>
        <v>1.0139388401774514</v>
      </c>
      <c r="W270" s="42">
        <f t="shared" si="144"/>
        <v>1.0049133190027355</v>
      </c>
      <c r="X270" s="42">
        <f t="shared" si="145"/>
        <v>9.0255211747158892E-3</v>
      </c>
      <c r="Y270" s="42">
        <f t="shared" si="119"/>
        <v>4.6066330828751795E-3</v>
      </c>
      <c r="Z270" s="10">
        <f t="shared" si="146"/>
        <v>13.237947434089673</v>
      </c>
      <c r="AA270">
        <f t="shared" si="124"/>
        <v>4245678.9803858846</v>
      </c>
      <c r="AB270" s="10">
        <f t="shared" si="125"/>
        <v>4.2456789803858843</v>
      </c>
      <c r="AC270" s="10">
        <f t="shared" si="126"/>
        <v>4.1446789803858843</v>
      </c>
      <c r="AD270" s="3">
        <f t="shared" si="127"/>
        <v>601.11370273906948</v>
      </c>
      <c r="AI270" s="94">
        <f t="shared" si="128"/>
        <v>1.0049133190027355</v>
      </c>
    </row>
    <row r="271" spans="2:35">
      <c r="B271" s="39">
        <f t="shared" si="129"/>
        <v>243</v>
      </c>
      <c r="C271" s="42">
        <f t="shared" si="130"/>
        <v>4.1374100719426155</v>
      </c>
      <c r="D271" s="10">
        <f t="shared" si="131"/>
        <v>10.062589928057385</v>
      </c>
      <c r="E271" s="40">
        <f t="shared" si="132"/>
        <v>26.274820143885229</v>
      </c>
      <c r="F271" s="40">
        <f t="shared" si="133"/>
        <v>46.4</v>
      </c>
      <c r="G271" s="3">
        <f t="shared" si="134"/>
        <v>383.62589928057213</v>
      </c>
      <c r="H271" s="3">
        <f t="shared" si="135"/>
        <v>213.67820014326583</v>
      </c>
      <c r="I271">
        <f t="shared" si="120"/>
        <v>2.1367820014326583E-4</v>
      </c>
      <c r="J271" s="4">
        <f t="shared" si="136"/>
        <v>586.22603788886522</v>
      </c>
      <c r="K271" s="40">
        <f t="shared" si="137"/>
        <v>2.743499512331232</v>
      </c>
      <c r="L271" s="40">
        <f t="shared" si="121"/>
        <v>3.256500487668768</v>
      </c>
      <c r="M271" s="10">
        <f t="shared" si="138"/>
        <v>4.2456789803858843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13.100720745759087</v>
      </c>
      <c r="Q271" s="42">
        <f t="shared" si="140"/>
        <v>0.32652090309740356</v>
      </c>
      <c r="R271" s="4">
        <f t="shared" si="141"/>
        <v>440678.16952238011</v>
      </c>
      <c r="S271">
        <f t="shared" si="122"/>
        <v>4.4067816952238009E-4</v>
      </c>
      <c r="T271" s="41">
        <f t="shared" si="123"/>
        <v>3.4872159751757814E-4</v>
      </c>
      <c r="U271" s="42">
        <f t="shared" si="142"/>
        <v>0.79081900911638714</v>
      </c>
      <c r="V271" s="42">
        <f t="shared" si="143"/>
        <v>1.0143822076272118</v>
      </c>
      <c r="W271" s="42">
        <f t="shared" si="144"/>
        <v>1.0053527931774013</v>
      </c>
      <c r="X271" s="42">
        <f t="shared" si="145"/>
        <v>9.0294144498104245E-3</v>
      </c>
      <c r="Y271" s="42">
        <f t="shared" si="119"/>
        <v>4.6183681800979204E-3</v>
      </c>
      <c r="Z271" s="10">
        <f t="shared" si="146"/>
        <v>13.243711353051831</v>
      </c>
      <c r="AA271">
        <f t="shared" si="124"/>
        <v>4247483.6101357797</v>
      </c>
      <c r="AB271" s="10">
        <f t="shared" si="125"/>
        <v>4.24748361013578</v>
      </c>
      <c r="AC271" s="10">
        <f t="shared" si="126"/>
        <v>4.14648361013578</v>
      </c>
      <c r="AD271" s="3">
        <f t="shared" si="127"/>
        <v>601.37543294210013</v>
      </c>
      <c r="AI271" s="94">
        <f t="shared" si="128"/>
        <v>1.0053527931774013</v>
      </c>
    </row>
    <row r="272" spans="2:35">
      <c r="B272" s="39">
        <f t="shared" si="129"/>
        <v>244</v>
      </c>
      <c r="C272" s="42">
        <f t="shared" si="130"/>
        <v>4.1544364508394986</v>
      </c>
      <c r="D272" s="10">
        <f t="shared" si="131"/>
        <v>10.045563549160502</v>
      </c>
      <c r="E272" s="40">
        <f t="shared" si="132"/>
        <v>26.308872901678996</v>
      </c>
      <c r="F272" s="40">
        <f t="shared" si="133"/>
        <v>46.4</v>
      </c>
      <c r="G272" s="3">
        <f t="shared" si="134"/>
        <v>383.45563549160329</v>
      </c>
      <c r="H272" s="3">
        <f t="shared" si="135"/>
        <v>213.67820014326583</v>
      </c>
      <c r="I272">
        <f t="shared" si="120"/>
        <v>2.1367820014326583E-4</v>
      </c>
      <c r="J272" s="4">
        <f t="shared" si="136"/>
        <v>587.63238736221183</v>
      </c>
      <c r="K272" s="40">
        <f t="shared" si="137"/>
        <v>2.750081135877311</v>
      </c>
      <c r="L272" s="40">
        <f t="shared" si="121"/>
        <v>3.249918864122689</v>
      </c>
      <c r="M272" s="10">
        <f t="shared" si="138"/>
        <v>4.24748361013578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13.102496831740231</v>
      </c>
      <c r="Q272" s="42">
        <f t="shared" si="140"/>
        <v>0.32782037900001454</v>
      </c>
      <c r="R272" s="4">
        <f t="shared" si="141"/>
        <v>439943.31172622519</v>
      </c>
      <c r="S272">
        <f t="shared" si="122"/>
        <v>4.3994331172622517E-4</v>
      </c>
      <c r="T272" s="41">
        <f t="shared" si="123"/>
        <v>3.4945645531373306E-4</v>
      </c>
      <c r="U272" s="42">
        <f t="shared" si="142"/>
        <v>0.78950027005829737</v>
      </c>
      <c r="V272" s="42">
        <f t="shared" si="143"/>
        <v>1.0148237881441922</v>
      </c>
      <c r="W272" s="42">
        <f t="shared" si="144"/>
        <v>1.0057905326424588</v>
      </c>
      <c r="X272" s="42">
        <f t="shared" si="145"/>
        <v>9.0332555017333949E-3</v>
      </c>
      <c r="Y272" s="42">
        <f t="shared" si="119"/>
        <v>4.6301066779445513E-3</v>
      </c>
      <c r="Z272" s="10">
        <f t="shared" si="146"/>
        <v>13.249452421154333</v>
      </c>
      <c r="AA272">
        <f t="shared" si="124"/>
        <v>4249281.085492732</v>
      </c>
      <c r="AB272" s="10">
        <f t="shared" si="125"/>
        <v>4.2492810854927319</v>
      </c>
      <c r="AC272" s="10">
        <f t="shared" si="126"/>
        <v>4.1482810854927319</v>
      </c>
      <c r="AD272" s="3">
        <f t="shared" si="127"/>
        <v>601.63612552468919</v>
      </c>
      <c r="AI272" s="94">
        <f t="shared" si="128"/>
        <v>1.0057905326424588</v>
      </c>
    </row>
    <row r="273" spans="2:35">
      <c r="B273" s="39">
        <f t="shared" si="129"/>
        <v>245</v>
      </c>
      <c r="C273" s="42">
        <f t="shared" si="130"/>
        <v>4.1714628297363818</v>
      </c>
      <c r="D273" s="10">
        <f t="shared" si="131"/>
        <v>10.028537170263618</v>
      </c>
      <c r="E273" s="40">
        <f t="shared" si="132"/>
        <v>26.342925659472762</v>
      </c>
      <c r="F273" s="40">
        <f t="shared" si="133"/>
        <v>46.4</v>
      </c>
      <c r="G273" s="3">
        <f t="shared" si="134"/>
        <v>383.28537170263445</v>
      </c>
      <c r="H273" s="3">
        <f t="shared" si="135"/>
        <v>213.67820014326583</v>
      </c>
      <c r="I273">
        <f t="shared" si="120"/>
        <v>2.1367820014326583E-4</v>
      </c>
      <c r="J273" s="4">
        <f t="shared" si="136"/>
        <v>589.04055831576329</v>
      </c>
      <c r="K273" s="40">
        <f t="shared" si="137"/>
        <v>2.7566712838316052</v>
      </c>
      <c r="L273" s="40">
        <f t="shared" si="121"/>
        <v>3.2433287161683948</v>
      </c>
      <c r="M273" s="10">
        <f t="shared" si="138"/>
        <v>4.2492810854927319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13.104265365727665</v>
      </c>
      <c r="Q273" s="42">
        <f t="shared" si="140"/>
        <v>0.32911967952710958</v>
      </c>
      <c r="R273" s="4">
        <f t="shared" si="141"/>
        <v>439208.23468413285</v>
      </c>
      <c r="S273">
        <f t="shared" si="122"/>
        <v>4.3920823468413287E-4</v>
      </c>
      <c r="T273" s="41">
        <f t="shared" si="123"/>
        <v>3.5019153235582535E-4</v>
      </c>
      <c r="U273" s="42">
        <f t="shared" si="142"/>
        <v>0.78818113755241059</v>
      </c>
      <c r="V273" s="42">
        <f t="shared" si="143"/>
        <v>1.0152635809638899</v>
      </c>
      <c r="W273" s="42">
        <f t="shared" si="144"/>
        <v>1.006226536704373</v>
      </c>
      <c r="X273" s="42">
        <f t="shared" si="145"/>
        <v>9.037044259516902E-3</v>
      </c>
      <c r="Y273" s="42">
        <f t="shared" si="119"/>
        <v>4.6418485143143225E-3</v>
      </c>
      <c r="Z273" s="10">
        <f t="shared" si="146"/>
        <v>13.255170629305214</v>
      </c>
      <c r="AA273">
        <f t="shared" si="124"/>
        <v>4251071.4036101308</v>
      </c>
      <c r="AB273" s="10">
        <f t="shared" si="125"/>
        <v>4.2510714036101307</v>
      </c>
      <c r="AC273" s="10">
        <f t="shared" si="126"/>
        <v>4.1500714036101307</v>
      </c>
      <c r="AD273" s="3">
        <f t="shared" si="127"/>
        <v>601.89578007398563</v>
      </c>
      <c r="AI273" s="94">
        <f t="shared" si="128"/>
        <v>1.006226536704373</v>
      </c>
    </row>
    <row r="274" spans="2:35">
      <c r="B274" s="39">
        <f t="shared" si="129"/>
        <v>246</v>
      </c>
      <c r="C274" s="42">
        <f t="shared" si="130"/>
        <v>4.188489208633265</v>
      </c>
      <c r="D274" s="10">
        <f t="shared" si="131"/>
        <v>10.011510791366735</v>
      </c>
      <c r="E274" s="40">
        <f t="shared" si="132"/>
        <v>26.376978417266528</v>
      </c>
      <c r="F274" s="40">
        <f t="shared" si="133"/>
        <v>46.4</v>
      </c>
      <c r="G274" s="3">
        <f t="shared" si="134"/>
        <v>383.11510791366561</v>
      </c>
      <c r="H274" s="3">
        <f t="shared" si="135"/>
        <v>213.67820014326583</v>
      </c>
      <c r="I274">
        <f t="shared" si="120"/>
        <v>2.1367820014326583E-4</v>
      </c>
      <c r="J274" s="4">
        <f t="shared" si="136"/>
        <v>590.45055074951961</v>
      </c>
      <c r="K274" s="40">
        <f t="shared" si="137"/>
        <v>2.7632699561941156</v>
      </c>
      <c r="L274" s="40">
        <f t="shared" si="121"/>
        <v>3.2367300438058844</v>
      </c>
      <c r="M274" s="10">
        <f t="shared" si="138"/>
        <v>4.2510714036101307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13.106026351368834</v>
      </c>
      <c r="Q274" s="42">
        <f t="shared" si="140"/>
        <v>0.3304188054742434</v>
      </c>
      <c r="R274" s="4">
        <f t="shared" si="141"/>
        <v>438472.93932649941</v>
      </c>
      <c r="S274">
        <f t="shared" si="122"/>
        <v>4.3847293932649942E-4</v>
      </c>
      <c r="T274" s="41">
        <f t="shared" si="123"/>
        <v>3.509268277134588E-4</v>
      </c>
      <c r="U274" s="42">
        <f t="shared" si="142"/>
        <v>0.78686161326836945</v>
      </c>
      <c r="V274" s="42">
        <f t="shared" si="143"/>
        <v>1.015701585325361</v>
      </c>
      <c r="W274" s="42">
        <f t="shared" si="144"/>
        <v>1.0066608046726573</v>
      </c>
      <c r="X274" s="42">
        <f t="shared" si="145"/>
        <v>9.0407806527037504E-3</v>
      </c>
      <c r="Y274" s="42">
        <f t="shared" si="119"/>
        <v>4.6535936270425951E-3</v>
      </c>
      <c r="Z274" s="10">
        <f t="shared" si="146"/>
        <v>13.260865968453057</v>
      </c>
      <c r="AA274">
        <f t="shared" si="124"/>
        <v>4252854.5616540629</v>
      </c>
      <c r="AB274" s="10">
        <f t="shared" si="125"/>
        <v>4.2528545616540629</v>
      </c>
      <c r="AC274" s="10">
        <f t="shared" si="126"/>
        <v>4.151854561654063</v>
      </c>
      <c r="AD274" s="3">
        <f t="shared" si="127"/>
        <v>602.15439617897937</v>
      </c>
      <c r="AI274" s="94">
        <f t="shared" si="128"/>
        <v>1.0066608046726573</v>
      </c>
    </row>
    <row r="275" spans="2:35">
      <c r="B275" s="39">
        <f t="shared" si="129"/>
        <v>247</v>
      </c>
      <c r="C275" s="42">
        <f t="shared" si="130"/>
        <v>4.2055155875301482</v>
      </c>
      <c r="D275" s="10">
        <f t="shared" si="131"/>
        <v>9.994484412469852</v>
      </c>
      <c r="E275" s="40">
        <f t="shared" si="132"/>
        <v>26.411031175060295</v>
      </c>
      <c r="F275" s="40">
        <f t="shared" si="133"/>
        <v>46.4</v>
      </c>
      <c r="G275" s="3">
        <f t="shared" si="134"/>
        <v>382.94484412469677</v>
      </c>
      <c r="H275" s="3">
        <f t="shared" si="135"/>
        <v>213.67820014326583</v>
      </c>
      <c r="I275">
        <f t="shared" si="120"/>
        <v>2.1367820014326583E-4</v>
      </c>
      <c r="J275" s="4">
        <f t="shared" si="136"/>
        <v>591.86236466348055</v>
      </c>
      <c r="K275" s="40">
        <f t="shared" si="137"/>
        <v>2.7698771529648405</v>
      </c>
      <c r="L275" s="40">
        <f t="shared" si="121"/>
        <v>3.2301228470351595</v>
      </c>
      <c r="M275" s="10">
        <f t="shared" si="138"/>
        <v>4.2528545616540629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13.107779792293629</v>
      </c>
      <c r="Q275" s="42">
        <f t="shared" si="140"/>
        <v>0.33171775763598887</v>
      </c>
      <c r="R275" s="4">
        <f t="shared" si="141"/>
        <v>437737.4265837213</v>
      </c>
      <c r="S275">
        <f t="shared" si="122"/>
        <v>4.3773742658372131E-4</v>
      </c>
      <c r="T275" s="41">
        <f t="shared" si="123"/>
        <v>3.5166234045623691E-4</v>
      </c>
      <c r="U275" s="42">
        <f t="shared" si="142"/>
        <v>0.78554169887581704</v>
      </c>
      <c r="V275" s="42">
        <f t="shared" si="143"/>
        <v>1.0161378004704764</v>
      </c>
      <c r="W275" s="42">
        <f t="shared" si="144"/>
        <v>1.0070933358599041</v>
      </c>
      <c r="X275" s="42">
        <f t="shared" si="145"/>
        <v>9.0444646105722892E-3</v>
      </c>
      <c r="Y275" s="42">
        <f t="shared" si="119"/>
        <v>4.6653419539003285E-3</v>
      </c>
      <c r="Z275" s="10">
        <f t="shared" si="146"/>
        <v>13.266538429584594</v>
      </c>
      <c r="AA275">
        <f t="shared" si="124"/>
        <v>4254630.5568025541</v>
      </c>
      <c r="AB275" s="10">
        <f t="shared" si="125"/>
        <v>4.254630556802554</v>
      </c>
      <c r="AC275" s="10">
        <f t="shared" si="126"/>
        <v>4.153630556802554</v>
      </c>
      <c r="AD275" s="3">
        <f t="shared" si="127"/>
        <v>602.41197343039221</v>
      </c>
      <c r="AI275" s="94">
        <f t="shared" si="128"/>
        <v>1.0070933358599041</v>
      </c>
    </row>
    <row r="276" spans="2:35">
      <c r="B276" s="39">
        <f t="shared" si="129"/>
        <v>248</v>
      </c>
      <c r="C276" s="42">
        <f t="shared" si="130"/>
        <v>4.2225419664270314</v>
      </c>
      <c r="D276" s="10">
        <f t="shared" si="131"/>
        <v>9.9774580335729688</v>
      </c>
      <c r="E276" s="40">
        <f t="shared" si="132"/>
        <v>26.445083932854061</v>
      </c>
      <c r="F276" s="40">
        <f t="shared" si="133"/>
        <v>46.4</v>
      </c>
      <c r="G276" s="3">
        <f t="shared" si="134"/>
        <v>382.77458033572793</v>
      </c>
      <c r="H276" s="3">
        <f t="shared" si="135"/>
        <v>213.67820014326583</v>
      </c>
      <c r="I276">
        <f t="shared" si="120"/>
        <v>2.1367820014326583E-4</v>
      </c>
      <c r="J276" s="4">
        <f t="shared" si="136"/>
        <v>593.27600005764657</v>
      </c>
      <c r="K276" s="40">
        <f t="shared" si="137"/>
        <v>2.7764928741437829</v>
      </c>
      <c r="L276" s="40">
        <f t="shared" si="121"/>
        <v>3.2235071258562171</v>
      </c>
      <c r="M276" s="10">
        <f t="shared" si="138"/>
        <v>4.254630556802554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13.109525692113685</v>
      </c>
      <c r="Q276" s="42">
        <f t="shared" si="140"/>
        <v>0.33301653680594206</v>
      </c>
      <c r="R276" s="4">
        <f t="shared" si="141"/>
        <v>437001.69738619472</v>
      </c>
      <c r="S276">
        <f t="shared" si="122"/>
        <v>4.370016973861947E-4</v>
      </c>
      <c r="T276" s="41">
        <f t="shared" si="123"/>
        <v>3.5239806965376352E-4</v>
      </c>
      <c r="U276" s="42">
        <f t="shared" si="142"/>
        <v>0.78422139604439567</v>
      </c>
      <c r="V276" s="42">
        <f t="shared" si="143"/>
        <v>1.0165722256455323</v>
      </c>
      <c r="W276" s="42">
        <f t="shared" si="144"/>
        <v>1.0075241295816026</v>
      </c>
      <c r="X276" s="42">
        <f t="shared" si="145"/>
        <v>9.0480960639296448E-3</v>
      </c>
      <c r="Y276" s="42">
        <f t="shared" si="119"/>
        <v>4.677093432595896E-3</v>
      </c>
      <c r="Z276" s="10">
        <f t="shared" si="146"/>
        <v>13.272188003728884</v>
      </c>
      <c r="AA276">
        <f t="shared" si="124"/>
        <v>4256399.386246888</v>
      </c>
      <c r="AB276" s="10">
        <f t="shared" si="125"/>
        <v>4.2563993862468879</v>
      </c>
      <c r="AC276" s="10">
        <f t="shared" si="126"/>
        <v>4.1553993862468879</v>
      </c>
      <c r="AD276" s="3">
        <f t="shared" si="127"/>
        <v>602.66851142086841</v>
      </c>
      <c r="AI276" s="94">
        <f t="shared" si="128"/>
        <v>1.0075241295816026</v>
      </c>
    </row>
    <row r="277" spans="2:35">
      <c r="B277" s="39">
        <f t="shared" si="129"/>
        <v>249</v>
      </c>
      <c r="C277" s="42">
        <f t="shared" si="130"/>
        <v>4.2395683453239146</v>
      </c>
      <c r="D277" s="10">
        <f t="shared" si="131"/>
        <v>9.9604316546760856</v>
      </c>
      <c r="E277" s="40">
        <f t="shared" si="132"/>
        <v>26.479136690647827</v>
      </c>
      <c r="F277" s="40">
        <f t="shared" si="133"/>
        <v>46.4</v>
      </c>
      <c r="G277" s="3">
        <f t="shared" si="134"/>
        <v>382.60431654675909</v>
      </c>
      <c r="H277" s="3">
        <f t="shared" si="135"/>
        <v>213.67820014326583</v>
      </c>
      <c r="I277">
        <f t="shared" si="120"/>
        <v>2.1367820014326583E-4</v>
      </c>
      <c r="J277" s="4">
        <f t="shared" si="136"/>
        <v>594.69145693201722</v>
      </c>
      <c r="K277" s="40">
        <f t="shared" si="137"/>
        <v>2.7831171197309397</v>
      </c>
      <c r="L277" s="40">
        <f t="shared" si="121"/>
        <v>3.2168828802690603</v>
      </c>
      <c r="M277" s="10">
        <f t="shared" si="138"/>
        <v>4.2563993862468879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13.111264054423739</v>
      </c>
      <c r="Q277" s="42">
        <f t="shared" si="140"/>
        <v>0.3343151437767275</v>
      </c>
      <c r="R277" s="4">
        <f t="shared" si="141"/>
        <v>436265.75266431615</v>
      </c>
      <c r="S277">
        <f t="shared" si="122"/>
        <v>4.3626575266431615E-4</v>
      </c>
      <c r="T277" s="41">
        <f t="shared" si="123"/>
        <v>3.5313401437564207E-4</v>
      </c>
      <c r="U277" s="42">
        <f t="shared" si="142"/>
        <v>0.78290070644374854</v>
      </c>
      <c r="V277" s="42">
        <f t="shared" si="143"/>
        <v>1.0170048600989265</v>
      </c>
      <c r="W277" s="42">
        <f t="shared" si="144"/>
        <v>1.0079531851564567</v>
      </c>
      <c r="X277" s="42">
        <f t="shared" si="145"/>
        <v>9.051674942469834E-3</v>
      </c>
      <c r="Y277" s="42">
        <f t="shared" si="119"/>
        <v>4.6888480007734714E-3</v>
      </c>
      <c r="Z277" s="10">
        <f t="shared" si="146"/>
        <v>13.27781468195178</v>
      </c>
      <c r="AA277">
        <f t="shared" si="124"/>
        <v>4258161.0471898671</v>
      </c>
      <c r="AB277" s="10">
        <f t="shared" si="125"/>
        <v>4.2581610471898674</v>
      </c>
      <c r="AC277" s="10">
        <f t="shared" si="126"/>
        <v>4.1571610471898675</v>
      </c>
      <c r="AD277" s="3">
        <f t="shared" si="127"/>
        <v>602.92400974472332</v>
      </c>
      <c r="AI277" s="94">
        <f t="shared" si="128"/>
        <v>1.0079531851564567</v>
      </c>
    </row>
    <row r="278" spans="2:35">
      <c r="B278" s="39">
        <f t="shared" si="129"/>
        <v>250</v>
      </c>
      <c r="C278" s="42">
        <f t="shared" si="130"/>
        <v>4.2565947242207978</v>
      </c>
      <c r="D278" s="10">
        <f t="shared" si="131"/>
        <v>9.9434052757792024</v>
      </c>
      <c r="E278" s="40">
        <f t="shared" si="132"/>
        <v>26.513189448441594</v>
      </c>
      <c r="F278" s="40">
        <f t="shared" si="133"/>
        <v>46.4</v>
      </c>
      <c r="G278" s="3">
        <f t="shared" si="134"/>
        <v>382.43405275779025</v>
      </c>
      <c r="H278" s="3">
        <f t="shared" si="135"/>
        <v>213.67820014326583</v>
      </c>
      <c r="I278">
        <f t="shared" si="120"/>
        <v>2.1367820014326583E-4</v>
      </c>
      <c r="J278" s="4">
        <f t="shared" si="136"/>
        <v>596.10873528659272</v>
      </c>
      <c r="K278" s="40">
        <f t="shared" si="137"/>
        <v>2.7897498897263122</v>
      </c>
      <c r="L278" s="40">
        <f t="shared" si="121"/>
        <v>3.2102501102736878</v>
      </c>
      <c r="M278" s="10">
        <f t="shared" si="138"/>
        <v>4.2581610471898674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13.112994882799956</v>
      </c>
      <c r="Q278" s="42">
        <f t="shared" si="140"/>
        <v>0.33561357934000347</v>
      </c>
      <c r="R278" s="4">
        <f t="shared" si="141"/>
        <v>435529.59334848198</v>
      </c>
      <c r="S278">
        <f t="shared" si="122"/>
        <v>4.3552959334848198E-4</v>
      </c>
      <c r="T278" s="41">
        <f t="shared" si="123"/>
        <v>3.5387017369147624E-4</v>
      </c>
      <c r="U278" s="42">
        <f t="shared" si="142"/>
        <v>0.7815796317435183</v>
      </c>
      <c r="V278" s="42">
        <f t="shared" si="143"/>
        <v>1.0174357030834502</v>
      </c>
      <c r="W278" s="42">
        <f t="shared" si="144"/>
        <v>1.0083805019059655</v>
      </c>
      <c r="X278" s="42">
        <f t="shared" si="145"/>
        <v>9.0552011774847063E-3</v>
      </c>
      <c r="Y278" s="42">
        <f t="shared" si="119"/>
        <v>4.7006055960149363E-3</v>
      </c>
      <c r="Z278" s="10">
        <f t="shared" si="146"/>
        <v>13.283418455360373</v>
      </c>
      <c r="AA278">
        <f t="shared" si="124"/>
        <v>4259915.5368472012</v>
      </c>
      <c r="AB278" s="10">
        <f t="shared" si="125"/>
        <v>4.2599155368472008</v>
      </c>
      <c r="AC278" s="10">
        <f t="shared" si="126"/>
        <v>4.1589155368472008</v>
      </c>
      <c r="AD278" s="3">
        <f t="shared" si="127"/>
        <v>603.17846799814367</v>
      </c>
      <c r="AI278" s="94">
        <f t="shared" si="128"/>
        <v>1.0083805019059655</v>
      </c>
    </row>
    <row r="279" spans="2:35">
      <c r="B279" s="39">
        <f t="shared" si="129"/>
        <v>251</v>
      </c>
      <c r="C279" s="42">
        <f t="shared" si="130"/>
        <v>4.273621103117681</v>
      </c>
      <c r="D279" s="10">
        <f t="shared" si="131"/>
        <v>9.9263788968823192</v>
      </c>
      <c r="E279" s="40">
        <f t="shared" si="132"/>
        <v>26.54724220623536</v>
      </c>
      <c r="F279" s="40">
        <f t="shared" si="133"/>
        <v>46.4</v>
      </c>
      <c r="G279" s="3">
        <f t="shared" si="134"/>
        <v>382.26378896882142</v>
      </c>
      <c r="H279" s="3">
        <f t="shared" si="135"/>
        <v>213.67820014326583</v>
      </c>
      <c r="I279">
        <f t="shared" si="120"/>
        <v>2.1367820014326583E-4</v>
      </c>
      <c r="J279" s="4">
        <f t="shared" si="136"/>
        <v>597.52783512137307</v>
      </c>
      <c r="K279" s="40">
        <f t="shared" si="137"/>
        <v>2.796391184129901</v>
      </c>
      <c r="L279" s="40">
        <f t="shared" si="121"/>
        <v>3.203608815870099</v>
      </c>
      <c r="M279" s="10">
        <f t="shared" si="138"/>
        <v>4.2599155368472008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13.114718180801345</v>
      </c>
      <c r="Q279" s="42">
        <f t="shared" si="140"/>
        <v>0.33691184428646703</v>
      </c>
      <c r="R279" s="4">
        <f t="shared" si="141"/>
        <v>434793.22036908852</v>
      </c>
      <c r="S279">
        <f t="shared" si="122"/>
        <v>4.3479322036908853E-4</v>
      </c>
      <c r="T279" s="41">
        <f t="shared" si="123"/>
        <v>3.5460654667086969E-4</v>
      </c>
      <c r="U279" s="42">
        <f t="shared" si="142"/>
        <v>0.78025817361334771</v>
      </c>
      <c r="V279" s="42">
        <f t="shared" si="143"/>
        <v>1.0178647538549077</v>
      </c>
      <c r="W279" s="42">
        <f t="shared" si="144"/>
        <v>1.008806079154758</v>
      </c>
      <c r="X279" s="42">
        <f t="shared" si="145"/>
        <v>9.0586747001497603E-3</v>
      </c>
      <c r="Y279" s="42">
        <f t="shared" si="119"/>
        <v>4.7123661558395574E-3</v>
      </c>
      <c r="Z279" s="10">
        <f t="shared" si="146"/>
        <v>13.28899931510111</v>
      </c>
      <c r="AA279">
        <f t="shared" si="124"/>
        <v>4261662.8524469249</v>
      </c>
      <c r="AB279" s="10">
        <f t="shared" si="125"/>
        <v>4.2616628524469249</v>
      </c>
      <c r="AC279" s="10">
        <f t="shared" si="126"/>
        <v>4.1606628524469249</v>
      </c>
      <c r="AD279" s="3">
        <f t="shared" si="127"/>
        <v>603.43188577910439</v>
      </c>
      <c r="AI279" s="94">
        <f t="shared" si="128"/>
        <v>1.008806079154758</v>
      </c>
    </row>
    <row r="280" spans="2:35">
      <c r="B280" s="39">
        <f t="shared" si="129"/>
        <v>252</v>
      </c>
      <c r="C280" s="42">
        <f t="shared" si="130"/>
        <v>4.2906474820145641</v>
      </c>
      <c r="D280" s="10">
        <f t="shared" si="131"/>
        <v>9.909352517985436</v>
      </c>
      <c r="E280" s="40">
        <f t="shared" si="132"/>
        <v>26.581294964029127</v>
      </c>
      <c r="F280" s="40">
        <f t="shared" si="133"/>
        <v>46.4</v>
      </c>
      <c r="G280" s="3">
        <f t="shared" si="134"/>
        <v>382.09352517985258</v>
      </c>
      <c r="H280" s="3">
        <f t="shared" si="135"/>
        <v>213.67820014326583</v>
      </c>
      <c r="I280">
        <f t="shared" si="120"/>
        <v>2.1367820014326583E-4</v>
      </c>
      <c r="J280" s="4">
        <f t="shared" si="136"/>
        <v>598.94875643635805</v>
      </c>
      <c r="K280" s="40">
        <f t="shared" si="137"/>
        <v>2.8030410029417041</v>
      </c>
      <c r="L280" s="40">
        <f t="shared" si="121"/>
        <v>3.1969589970582959</v>
      </c>
      <c r="M280" s="10">
        <f t="shared" si="138"/>
        <v>4.2616628524469249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13.116433951969231</v>
      </c>
      <c r="Q280" s="42">
        <f t="shared" si="140"/>
        <v>0.33820993940585936</v>
      </c>
      <c r="R280" s="4">
        <f t="shared" si="141"/>
        <v>434056.6346565322</v>
      </c>
      <c r="S280">
        <f t="shared" si="122"/>
        <v>4.3405663465653218E-4</v>
      </c>
      <c r="T280" s="41">
        <f t="shared" si="123"/>
        <v>3.5534313238342604E-4</v>
      </c>
      <c r="U280" s="42">
        <f t="shared" si="142"/>
        <v>0.77893633372287974</v>
      </c>
      <c r="V280" s="42">
        <f t="shared" si="143"/>
        <v>1.0182920116722691</v>
      </c>
      <c r="W280" s="42">
        <f t="shared" si="144"/>
        <v>1.0092299162304541</v>
      </c>
      <c r="X280" s="42">
        <f t="shared" si="145"/>
        <v>9.0620954418150212E-3</v>
      </c>
      <c r="Y280" s="42">
        <f t="shared" si="119"/>
        <v>4.7241296177040447E-3</v>
      </c>
      <c r="Z280" s="10">
        <f t="shared" si="146"/>
        <v>13.294557252359011</v>
      </c>
      <c r="AA280">
        <f t="shared" si="124"/>
        <v>4263402.9912291504</v>
      </c>
      <c r="AB280" s="10">
        <f t="shared" si="125"/>
        <v>4.2634029912291505</v>
      </c>
      <c r="AC280" s="10">
        <f t="shared" si="126"/>
        <v>4.1624029912291505</v>
      </c>
      <c r="AD280" s="3">
        <f t="shared" si="127"/>
        <v>603.68426268733151</v>
      </c>
      <c r="AI280" s="94">
        <f t="shared" si="128"/>
        <v>1.0092299162304541</v>
      </c>
    </row>
    <row r="281" spans="2:35">
      <c r="B281" s="39">
        <f t="shared" si="129"/>
        <v>253</v>
      </c>
      <c r="C281" s="42">
        <f t="shared" si="130"/>
        <v>4.3076738609114473</v>
      </c>
      <c r="D281" s="10">
        <f t="shared" si="131"/>
        <v>9.8923261390885528</v>
      </c>
      <c r="E281" s="40">
        <f t="shared" si="132"/>
        <v>26.615347721822893</v>
      </c>
      <c r="F281" s="40">
        <f t="shared" si="133"/>
        <v>46.4</v>
      </c>
      <c r="G281" s="3">
        <f t="shared" si="134"/>
        <v>381.92326139088374</v>
      </c>
      <c r="H281" s="3">
        <f t="shared" si="135"/>
        <v>213.67820014326583</v>
      </c>
      <c r="I281">
        <f t="shared" si="120"/>
        <v>2.1367820014326583E-4</v>
      </c>
      <c r="J281" s="4">
        <f t="shared" si="136"/>
        <v>600.37149923154789</v>
      </c>
      <c r="K281" s="40">
        <f t="shared" si="137"/>
        <v>2.8096993461617235</v>
      </c>
      <c r="L281" s="40">
        <f t="shared" si="121"/>
        <v>3.1903006538382765</v>
      </c>
      <c r="M281" s="10">
        <f t="shared" si="138"/>
        <v>4.2634029912291505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13.11814219982706</v>
      </c>
      <c r="Q281" s="42">
        <f t="shared" si="140"/>
        <v>0.33950786548697071</v>
      </c>
      <c r="R281" s="4">
        <f t="shared" si="141"/>
        <v>433319.83714120934</v>
      </c>
      <c r="S281">
        <f t="shared" si="122"/>
        <v>4.3331983714120932E-4</v>
      </c>
      <c r="T281" s="41">
        <f t="shared" si="123"/>
        <v>3.5607992989874891E-4</v>
      </c>
      <c r="U281" s="42">
        <f t="shared" si="142"/>
        <v>0.77761411374175715</v>
      </c>
      <c r="V281" s="42">
        <f t="shared" si="143"/>
        <v>1.0187174757983437</v>
      </c>
      <c r="W281" s="42">
        <f t="shared" si="144"/>
        <v>1.0096520124636017</v>
      </c>
      <c r="X281" s="42">
        <f t="shared" si="145"/>
        <v>9.0654633347420077E-3</v>
      </c>
      <c r="Y281" s="42">
        <f t="shared" si="119"/>
        <v>4.7358959190035646E-3</v>
      </c>
      <c r="Z281" s="10">
        <f t="shared" si="146"/>
        <v>13.300092258359559</v>
      </c>
      <c r="AA281">
        <f t="shared" si="124"/>
        <v>4265135.9504466578</v>
      </c>
      <c r="AB281" s="10">
        <f t="shared" si="125"/>
        <v>4.2651359504466582</v>
      </c>
      <c r="AC281" s="10">
        <f t="shared" si="126"/>
        <v>4.1641359504466582</v>
      </c>
      <c r="AD281" s="3">
        <f t="shared" si="127"/>
        <v>603.93559832438848</v>
      </c>
      <c r="AI281" s="94">
        <f t="shared" si="128"/>
        <v>1.0096520124636017</v>
      </c>
    </row>
    <row r="282" spans="2:35">
      <c r="B282" s="39">
        <f t="shared" si="129"/>
        <v>254</v>
      </c>
      <c r="C282" s="42">
        <f t="shared" si="130"/>
        <v>4.3247002398083305</v>
      </c>
      <c r="D282" s="10">
        <f t="shared" si="131"/>
        <v>9.8752997601916697</v>
      </c>
      <c r="E282" s="40">
        <f t="shared" si="132"/>
        <v>26.649400479616659</v>
      </c>
      <c r="F282" s="40">
        <f t="shared" si="133"/>
        <v>46.4</v>
      </c>
      <c r="G282" s="3">
        <f t="shared" si="134"/>
        <v>381.7529976019149</v>
      </c>
      <c r="H282" s="3">
        <f t="shared" si="135"/>
        <v>213.67820014326583</v>
      </c>
      <c r="I282">
        <f t="shared" si="120"/>
        <v>2.1367820014326583E-4</v>
      </c>
      <c r="J282" s="4">
        <f t="shared" si="136"/>
        <v>601.79606350694257</v>
      </c>
      <c r="K282" s="40">
        <f t="shared" si="137"/>
        <v>2.8163662137899586</v>
      </c>
      <c r="L282" s="40">
        <f t="shared" si="121"/>
        <v>3.1836337862100414</v>
      </c>
      <c r="M282" s="10">
        <f t="shared" si="138"/>
        <v>4.2651359504466582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13.119842927881024</v>
      </c>
      <c r="Q282" s="42">
        <f t="shared" si="140"/>
        <v>0.34080562331764569</v>
      </c>
      <c r="R282" s="4">
        <f t="shared" si="141"/>
        <v>432582.82875351625</v>
      </c>
      <c r="S282">
        <f t="shared" si="122"/>
        <v>4.3258282875351627E-4</v>
      </c>
      <c r="T282" s="41">
        <f t="shared" si="123"/>
        <v>3.5681693828644196E-4</v>
      </c>
      <c r="U282" s="42">
        <f t="shared" si="142"/>
        <v>0.77629151533962248</v>
      </c>
      <c r="V282" s="42">
        <f t="shared" si="143"/>
        <v>1.0191411454992056</v>
      </c>
      <c r="W282" s="42">
        <f t="shared" si="144"/>
        <v>1.0100723671878225</v>
      </c>
      <c r="X282" s="42">
        <f t="shared" si="145"/>
        <v>9.0687783113831966E-3</v>
      </c>
      <c r="Y282" s="42">
        <f t="shared" si="119"/>
        <v>4.7476649970718179E-3</v>
      </c>
      <c r="Z282" s="10">
        <f t="shared" si="146"/>
        <v>13.305604324367961</v>
      </c>
      <c r="AA282">
        <f t="shared" si="124"/>
        <v>4266861.727364664</v>
      </c>
      <c r="AB282" s="10">
        <f t="shared" si="125"/>
        <v>4.2668617273646641</v>
      </c>
      <c r="AC282" s="10">
        <f t="shared" si="126"/>
        <v>4.1658617273646641</v>
      </c>
      <c r="AD282" s="3">
        <f t="shared" si="127"/>
        <v>604.18589229364238</v>
      </c>
      <c r="AI282" s="94">
        <f t="shared" si="128"/>
        <v>1.0100723671878225</v>
      </c>
    </row>
    <row r="283" spans="2:35">
      <c r="B283" s="39">
        <f t="shared" si="129"/>
        <v>255</v>
      </c>
      <c r="C283" s="42">
        <f t="shared" si="130"/>
        <v>4.3417266187052137</v>
      </c>
      <c r="D283" s="10">
        <f t="shared" si="131"/>
        <v>9.8582733812947865</v>
      </c>
      <c r="E283" s="40">
        <f t="shared" si="132"/>
        <v>26.683453237410426</v>
      </c>
      <c r="F283" s="40">
        <f t="shared" si="133"/>
        <v>46.4</v>
      </c>
      <c r="G283" s="3">
        <f t="shared" si="134"/>
        <v>381.58273381294606</v>
      </c>
      <c r="H283" s="3">
        <f t="shared" si="135"/>
        <v>213.67820014326583</v>
      </c>
      <c r="I283">
        <f t="shared" si="120"/>
        <v>2.1367820014326583E-4</v>
      </c>
      <c r="J283" s="4">
        <f t="shared" si="136"/>
        <v>603.22244926254211</v>
      </c>
      <c r="K283" s="40">
        <f t="shared" si="137"/>
        <v>2.8230416058264098</v>
      </c>
      <c r="L283" s="40">
        <f t="shared" si="121"/>
        <v>3.1769583941735902</v>
      </c>
      <c r="M283" s="10">
        <f t="shared" si="138"/>
        <v>4.2668617273646641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13.121536139619872</v>
      </c>
      <c r="Q283" s="42">
        <f t="shared" si="140"/>
        <v>0.34210321368478819</v>
      </c>
      <c r="R283" s="4">
        <f t="shared" si="141"/>
        <v>431845.61042384937</v>
      </c>
      <c r="S283">
        <f t="shared" si="122"/>
        <v>4.3184561042384936E-4</v>
      </c>
      <c r="T283" s="41">
        <f t="shared" si="123"/>
        <v>3.5755415661610886E-4</v>
      </c>
      <c r="U283" s="42">
        <f t="shared" si="142"/>
        <v>0.77496854018611883</v>
      </c>
      <c r="V283" s="42">
        <f t="shared" si="143"/>
        <v>1.0195630200438843</v>
      </c>
      <c r="W283" s="42">
        <f t="shared" si="144"/>
        <v>1.0104909797397543</v>
      </c>
      <c r="X283" s="42">
        <f t="shared" si="145"/>
        <v>9.0720403041300024E-3</v>
      </c>
      <c r="Y283" s="42">
        <f t="shared" si="119"/>
        <v>4.7594367891807855E-3</v>
      </c>
      <c r="Z283" s="10">
        <f t="shared" si="146"/>
        <v>13.311093441687483</v>
      </c>
      <c r="AA283">
        <f t="shared" si="124"/>
        <v>4268580.3192603011</v>
      </c>
      <c r="AB283" s="10">
        <f t="shared" si="125"/>
        <v>4.2685803192603009</v>
      </c>
      <c r="AC283" s="10">
        <f t="shared" si="126"/>
        <v>4.1675803192603009</v>
      </c>
      <c r="AD283" s="3">
        <f t="shared" si="127"/>
        <v>604.43514420018869</v>
      </c>
      <c r="AI283" s="94">
        <f t="shared" si="128"/>
        <v>1.0104909797397543</v>
      </c>
    </row>
    <row r="284" spans="2:35">
      <c r="B284" s="39">
        <f t="shared" si="129"/>
        <v>256</v>
      </c>
      <c r="C284" s="42">
        <f t="shared" si="130"/>
        <v>4.3587529976020969</v>
      </c>
      <c r="D284" s="10">
        <f t="shared" si="131"/>
        <v>9.8412470023979033</v>
      </c>
      <c r="E284" s="40">
        <f t="shared" si="132"/>
        <v>26.717505995204192</v>
      </c>
      <c r="F284" s="40">
        <f t="shared" si="133"/>
        <v>46.4</v>
      </c>
      <c r="G284" s="3">
        <f t="shared" si="134"/>
        <v>381.41247002397722</v>
      </c>
      <c r="H284" s="3">
        <f t="shared" si="135"/>
        <v>213.67820014326583</v>
      </c>
      <c r="I284">
        <f t="shared" si="120"/>
        <v>2.1367820014326583E-4</v>
      </c>
      <c r="J284" s="4">
        <f t="shared" si="136"/>
        <v>604.65065649834651</v>
      </c>
      <c r="K284" s="40">
        <f t="shared" si="137"/>
        <v>2.8297255222710764</v>
      </c>
      <c r="L284" s="40">
        <f t="shared" si="121"/>
        <v>3.1702744777289236</v>
      </c>
      <c r="M284" s="10">
        <f t="shared" si="138"/>
        <v>4.2685803192603009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13.123221838514462</v>
      </c>
      <c r="Q284" s="42">
        <f t="shared" si="140"/>
        <v>0.34340063737436671</v>
      </c>
      <c r="R284" s="4">
        <f t="shared" si="141"/>
        <v>431108.18308260496</v>
      </c>
      <c r="S284">
        <f t="shared" si="122"/>
        <v>4.3110818308260494E-4</v>
      </c>
      <c r="T284" s="41">
        <f t="shared" si="123"/>
        <v>3.5829158395735329E-4</v>
      </c>
      <c r="U284" s="42">
        <f t="shared" si="142"/>
        <v>0.7736451899508886</v>
      </c>
      <c r="V284" s="42">
        <f t="shared" si="143"/>
        <v>1.0199830987054987</v>
      </c>
      <c r="W284" s="42">
        <f t="shared" si="144"/>
        <v>1.0109078494589261</v>
      </c>
      <c r="X284" s="42">
        <f t="shared" si="145"/>
        <v>9.0752492465726586E-3</v>
      </c>
      <c r="Y284" s="42">
        <f t="shared" si="119"/>
        <v>4.7712112325421184E-3</v>
      </c>
      <c r="Z284" s="10">
        <f t="shared" si="146"/>
        <v>13.316559601662387</v>
      </c>
      <c r="AA284">
        <f t="shared" si="124"/>
        <v>4270291.7234235378</v>
      </c>
      <c r="AB284" s="10">
        <f t="shared" si="125"/>
        <v>4.2702917234235374</v>
      </c>
      <c r="AC284" s="10">
        <f t="shared" si="126"/>
        <v>4.1692917234235374</v>
      </c>
      <c r="AD284" s="3">
        <f t="shared" si="127"/>
        <v>604.68335365098437</v>
      </c>
      <c r="AI284" s="94">
        <f t="shared" si="128"/>
        <v>1.0109078494589261</v>
      </c>
    </row>
    <row r="285" spans="2:35">
      <c r="B285" s="39">
        <f t="shared" si="129"/>
        <v>257</v>
      </c>
      <c r="C285" s="42">
        <f t="shared" si="130"/>
        <v>4.3757793764989801</v>
      </c>
      <c r="D285" s="10">
        <f t="shared" si="131"/>
        <v>9.8242206235010201</v>
      </c>
      <c r="E285" s="40">
        <f t="shared" si="132"/>
        <v>26.751558752997958</v>
      </c>
      <c r="F285" s="40">
        <f t="shared" si="133"/>
        <v>46.4</v>
      </c>
      <c r="G285" s="3">
        <f t="shared" si="134"/>
        <v>381.24220623500838</v>
      </c>
      <c r="H285" s="3">
        <f t="shared" si="135"/>
        <v>213.67820014326583</v>
      </c>
      <c r="I285">
        <f t="shared" si="120"/>
        <v>2.1367820014326583E-4</v>
      </c>
      <c r="J285" s="4">
        <f t="shared" si="136"/>
        <v>606.08068521435575</v>
      </c>
      <c r="K285" s="40">
        <f t="shared" si="137"/>
        <v>2.8364179631239592</v>
      </c>
      <c r="L285" s="40">
        <f t="shared" si="121"/>
        <v>3.1635820368760408</v>
      </c>
      <c r="M285" s="10">
        <f t="shared" si="138"/>
        <v>4.2702917234235374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13.124900028018688</v>
      </c>
      <c r="Q285" s="42">
        <f t="shared" si="140"/>
        <v>0.3446978951714193</v>
      </c>
      <c r="R285" s="4">
        <f t="shared" si="141"/>
        <v>430370.54766017949</v>
      </c>
      <c r="S285">
        <f t="shared" si="122"/>
        <v>4.3037054766017948E-4</v>
      </c>
      <c r="T285" s="41">
        <f t="shared" si="123"/>
        <v>3.5902921937977874E-4</v>
      </c>
      <c r="U285" s="42">
        <f t="shared" si="142"/>
        <v>0.77232146630357512</v>
      </c>
      <c r="V285" s="42">
        <f t="shared" si="143"/>
        <v>1.0204013807594945</v>
      </c>
      <c r="W285" s="42">
        <f t="shared" si="144"/>
        <v>1.0113229756879796</v>
      </c>
      <c r="X285" s="42">
        <f t="shared" si="145"/>
        <v>9.0784050715149167E-3</v>
      </c>
      <c r="Y285" s="42">
        <f t="shared" si="119"/>
        <v>4.7829882643059428E-3</v>
      </c>
      <c r="Z285" s="10">
        <f t="shared" si="146"/>
        <v>13.322002795673656</v>
      </c>
      <c r="AA285">
        <f t="shared" si="124"/>
        <v>4271995.9371558391</v>
      </c>
      <c r="AB285" s="10">
        <f t="shared" si="125"/>
        <v>4.2719959371558387</v>
      </c>
      <c r="AC285" s="10">
        <f t="shared" si="126"/>
        <v>4.1709959371558387</v>
      </c>
      <c r="AD285" s="3">
        <f t="shared" si="127"/>
        <v>604.93052025465386</v>
      </c>
      <c r="AI285" s="94">
        <f t="shared" si="128"/>
        <v>1.0113229756879796</v>
      </c>
    </row>
    <row r="286" spans="2:35">
      <c r="B286" s="39">
        <f t="shared" si="129"/>
        <v>258</v>
      </c>
      <c r="C286" s="42">
        <f t="shared" si="130"/>
        <v>4.3928057553958633</v>
      </c>
      <c r="D286" s="10">
        <f t="shared" si="131"/>
        <v>9.8071942446041369</v>
      </c>
      <c r="E286" s="40">
        <f t="shared" si="132"/>
        <v>26.785611510791725</v>
      </c>
      <c r="F286" s="40">
        <f t="shared" si="133"/>
        <v>46.4</v>
      </c>
      <c r="G286" s="3">
        <f t="shared" si="134"/>
        <v>381.07194244603954</v>
      </c>
      <c r="H286" s="3">
        <f t="shared" si="135"/>
        <v>213.67820014326583</v>
      </c>
      <c r="I286">
        <f t="shared" si="120"/>
        <v>2.1367820014326583E-4</v>
      </c>
      <c r="J286" s="4">
        <f t="shared" si="136"/>
        <v>607.51253541056985</v>
      </c>
      <c r="K286" s="40">
        <f t="shared" si="137"/>
        <v>2.8431189283850578</v>
      </c>
      <c r="L286" s="40">
        <f t="shared" si="121"/>
        <v>3.1568810716149422</v>
      </c>
      <c r="M286" s="10">
        <f t="shared" si="138"/>
        <v>4.2719959371558387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13.126570711568226</v>
      </c>
      <c r="Q286" s="42">
        <f t="shared" si="140"/>
        <v>0.34599498786005872</v>
      </c>
      <c r="R286" s="4">
        <f t="shared" si="141"/>
        <v>429632.70508696925</v>
      </c>
      <c r="S286">
        <f t="shared" si="122"/>
        <v>4.2963270508696922E-4</v>
      </c>
      <c r="T286" s="41">
        <f t="shared" si="123"/>
        <v>3.59767061952989E-4</v>
      </c>
      <c r="U286" s="42">
        <f t="shared" si="142"/>
        <v>0.77099737091382059</v>
      </c>
      <c r="V286" s="42">
        <f t="shared" si="143"/>
        <v>1.0208178654861071</v>
      </c>
      <c r="W286" s="42">
        <f t="shared" si="144"/>
        <v>1.0117363577723457</v>
      </c>
      <c r="X286" s="42">
        <f t="shared" si="145"/>
        <v>9.081507713761372E-3</v>
      </c>
      <c r="Y286" s="42">
        <f t="shared" ref="Y286:Y349" si="149">IF((X286*(Q286-Q285)+Y285)&lt;0,0,X286*(Q286-Q285)+Y285)</f>
        <v>4.7947678215632854E-3</v>
      </c>
      <c r="Z286" s="10">
        <f t="shared" si="146"/>
        <v>13.327423015144785</v>
      </c>
      <c r="AA286">
        <f t="shared" si="124"/>
        <v>4273692.957771983</v>
      </c>
      <c r="AB286" s="10">
        <f t="shared" si="125"/>
        <v>4.2736929577719831</v>
      </c>
      <c r="AC286" s="10">
        <f t="shared" si="126"/>
        <v>4.1726929577719831</v>
      </c>
      <c r="AD286" s="3">
        <f t="shared" si="127"/>
        <v>605.17664362175242</v>
      </c>
      <c r="AI286" s="94">
        <f t="shared" si="128"/>
        <v>1.0117363577723457</v>
      </c>
    </row>
    <row r="287" spans="2:35">
      <c r="B287" s="39">
        <f t="shared" si="129"/>
        <v>259</v>
      </c>
      <c r="C287" s="42">
        <f t="shared" si="130"/>
        <v>4.4098321342927465</v>
      </c>
      <c r="D287" s="10">
        <f t="shared" si="131"/>
        <v>9.7901678657072537</v>
      </c>
      <c r="E287" s="40">
        <f t="shared" si="132"/>
        <v>26.819664268585491</v>
      </c>
      <c r="F287" s="40">
        <f t="shared" si="133"/>
        <v>46.4</v>
      </c>
      <c r="G287" s="3">
        <f t="shared" si="134"/>
        <v>380.9016786570707</v>
      </c>
      <c r="H287" s="3">
        <f t="shared" si="135"/>
        <v>213.67820014326583</v>
      </c>
      <c r="I287">
        <f t="shared" si="120"/>
        <v>2.1367820014326583E-4</v>
      </c>
      <c r="J287" s="4">
        <f t="shared" si="136"/>
        <v>608.94620708698858</v>
      </c>
      <c r="K287" s="40">
        <f t="shared" si="137"/>
        <v>2.8498284180543711</v>
      </c>
      <c r="L287" s="40">
        <f t="shared" si="121"/>
        <v>3.1501715819456289</v>
      </c>
      <c r="M287" s="10">
        <f t="shared" si="138"/>
        <v>4.2736929577719831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13.128233892582353</v>
      </c>
      <c r="Q287" s="42">
        <f t="shared" si="140"/>
        <v>0.34729191622347733</v>
      </c>
      <c r="R287" s="4">
        <f t="shared" si="141"/>
        <v>428894.6562933707</v>
      </c>
      <c r="S287">
        <f t="shared" si="122"/>
        <v>4.288946562933707E-4</v>
      </c>
      <c r="T287" s="41">
        <f t="shared" si="123"/>
        <v>3.6050511074658752E-4</v>
      </c>
      <c r="U287" s="42">
        <f t="shared" si="142"/>
        <v>0.76967290545126832</v>
      </c>
      <c r="V287" s="42">
        <f t="shared" si="143"/>
        <v>1.0212325521674011</v>
      </c>
      <c r="W287" s="42">
        <f t="shared" si="144"/>
        <v>1.0121479950606844</v>
      </c>
      <c r="X287" s="42">
        <f t="shared" si="145"/>
        <v>9.0845571067166286E-3</v>
      </c>
      <c r="Y287" s="42">
        <f t="shared" si="149"/>
        <v>4.8065498413440823E-3</v>
      </c>
      <c r="Z287" s="10">
        <f t="shared" si="146"/>
        <v>13.332820251535312</v>
      </c>
      <c r="AA287">
        <f t="shared" si="124"/>
        <v>4275382.7825980261</v>
      </c>
      <c r="AB287" s="10">
        <f t="shared" si="125"/>
        <v>4.275382782598026</v>
      </c>
      <c r="AC287" s="10">
        <f t="shared" si="126"/>
        <v>4.174382782598026</v>
      </c>
      <c r="AD287" s="3">
        <f t="shared" si="127"/>
        <v>605.42172336447084</v>
      </c>
      <c r="AI287" s="94">
        <f t="shared" si="128"/>
        <v>1.0121479950606844</v>
      </c>
    </row>
    <row r="288" spans="2:35">
      <c r="B288" s="39">
        <f t="shared" si="129"/>
        <v>260</v>
      </c>
      <c r="C288" s="42">
        <f t="shared" si="130"/>
        <v>4.4268585131896296</v>
      </c>
      <c r="D288" s="10">
        <f t="shared" si="131"/>
        <v>9.7731414868103705</v>
      </c>
      <c r="E288" s="40">
        <f t="shared" si="132"/>
        <v>26.853717026379258</v>
      </c>
      <c r="F288" s="40">
        <f t="shared" si="133"/>
        <v>46.4</v>
      </c>
      <c r="G288" s="3">
        <f t="shared" si="134"/>
        <v>380.73141486810187</v>
      </c>
      <c r="H288" s="3">
        <f t="shared" si="135"/>
        <v>213.67820014326583</v>
      </c>
      <c r="I288">
        <f t="shared" si="120"/>
        <v>2.1367820014326583E-4</v>
      </c>
      <c r="J288" s="4">
        <f t="shared" si="136"/>
        <v>610.38170024361216</v>
      </c>
      <c r="K288" s="40">
        <f t="shared" si="137"/>
        <v>2.8565464321319007</v>
      </c>
      <c r="L288" s="40">
        <f t="shared" si="121"/>
        <v>3.1434535678680993</v>
      </c>
      <c r="M288" s="10">
        <f t="shared" si="138"/>
        <v>4.275382782598026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13.129889574461997</v>
      </c>
      <c r="Q288" s="42">
        <f t="shared" si="140"/>
        <v>0.3485886810439523</v>
      </c>
      <c r="R288" s="4">
        <f t="shared" si="141"/>
        <v>428156.40220978012</v>
      </c>
      <c r="S288">
        <f t="shared" si="122"/>
        <v>4.2815640220978014E-4</v>
      </c>
      <c r="T288" s="41">
        <f t="shared" si="123"/>
        <v>3.6124336483017808E-4</v>
      </c>
      <c r="U288" s="42">
        <f t="shared" si="142"/>
        <v>0.76834807158556095</v>
      </c>
      <c r="V288" s="42">
        <f t="shared" si="143"/>
        <v>1.0216454400899864</v>
      </c>
      <c r="W288" s="42">
        <f t="shared" si="144"/>
        <v>1.0125578869043912</v>
      </c>
      <c r="X288" s="42">
        <f t="shared" si="145"/>
        <v>9.0875531855951763E-3</v>
      </c>
      <c r="Y288" s="42">
        <f t="shared" si="149"/>
        <v>4.8183342606193573E-3</v>
      </c>
      <c r="Z288" s="10">
        <f t="shared" si="146"/>
        <v>13.338194496345906</v>
      </c>
      <c r="AA288">
        <f t="shared" si="124"/>
        <v>4277065.4089729097</v>
      </c>
      <c r="AB288" s="10">
        <f t="shared" si="125"/>
        <v>4.2770654089729101</v>
      </c>
      <c r="AC288" s="10">
        <f t="shared" si="126"/>
        <v>4.1760654089729101</v>
      </c>
      <c r="AD288" s="3">
        <f t="shared" si="127"/>
        <v>605.66575909686878</v>
      </c>
      <c r="AI288" s="94">
        <f t="shared" si="128"/>
        <v>1.0125578869043912</v>
      </c>
    </row>
    <row r="289" spans="2:35">
      <c r="B289" s="39">
        <f t="shared" si="129"/>
        <v>261</v>
      </c>
      <c r="C289" s="42">
        <f t="shared" si="130"/>
        <v>4.4438848920865128</v>
      </c>
      <c r="D289" s="10">
        <f t="shared" si="131"/>
        <v>9.7561151079134873</v>
      </c>
      <c r="E289" s="40">
        <f t="shared" si="132"/>
        <v>26.887769784173024</v>
      </c>
      <c r="F289" s="40">
        <f t="shared" si="133"/>
        <v>46.4</v>
      </c>
      <c r="G289" s="3">
        <f t="shared" si="134"/>
        <v>380.56115107913303</v>
      </c>
      <c r="H289" s="3">
        <f t="shared" si="135"/>
        <v>213.67820014326583</v>
      </c>
      <c r="I289">
        <f t="shared" si="120"/>
        <v>2.1367820014326583E-4</v>
      </c>
      <c r="J289" s="4">
        <f t="shared" si="136"/>
        <v>611.81901488044059</v>
      </c>
      <c r="K289" s="40">
        <f t="shared" si="137"/>
        <v>2.8632729706176456</v>
      </c>
      <c r="L289" s="40">
        <f t="shared" si="121"/>
        <v>3.1367270293823544</v>
      </c>
      <c r="M289" s="10">
        <f t="shared" si="138"/>
        <v>4.2770654089729101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13.131537760591359</v>
      </c>
      <c r="Q289" s="42">
        <f t="shared" si="140"/>
        <v>0.34988528310285055</v>
      </c>
      <c r="R289" s="4">
        <f t="shared" si="141"/>
        <v>427417.94376659393</v>
      </c>
      <c r="S289">
        <f t="shared" si="122"/>
        <v>4.2741794376659393E-4</v>
      </c>
      <c r="T289" s="41">
        <f t="shared" si="123"/>
        <v>3.6198182327336429E-4</v>
      </c>
      <c r="U289" s="42">
        <f t="shared" si="142"/>
        <v>0.76702287098634103</v>
      </c>
      <c r="V289" s="42">
        <f t="shared" si="143"/>
        <v>1.022056528543513</v>
      </c>
      <c r="W289" s="42">
        <f t="shared" si="144"/>
        <v>1.0129660326579875</v>
      </c>
      <c r="X289" s="42">
        <f t="shared" si="145"/>
        <v>9.0904958855255735E-3</v>
      </c>
      <c r="Y289" s="42">
        <f t="shared" si="149"/>
        <v>4.830121016300936E-3</v>
      </c>
      <c r="Z289" s="10">
        <f t="shared" si="146"/>
        <v>13.343545741116639</v>
      </c>
      <c r="AA289">
        <f t="shared" si="124"/>
        <v>4278740.8342479076</v>
      </c>
      <c r="AB289" s="10">
        <f t="shared" si="125"/>
        <v>4.2787408342479072</v>
      </c>
      <c r="AC289" s="10">
        <f t="shared" si="126"/>
        <v>4.1777408342479072</v>
      </c>
      <c r="AD289" s="3">
        <f t="shared" si="127"/>
        <v>605.90875043479434</v>
      </c>
      <c r="AI289" s="94">
        <f t="shared" si="128"/>
        <v>1.0129660326579875</v>
      </c>
    </row>
    <row r="290" spans="2:35">
      <c r="B290" s="39">
        <f t="shared" si="129"/>
        <v>262</v>
      </c>
      <c r="C290" s="42">
        <f t="shared" si="130"/>
        <v>4.460911270983396</v>
      </c>
      <c r="D290" s="10">
        <f t="shared" si="131"/>
        <v>9.7390887290166042</v>
      </c>
      <c r="E290" s="40">
        <f t="shared" si="132"/>
        <v>26.92182254196679</v>
      </c>
      <c r="F290" s="40">
        <f t="shared" si="133"/>
        <v>46.4</v>
      </c>
      <c r="G290" s="3">
        <f t="shared" si="134"/>
        <v>380.39088729016419</v>
      </c>
      <c r="H290" s="3">
        <f t="shared" si="135"/>
        <v>213.67820014326583</v>
      </c>
      <c r="I290">
        <f t="shared" si="120"/>
        <v>2.1367820014326583E-4</v>
      </c>
      <c r="J290" s="4">
        <f t="shared" si="136"/>
        <v>613.25815099747388</v>
      </c>
      <c r="K290" s="40">
        <f t="shared" si="137"/>
        <v>2.8700080335116067</v>
      </c>
      <c r="L290" s="40">
        <f t="shared" si="121"/>
        <v>3.1299919664883933</v>
      </c>
      <c r="M290" s="10">
        <f t="shared" si="138"/>
        <v>4.2787408342479072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13.133178454337408</v>
      </c>
      <c r="Q290" s="42">
        <f t="shared" si="140"/>
        <v>0.35118172318063384</v>
      </c>
      <c r="R290" s="4">
        <f t="shared" si="141"/>
        <v>426679.2818942084</v>
      </c>
      <c r="S290">
        <f t="shared" si="122"/>
        <v>4.266792818942084E-4</v>
      </c>
      <c r="T290" s="41">
        <f t="shared" si="123"/>
        <v>3.6272048514574982E-4</v>
      </c>
      <c r="U290" s="42">
        <f t="shared" si="142"/>
        <v>0.76569730532325164</v>
      </c>
      <c r="V290" s="42">
        <f t="shared" si="143"/>
        <v>1.0224658168203966</v>
      </c>
      <c r="W290" s="42">
        <f t="shared" si="144"/>
        <v>1.0133724316789849</v>
      </c>
      <c r="X290" s="42">
        <f t="shared" si="145"/>
        <v>9.0933851414116695E-3</v>
      </c>
      <c r="Y290" s="42">
        <f t="shared" si="149"/>
        <v>4.8419100452409816E-3</v>
      </c>
      <c r="Z290" s="10">
        <f t="shared" si="146"/>
        <v>13.348873977424754</v>
      </c>
      <c r="AA290">
        <f t="shared" si="124"/>
        <v>4280409.0557859316</v>
      </c>
      <c r="AB290" s="10">
        <f t="shared" si="125"/>
        <v>4.280409055785932</v>
      </c>
      <c r="AC290" s="10">
        <f t="shared" si="126"/>
        <v>4.179409055785932</v>
      </c>
      <c r="AD290" s="3">
        <f t="shared" si="127"/>
        <v>606.15069699578419</v>
      </c>
      <c r="AI290" s="94">
        <f t="shared" si="128"/>
        <v>1.0133724316789849</v>
      </c>
    </row>
    <row r="291" spans="2:35">
      <c r="B291" s="39">
        <f t="shared" si="129"/>
        <v>263</v>
      </c>
      <c r="C291" s="42">
        <f t="shared" si="130"/>
        <v>4.4779376498802792</v>
      </c>
      <c r="D291" s="10">
        <f t="shared" si="131"/>
        <v>9.722062350119721</v>
      </c>
      <c r="E291" s="40">
        <f t="shared" si="132"/>
        <v>26.955875299760557</v>
      </c>
      <c r="F291" s="40">
        <f t="shared" si="133"/>
        <v>46.4</v>
      </c>
      <c r="G291" s="3">
        <f t="shared" si="134"/>
        <v>380.22062350119535</v>
      </c>
      <c r="H291" s="3">
        <f t="shared" si="135"/>
        <v>213.67820014326583</v>
      </c>
      <c r="I291">
        <f t="shared" si="120"/>
        <v>2.1367820014326583E-4</v>
      </c>
      <c r="J291" s="4">
        <f t="shared" si="136"/>
        <v>614.69910859471202</v>
      </c>
      <c r="K291" s="40">
        <f t="shared" si="137"/>
        <v>2.8767516208137835</v>
      </c>
      <c r="L291" s="40">
        <f t="shared" si="121"/>
        <v>3.1232483791862165</v>
      </c>
      <c r="M291" s="10">
        <f t="shared" si="138"/>
        <v>4.280409055785932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13.134811659049255</v>
      </c>
      <c r="Q291" s="42">
        <f t="shared" si="140"/>
        <v>0.35247800205686369</v>
      </c>
      <c r="R291" s="4">
        <f t="shared" si="141"/>
        <v>425940.41752301995</v>
      </c>
      <c r="S291">
        <f t="shared" si="122"/>
        <v>4.2594041752301993E-4</v>
      </c>
      <c r="T291" s="41">
        <f t="shared" si="123"/>
        <v>3.6345934951693829E-4</v>
      </c>
      <c r="U291" s="42">
        <f t="shared" si="142"/>
        <v>0.76437137626593532</v>
      </c>
      <c r="V291" s="42">
        <f t="shared" si="143"/>
        <v>1.0228733042173048</v>
      </c>
      <c r="W291" s="42">
        <f t="shared" si="144"/>
        <v>1.0137770833277204</v>
      </c>
      <c r="X291" s="42">
        <f t="shared" si="145"/>
        <v>9.0962208895843943E-3</v>
      </c>
      <c r="Y291" s="42">
        <f t="shared" si="149"/>
        <v>4.8537012842336707E-3</v>
      </c>
      <c r="Z291" s="10">
        <f t="shared" si="146"/>
        <v>13.354179196888355</v>
      </c>
      <c r="AA291">
        <f t="shared" si="124"/>
        <v>4282070.070962687</v>
      </c>
      <c r="AB291" s="10">
        <f t="shared" si="125"/>
        <v>4.2820700709626873</v>
      </c>
      <c r="AC291" s="10">
        <f t="shared" si="126"/>
        <v>4.1810700709626873</v>
      </c>
      <c r="AD291" s="3">
        <f t="shared" si="127"/>
        <v>606.39159839922957</v>
      </c>
      <c r="AI291" s="94">
        <f t="shared" si="128"/>
        <v>1.0137770833277204</v>
      </c>
    </row>
    <row r="292" spans="2:35">
      <c r="B292" s="39">
        <f t="shared" si="129"/>
        <v>264</v>
      </c>
      <c r="C292" s="42">
        <f t="shared" si="130"/>
        <v>4.4949640287771624</v>
      </c>
      <c r="D292" s="10">
        <f t="shared" si="131"/>
        <v>9.7050359712228378</v>
      </c>
      <c r="E292" s="40">
        <f t="shared" si="132"/>
        <v>26.989928057554323</v>
      </c>
      <c r="F292" s="40">
        <f t="shared" si="133"/>
        <v>46.4</v>
      </c>
      <c r="G292" s="3">
        <f t="shared" si="134"/>
        <v>380.05035971222651</v>
      </c>
      <c r="H292" s="3">
        <f t="shared" si="135"/>
        <v>213.67820014326583</v>
      </c>
      <c r="I292">
        <f t="shared" si="120"/>
        <v>2.1367820014326583E-4</v>
      </c>
      <c r="J292" s="4">
        <f t="shared" si="136"/>
        <v>616.14188767215478</v>
      </c>
      <c r="K292" s="40">
        <f t="shared" si="137"/>
        <v>2.8835037325241752</v>
      </c>
      <c r="L292" s="40">
        <f t="shared" si="121"/>
        <v>3.1164962674758248</v>
      </c>
      <c r="M292" s="10">
        <f t="shared" si="138"/>
        <v>4.2820700709626873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13.13643737805932</v>
      </c>
      <c r="Q292" s="42">
        <f t="shared" si="140"/>
        <v>0.35377412051020635</v>
      </c>
      <c r="R292" s="4">
        <f t="shared" si="141"/>
        <v>425201.35158342507</v>
      </c>
      <c r="S292">
        <f t="shared" si="122"/>
        <v>4.2520135158342508E-4</v>
      </c>
      <c r="T292" s="41">
        <f t="shared" si="123"/>
        <v>3.6419841545653315E-4</v>
      </c>
      <c r="U292" s="42">
        <f t="shared" si="142"/>
        <v>0.76304508548403538</v>
      </c>
      <c r="V292" s="42">
        <f t="shared" si="143"/>
        <v>1.0232789900332595</v>
      </c>
      <c r="W292" s="42">
        <f t="shared" si="144"/>
        <v>1.0141799869676318</v>
      </c>
      <c r="X292" s="42">
        <f t="shared" si="145"/>
        <v>9.0990030656277199E-3</v>
      </c>
      <c r="Y292" s="42">
        <f t="shared" si="149"/>
        <v>4.8654946700140518E-3</v>
      </c>
      <c r="Z292" s="10">
        <f t="shared" si="146"/>
        <v>13.359461391162327</v>
      </c>
      <c r="AA292">
        <f t="shared" si="124"/>
        <v>4283723.8771653967</v>
      </c>
      <c r="AB292" s="10">
        <f t="shared" si="125"/>
        <v>4.2837238771653965</v>
      </c>
      <c r="AC292" s="10">
        <f t="shared" si="126"/>
        <v>4.1827238771653965</v>
      </c>
      <c r="AD292" s="3">
        <f t="shared" si="127"/>
        <v>606.63145426619246</v>
      </c>
      <c r="AI292" s="94">
        <f t="shared" si="128"/>
        <v>1.0141799869676318</v>
      </c>
    </row>
    <row r="293" spans="2:35">
      <c r="B293" s="39">
        <f t="shared" si="129"/>
        <v>265</v>
      </c>
      <c r="C293" s="42">
        <f t="shared" si="130"/>
        <v>4.5119904076740456</v>
      </c>
      <c r="D293" s="10">
        <f t="shared" si="131"/>
        <v>9.6880095923259546</v>
      </c>
      <c r="E293" s="40">
        <f t="shared" si="132"/>
        <v>27.023980815348089</v>
      </c>
      <c r="F293" s="40">
        <f t="shared" si="133"/>
        <v>46.4</v>
      </c>
      <c r="G293" s="3">
        <f t="shared" si="134"/>
        <v>379.88009592325767</v>
      </c>
      <c r="H293" s="3">
        <f t="shared" si="135"/>
        <v>213.67820014326583</v>
      </c>
      <c r="I293">
        <f t="shared" si="120"/>
        <v>2.1367820014326583E-4</v>
      </c>
      <c r="J293" s="4">
        <f t="shared" si="136"/>
        <v>617.5864882298024</v>
      </c>
      <c r="K293" s="40">
        <f t="shared" si="137"/>
        <v>2.8902643686427827</v>
      </c>
      <c r="L293" s="40">
        <f t="shared" si="121"/>
        <v>3.1097356313572173</v>
      </c>
      <c r="M293" s="10">
        <f t="shared" si="138"/>
        <v>4.2837238771653965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13.138055614682122</v>
      </c>
      <c r="Q293" s="42">
        <f t="shared" si="140"/>
        <v>0.35507007931843787</v>
      </c>
      <c r="R293" s="4">
        <f t="shared" si="141"/>
        <v>424462.08500581991</v>
      </c>
      <c r="S293">
        <f t="shared" si="122"/>
        <v>4.2446208500581989E-4</v>
      </c>
      <c r="T293" s="41">
        <f t="shared" si="123"/>
        <v>3.6493768203413833E-4</v>
      </c>
      <c r="U293" s="42">
        <f t="shared" si="142"/>
        <v>0.76171843464719413</v>
      </c>
      <c r="V293" s="42">
        <f t="shared" si="143"/>
        <v>1.0236828735718901</v>
      </c>
      <c r="W293" s="42">
        <f t="shared" si="144"/>
        <v>1.0145811419649515</v>
      </c>
      <c r="X293" s="42">
        <f t="shared" si="145"/>
        <v>9.1017316069386123E-3</v>
      </c>
      <c r="Y293" s="42">
        <f t="shared" si="149"/>
        <v>4.8772901392602234E-3</v>
      </c>
      <c r="Z293" s="10">
        <f t="shared" si="146"/>
        <v>13.364720551943369</v>
      </c>
      <c r="AA293">
        <f t="shared" si="124"/>
        <v>4285370.4717943743</v>
      </c>
      <c r="AB293" s="10">
        <f t="shared" si="125"/>
        <v>4.2853704717943746</v>
      </c>
      <c r="AC293" s="10">
        <f t="shared" si="126"/>
        <v>4.1843704717943746</v>
      </c>
      <c r="AD293" s="3">
        <f t="shared" si="127"/>
        <v>606.87026421963378</v>
      </c>
      <c r="AI293" s="94">
        <f t="shared" si="128"/>
        <v>1.0145811419649515</v>
      </c>
    </row>
    <row r="294" spans="2:35">
      <c r="B294" s="39">
        <f t="shared" si="129"/>
        <v>266</v>
      </c>
      <c r="C294" s="42">
        <f t="shared" si="130"/>
        <v>4.5290167865709288</v>
      </c>
      <c r="D294" s="10">
        <f t="shared" si="131"/>
        <v>9.6709832134290714</v>
      </c>
      <c r="E294" s="40">
        <f t="shared" si="132"/>
        <v>27.058033573141856</v>
      </c>
      <c r="F294" s="40">
        <f t="shared" si="133"/>
        <v>46.4</v>
      </c>
      <c r="G294" s="3">
        <f t="shared" si="134"/>
        <v>379.70983213428883</v>
      </c>
      <c r="H294" s="3">
        <f t="shared" si="135"/>
        <v>213.67820014326583</v>
      </c>
      <c r="I294">
        <f t="shared" si="120"/>
        <v>2.1367820014326583E-4</v>
      </c>
      <c r="J294" s="4">
        <f t="shared" si="136"/>
        <v>619.0329102676551</v>
      </c>
      <c r="K294" s="40">
        <f t="shared" si="137"/>
        <v>2.8970335291696072</v>
      </c>
      <c r="L294" s="40">
        <f t="shared" si="121"/>
        <v>3.1029664708303928</v>
      </c>
      <c r="M294" s="10">
        <f t="shared" si="138"/>
        <v>4.2853704717943746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13.139666372215876</v>
      </c>
      <c r="Q294" s="42">
        <f t="shared" si="140"/>
        <v>0.35636587925844898</v>
      </c>
      <c r="R294" s="4">
        <f t="shared" si="141"/>
        <v>423722.61872060091</v>
      </c>
      <c r="S294">
        <f t="shared" si="122"/>
        <v>4.2372261872060092E-4</v>
      </c>
      <c r="T294" s="41">
        <f t="shared" si="123"/>
        <v>3.656771483193573E-4</v>
      </c>
      <c r="U294" s="42">
        <f t="shared" si="142"/>
        <v>0.76039142542505422</v>
      </c>
      <c r="V294" s="42">
        <f t="shared" si="143"/>
        <v>1.0240849541392394</v>
      </c>
      <c r="W294" s="42">
        <f t="shared" si="144"/>
        <v>1.0149805476890879</v>
      </c>
      <c r="X294" s="42">
        <f t="shared" si="145"/>
        <v>9.1044064501515365E-3</v>
      </c>
      <c r="Y294" s="42">
        <f t="shared" si="149"/>
        <v>4.8890876285921665E-3</v>
      </c>
      <c r="Z294" s="10">
        <f t="shared" si="146"/>
        <v>13.369956670965868</v>
      </c>
      <c r="AA294">
        <f t="shared" si="124"/>
        <v>4287009.8522617314</v>
      </c>
      <c r="AB294" s="10">
        <f t="shared" si="125"/>
        <v>4.2870098522617317</v>
      </c>
      <c r="AC294" s="10">
        <f t="shared" si="126"/>
        <v>4.1860098522617317</v>
      </c>
      <c r="AD294" s="3">
        <f t="shared" si="127"/>
        <v>607.10802788422507</v>
      </c>
      <c r="AI294" s="94">
        <f t="shared" si="128"/>
        <v>1.0149805476890879</v>
      </c>
    </row>
    <row r="295" spans="2:35">
      <c r="B295" s="39">
        <f t="shared" si="129"/>
        <v>267</v>
      </c>
      <c r="C295" s="42">
        <f t="shared" si="130"/>
        <v>4.546043165467812</v>
      </c>
      <c r="D295" s="10">
        <f t="shared" si="131"/>
        <v>9.6539568345321882</v>
      </c>
      <c r="E295" s="40">
        <f t="shared" si="132"/>
        <v>27.092086330935622</v>
      </c>
      <c r="F295" s="40">
        <f t="shared" si="133"/>
        <v>46.4</v>
      </c>
      <c r="G295" s="3">
        <f t="shared" si="134"/>
        <v>379.53956834531999</v>
      </c>
      <c r="H295" s="3">
        <f t="shared" si="135"/>
        <v>213.67820014326583</v>
      </c>
      <c r="I295">
        <f t="shared" ref="I295:I358" si="150">H295/1000^2</f>
        <v>2.1367820014326583E-4</v>
      </c>
      <c r="J295" s="4">
        <f t="shared" si="136"/>
        <v>620.48115378571242</v>
      </c>
      <c r="K295" s="40">
        <f t="shared" si="137"/>
        <v>2.9038112141046466</v>
      </c>
      <c r="L295" s="40">
        <f t="shared" ref="L295:L358" si="151">IF((gstar-K295)&lt;0,0,gstar-K295)</f>
        <v>3.0961887858953534</v>
      </c>
      <c r="M295" s="10">
        <f t="shared" si="138"/>
        <v>4.2870098522617317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13.141269653941256</v>
      </c>
      <c r="Q295" s="42">
        <f t="shared" si="140"/>
        <v>0.35766152110624994</v>
      </c>
      <c r="R295" s="4">
        <f t="shared" si="141"/>
        <v>422982.95365816448</v>
      </c>
      <c r="S295">
        <f t="shared" ref="S295:S358" si="152">R295/1000^3</f>
        <v>4.2298295365816451E-4</v>
      </c>
      <c r="T295" s="41">
        <f t="shared" ref="T295:T358" si="153">(vc/1000^3-S295)</f>
        <v>3.6641681338179372E-4</v>
      </c>
      <c r="U295" s="42">
        <f t="shared" si="142"/>
        <v>0.75906405948725897</v>
      </c>
      <c r="V295" s="42">
        <f t="shared" si="143"/>
        <v>1.0244852310444779</v>
      </c>
      <c r="W295" s="42">
        <f t="shared" si="144"/>
        <v>1.0153782035123102</v>
      </c>
      <c r="X295" s="42">
        <f t="shared" si="145"/>
        <v>9.1070275321676331E-3</v>
      </c>
      <c r="Y295" s="42">
        <f t="shared" si="149"/>
        <v>4.9008870745719186E-3</v>
      </c>
      <c r="Z295" s="10">
        <f t="shared" si="146"/>
        <v>13.37516974000143</v>
      </c>
      <c r="AA295">
        <f t="shared" ref="AA295:AA358" si="154">Z295*rat*to+patm*1000000</f>
        <v>4288642.0159912352</v>
      </c>
      <c r="AB295" s="10">
        <f t="shared" ref="AB295:AB358" si="155">AA295/1000000</f>
        <v>4.2886420159912353</v>
      </c>
      <c r="AC295" s="10">
        <f t="shared" ref="AC295:AC358" si="156">AB295-patm</f>
        <v>4.1876420159912353</v>
      </c>
      <c r="AD295" s="3">
        <f t="shared" ref="AD295:AD358" si="157">AC295*1000000/6895</f>
        <v>607.3447448863285</v>
      </c>
      <c r="AI295" s="94">
        <f t="shared" ref="AI295:AI358" si="158">($M295-patm)*1000000*$I295/SQRT(rat*to)*SQRT(k)*(2/(k+1))^((k+1)/2/(k-1))</f>
        <v>1.0153782035123102</v>
      </c>
    </row>
    <row r="296" spans="2:35">
      <c r="B296" s="39">
        <f t="shared" ref="B296:B359" si="159">1+B295</f>
        <v>268</v>
      </c>
      <c r="C296" s="42">
        <f t="shared" ref="C296:C359" si="160">xincp+C295</f>
        <v>4.5630695443646951</v>
      </c>
      <c r="D296" s="10">
        <f t="shared" ref="D296:D359" si="161">(F296-E296)/2</f>
        <v>9.636930455635305</v>
      </c>
      <c r="E296" s="40">
        <f t="shared" ref="E296:E359" si="162">E295+ci*2*xincp</f>
        <v>27.126139088729389</v>
      </c>
      <c r="F296" s="40">
        <f t="shared" ref="F296:F359" si="163">F295-osi*2*xincp</f>
        <v>46.4</v>
      </c>
      <c r="G296" s="3">
        <f t="shared" ref="G296:G359" si="164">G295-ei*n*2*xincp</f>
        <v>379.36930455635115</v>
      </c>
      <c r="H296" s="3">
        <f t="shared" ref="H296:H359" si="165">PI()/4*(dto+erate*(two-D296)/two)^2</f>
        <v>213.67820014326583</v>
      </c>
      <c r="I296">
        <f t="shared" si="150"/>
        <v>2.1367820014326583E-4</v>
      </c>
      <c r="J296" s="4">
        <f t="shared" ref="J296:J359" si="166">PI()/4*dc^2-PI()/4*(F296^2-E296^2)</f>
        <v>621.9312187839746</v>
      </c>
      <c r="K296" s="40">
        <f t="shared" ref="K296:K359" si="167">J296/H296</f>
        <v>2.9105974234479017</v>
      </c>
      <c r="L296" s="40">
        <f t="shared" si="151"/>
        <v>3.0894025765520983</v>
      </c>
      <c r="M296" s="10">
        <f t="shared" ref="M296:M359" si="168">AB295</f>
        <v>4.2886420159912353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13.142865463121302</v>
      </c>
      <c r="Q296" s="42">
        <f t="shared" ref="Q296:Q359" si="170">xincp/P296+Q295</f>
        <v>0.35895700563697569</v>
      </c>
      <c r="R296" s="4">
        <f t="shared" ref="R296:R359" si="171">PI()/4*(F296^2-E296^2)*G296</f>
        <v>422243.09074890695</v>
      </c>
      <c r="S296">
        <f t="shared" si="152"/>
        <v>4.2224309074890697E-4</v>
      </c>
      <c r="T296" s="41">
        <f t="shared" si="153"/>
        <v>3.6715667629105126E-4</v>
      </c>
      <c r="U296" s="42">
        <f t="shared" ref="U296:U359" si="172">rhopgrain*R296/1000^2</f>
        <v>0.75773633850345101</v>
      </c>
      <c r="V296" s="42">
        <f t="shared" ref="V296:V359" si="173">(U295-U296)/(Q296-Q295)</f>
        <v>1.0248837036009548</v>
      </c>
      <c r="W296" s="42">
        <f t="shared" ref="W296:W359" si="174">IF(V296&lt;AI296,IF(AB295&gt;pbd,AI296,0),AI296)</f>
        <v>1.0157741088097154</v>
      </c>
      <c r="X296" s="42">
        <f t="shared" ref="X296:X359" si="175">V296-W296</f>
        <v>9.109594791239406E-3</v>
      </c>
      <c r="Y296" s="42">
        <f t="shared" si="149"/>
        <v>4.9126884137051493E-3</v>
      </c>
      <c r="Z296" s="10">
        <f t="shared" ref="Z296:Z359" si="176">Y296/T296</f>
        <v>13.380359750862269</v>
      </c>
      <c r="AA296">
        <f t="shared" si="154"/>
        <v>4290266.9604193643</v>
      </c>
      <c r="AB296" s="10">
        <f t="shared" si="155"/>
        <v>4.2902669604193644</v>
      </c>
      <c r="AC296" s="10">
        <f t="shared" si="156"/>
        <v>4.1892669604193644</v>
      </c>
      <c r="AD296" s="3">
        <f t="shared" si="157"/>
        <v>607.58041485415004</v>
      </c>
      <c r="AI296" s="94">
        <f t="shared" si="158"/>
        <v>1.0157741088097154</v>
      </c>
    </row>
    <row r="297" spans="2:35">
      <c r="B297" s="39">
        <f t="shared" si="159"/>
        <v>269</v>
      </c>
      <c r="C297" s="42">
        <f t="shared" si="160"/>
        <v>4.5800959232615783</v>
      </c>
      <c r="D297" s="10">
        <f t="shared" si="161"/>
        <v>9.6199040767384218</v>
      </c>
      <c r="E297" s="40">
        <f t="shared" si="162"/>
        <v>27.160191846523155</v>
      </c>
      <c r="F297" s="40">
        <f t="shared" si="163"/>
        <v>46.4</v>
      </c>
      <c r="G297" s="3">
        <f t="shared" si="164"/>
        <v>379.19904076738231</v>
      </c>
      <c r="H297" s="3">
        <f t="shared" si="165"/>
        <v>213.67820014326583</v>
      </c>
      <c r="I297">
        <f t="shared" si="150"/>
        <v>2.1367820014326583E-4</v>
      </c>
      <c r="J297" s="4">
        <f t="shared" si="166"/>
        <v>623.3831052624414</v>
      </c>
      <c r="K297" s="40">
        <f t="shared" si="167"/>
        <v>2.9173921571993717</v>
      </c>
      <c r="L297" s="40">
        <f t="shared" si="151"/>
        <v>3.0826078428006283</v>
      </c>
      <c r="M297" s="10">
        <f t="shared" si="168"/>
        <v>4.2902669604193644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13.144453803002502</v>
      </c>
      <c r="Q297" s="42">
        <f t="shared" si="170"/>
        <v>0.36025233362489056</v>
      </c>
      <c r="R297" s="4">
        <f t="shared" si="171"/>
        <v>421503.03092322475</v>
      </c>
      <c r="S297">
        <f t="shared" si="152"/>
        <v>4.2150303092322475E-4</v>
      </c>
      <c r="T297" s="41">
        <f t="shared" si="153"/>
        <v>3.6789673611673348E-4</v>
      </c>
      <c r="U297" s="42">
        <f t="shared" si="172"/>
        <v>0.75640826414327289</v>
      </c>
      <c r="V297" s="42">
        <f t="shared" si="173"/>
        <v>1.0252803711251239</v>
      </c>
      <c r="W297" s="42">
        <f t="shared" si="174"/>
        <v>1.0161682629594841</v>
      </c>
      <c r="X297" s="42">
        <f t="shared" si="175"/>
        <v>9.1121081656397873E-3</v>
      </c>
      <c r="Y297" s="42">
        <f t="shared" si="149"/>
        <v>4.9244915824410099E-3</v>
      </c>
      <c r="Z297" s="10">
        <f t="shared" si="176"/>
        <v>13.38552669539985</v>
      </c>
      <c r="AA297">
        <f t="shared" si="154"/>
        <v>4291884.6829948891</v>
      </c>
      <c r="AB297" s="10">
        <f t="shared" si="155"/>
        <v>4.2918846829948887</v>
      </c>
      <c r="AC297" s="10">
        <f t="shared" si="156"/>
        <v>4.1908846829948887</v>
      </c>
      <c r="AD297" s="3">
        <f t="shared" si="157"/>
        <v>607.81503741767779</v>
      </c>
      <c r="AI297" s="94">
        <f t="shared" si="158"/>
        <v>1.0161682629594841</v>
      </c>
    </row>
    <row r="298" spans="2:35">
      <c r="B298" s="39">
        <f t="shared" si="159"/>
        <v>270</v>
      </c>
      <c r="C298" s="42">
        <f t="shared" si="160"/>
        <v>4.5971223021584615</v>
      </c>
      <c r="D298" s="10">
        <f t="shared" si="161"/>
        <v>9.6028776978415387</v>
      </c>
      <c r="E298" s="40">
        <f t="shared" si="162"/>
        <v>27.194244604316921</v>
      </c>
      <c r="F298" s="40">
        <f t="shared" si="163"/>
        <v>46.4</v>
      </c>
      <c r="G298" s="3">
        <f t="shared" si="164"/>
        <v>379.02877697841348</v>
      </c>
      <c r="H298" s="3">
        <f t="shared" si="165"/>
        <v>213.67820014326583</v>
      </c>
      <c r="I298">
        <f t="shared" si="150"/>
        <v>2.1367820014326583E-4</v>
      </c>
      <c r="J298" s="4">
        <f t="shared" si="166"/>
        <v>624.83681322111329</v>
      </c>
      <c r="K298" s="40">
        <f t="shared" si="167"/>
        <v>2.9241954153590588</v>
      </c>
      <c r="L298" s="40">
        <f t="shared" si="151"/>
        <v>3.0758045846409412</v>
      </c>
      <c r="M298" s="10">
        <f t="shared" si="168"/>
        <v>4.2918846829948887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13.146034676814413</v>
      </c>
      <c r="Q298" s="42">
        <f t="shared" si="170"/>
        <v>0.36154750584339329</v>
      </c>
      <c r="R298" s="4">
        <f t="shared" si="171"/>
        <v>420762.77511151409</v>
      </c>
      <c r="S298">
        <f t="shared" si="152"/>
        <v>4.2076277511151407E-4</v>
      </c>
      <c r="T298" s="41">
        <f t="shared" si="153"/>
        <v>3.6863699192844415E-4</v>
      </c>
      <c r="U298" s="42">
        <f t="shared" si="172"/>
        <v>0.75507983807636747</v>
      </c>
      <c r="V298" s="42">
        <f t="shared" si="173"/>
        <v>1.0256752329363079</v>
      </c>
      <c r="W298" s="42">
        <f t="shared" si="174"/>
        <v>1.0165606653427774</v>
      </c>
      <c r="X298" s="42">
        <f t="shared" si="175"/>
        <v>9.1145675935304649E-3</v>
      </c>
      <c r="Y298" s="42">
        <f t="shared" si="149"/>
        <v>4.9362965171718155E-3</v>
      </c>
      <c r="Z298" s="10">
        <f t="shared" si="176"/>
        <v>13.390670565503084</v>
      </c>
      <c r="AA298">
        <f t="shared" si="154"/>
        <v>4293495.1811783016</v>
      </c>
      <c r="AB298" s="10">
        <f t="shared" si="155"/>
        <v>4.2934951811783018</v>
      </c>
      <c r="AC298" s="10">
        <f t="shared" si="156"/>
        <v>4.1924951811783018</v>
      </c>
      <c r="AD298" s="3">
        <f t="shared" si="157"/>
        <v>608.04861220860062</v>
      </c>
      <c r="AI298" s="94">
        <f t="shared" si="158"/>
        <v>1.0165606653427774</v>
      </c>
    </row>
    <row r="299" spans="2:35">
      <c r="B299" s="39">
        <f t="shared" si="159"/>
        <v>271</v>
      </c>
      <c r="C299" s="42">
        <f t="shared" si="160"/>
        <v>4.6141486810553447</v>
      </c>
      <c r="D299" s="10">
        <f t="shared" si="161"/>
        <v>9.5858513189446555</v>
      </c>
      <c r="E299" s="40">
        <f t="shared" si="162"/>
        <v>27.228297362110688</v>
      </c>
      <c r="F299" s="40">
        <f t="shared" si="163"/>
        <v>46.4</v>
      </c>
      <c r="G299" s="3">
        <f t="shared" si="164"/>
        <v>378.85851318944464</v>
      </c>
      <c r="H299" s="3">
        <f t="shared" si="165"/>
        <v>213.67820014326583</v>
      </c>
      <c r="I299">
        <f t="shared" si="150"/>
        <v>2.1367820014326583E-4</v>
      </c>
      <c r="J299" s="4">
        <f t="shared" si="166"/>
        <v>626.2923426599898</v>
      </c>
      <c r="K299" s="40">
        <f t="shared" si="167"/>
        <v>2.9310071979269603</v>
      </c>
      <c r="L299" s="40">
        <f t="shared" si="151"/>
        <v>3.0689928020730397</v>
      </c>
      <c r="M299" s="10">
        <f t="shared" si="168"/>
        <v>4.2934951811783018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13.147608087769152</v>
      </c>
      <c r="Q299" s="42">
        <f t="shared" si="170"/>
        <v>0.36284252306502179</v>
      </c>
      <c r="R299" s="4">
        <f t="shared" si="171"/>
        <v>420022.3242441715</v>
      </c>
      <c r="S299">
        <f t="shared" si="152"/>
        <v>4.2002232424417148E-4</v>
      </c>
      <c r="T299" s="41">
        <f t="shared" si="153"/>
        <v>3.6937744279578674E-4</v>
      </c>
      <c r="U299" s="42">
        <f t="shared" si="172"/>
        <v>0.75375106197237796</v>
      </c>
      <c r="V299" s="42">
        <f t="shared" si="173"/>
        <v>1.0260682883572467</v>
      </c>
      <c r="W299" s="42">
        <f t="shared" si="174"/>
        <v>1.0169513153436012</v>
      </c>
      <c r="X299" s="42">
        <f t="shared" si="175"/>
        <v>9.1169730136455573E-3</v>
      </c>
      <c r="Y299" s="42">
        <f t="shared" si="149"/>
        <v>4.9481031542336091E-3</v>
      </c>
      <c r="Z299" s="10">
        <f t="shared" si="176"/>
        <v>13.39579135309897</v>
      </c>
      <c r="AA299">
        <f t="shared" si="154"/>
        <v>4295098.4524420183</v>
      </c>
      <c r="AB299" s="10">
        <f t="shared" si="155"/>
        <v>4.2950984524420184</v>
      </c>
      <c r="AC299" s="10">
        <f t="shared" si="156"/>
        <v>4.1940984524420184</v>
      </c>
      <c r="AD299" s="3">
        <f t="shared" si="157"/>
        <v>608.28113886033623</v>
      </c>
      <c r="AI299" s="94">
        <f t="shared" si="158"/>
        <v>1.0169513153436012</v>
      </c>
    </row>
    <row r="300" spans="2:35">
      <c r="B300" s="39">
        <f t="shared" si="159"/>
        <v>272</v>
      </c>
      <c r="C300" s="42">
        <f t="shared" si="160"/>
        <v>4.6311750599522279</v>
      </c>
      <c r="D300" s="10">
        <f t="shared" si="161"/>
        <v>9.5688249400477723</v>
      </c>
      <c r="E300" s="40">
        <f t="shared" si="162"/>
        <v>27.262350119904454</v>
      </c>
      <c r="F300" s="40">
        <f t="shared" si="163"/>
        <v>46.4</v>
      </c>
      <c r="G300" s="3">
        <f t="shared" si="164"/>
        <v>378.6882494004758</v>
      </c>
      <c r="H300" s="3">
        <f t="shared" si="165"/>
        <v>213.67820014326583</v>
      </c>
      <c r="I300">
        <f t="shared" si="150"/>
        <v>2.1367820014326583E-4</v>
      </c>
      <c r="J300" s="4">
        <f t="shared" si="166"/>
        <v>627.74969357907116</v>
      </c>
      <c r="K300" s="40">
        <f t="shared" si="167"/>
        <v>2.937827504903078</v>
      </c>
      <c r="L300" s="40">
        <f t="shared" si="151"/>
        <v>3.062172495096922</v>
      </c>
      <c r="M300" s="10">
        <f t="shared" si="168"/>
        <v>4.2950984524420184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13.149174039061625</v>
      </c>
      <c r="Q300" s="42">
        <f t="shared" si="170"/>
        <v>0.36413738606145818</v>
      </c>
      <c r="R300" s="4">
        <f t="shared" si="171"/>
        <v>419281.67925159319</v>
      </c>
      <c r="S300">
        <f t="shared" si="152"/>
        <v>4.192816792515932E-4</v>
      </c>
      <c r="T300" s="41">
        <f t="shared" si="153"/>
        <v>3.7011808778836502E-4</v>
      </c>
      <c r="U300" s="42">
        <f t="shared" si="172"/>
        <v>0.75242193750094644</v>
      </c>
      <c r="V300" s="42">
        <f t="shared" si="173"/>
        <v>1.0264595367150238</v>
      </c>
      <c r="W300" s="42">
        <f t="shared" si="174"/>
        <v>1.0173402123488522</v>
      </c>
      <c r="X300" s="42">
        <f t="shared" si="175"/>
        <v>9.1193243661715773E-3</v>
      </c>
      <c r="Y300" s="42">
        <f t="shared" si="149"/>
        <v>4.9599114299078654E-3</v>
      </c>
      <c r="Z300" s="10">
        <f t="shared" si="176"/>
        <v>13.400889050156236</v>
      </c>
      <c r="AA300">
        <f t="shared" si="154"/>
        <v>4296694.4942715261</v>
      </c>
      <c r="AB300" s="10">
        <f t="shared" si="155"/>
        <v>4.2966944942715264</v>
      </c>
      <c r="AC300" s="10">
        <f t="shared" si="156"/>
        <v>4.1956944942715264</v>
      </c>
      <c r="AD300" s="3">
        <f t="shared" si="157"/>
        <v>608.51261700819816</v>
      </c>
      <c r="AI300" s="94">
        <f t="shared" si="158"/>
        <v>1.0173402123488522</v>
      </c>
    </row>
    <row r="301" spans="2:35">
      <c r="B301" s="39">
        <f t="shared" si="159"/>
        <v>273</v>
      </c>
      <c r="C301" s="42">
        <f t="shared" si="160"/>
        <v>4.6482014388491111</v>
      </c>
      <c r="D301" s="10">
        <f t="shared" si="161"/>
        <v>9.5517985611508891</v>
      </c>
      <c r="E301" s="40">
        <f t="shared" si="162"/>
        <v>27.29640287769822</v>
      </c>
      <c r="F301" s="40">
        <f t="shared" si="163"/>
        <v>46.4</v>
      </c>
      <c r="G301" s="3">
        <f t="shared" si="164"/>
        <v>378.51798561150696</v>
      </c>
      <c r="H301" s="3">
        <f t="shared" si="165"/>
        <v>213.67820014326583</v>
      </c>
      <c r="I301">
        <f t="shared" si="150"/>
        <v>2.1367820014326583E-4</v>
      </c>
      <c r="J301" s="4">
        <f t="shared" si="166"/>
        <v>629.20886597835738</v>
      </c>
      <c r="K301" s="40">
        <f t="shared" si="167"/>
        <v>2.9446563362874114</v>
      </c>
      <c r="L301" s="40">
        <f t="shared" si="151"/>
        <v>3.0553436637125886</v>
      </c>
      <c r="M301" s="10">
        <f t="shared" si="168"/>
        <v>4.2966944942715264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13.150732533870707</v>
      </c>
      <c r="Q301" s="42">
        <f t="shared" si="170"/>
        <v>0.36543209560353351</v>
      </c>
      <c r="R301" s="4">
        <f t="shared" si="171"/>
        <v>418540.84106417565</v>
      </c>
      <c r="S301">
        <f t="shared" si="152"/>
        <v>4.1854084106417562E-4</v>
      </c>
      <c r="T301" s="41">
        <f t="shared" si="153"/>
        <v>3.708589259757826E-4</v>
      </c>
      <c r="U301" s="42">
        <f t="shared" si="172"/>
        <v>0.75109246633171645</v>
      </c>
      <c r="V301" s="42">
        <f t="shared" si="173"/>
        <v>1.0268489773381413</v>
      </c>
      <c r="W301" s="42">
        <f t="shared" si="174"/>
        <v>1.0177273557485984</v>
      </c>
      <c r="X301" s="42">
        <f t="shared" si="175"/>
        <v>9.1216215895428832E-3</v>
      </c>
      <c r="Y301" s="42">
        <f t="shared" si="149"/>
        <v>4.9717212804190466E-3</v>
      </c>
      <c r="Z301" s="10">
        <f t="shared" si="176"/>
        <v>13.405963648677838</v>
      </c>
      <c r="AA301">
        <f t="shared" si="154"/>
        <v>4298283.304163022</v>
      </c>
      <c r="AB301" s="10">
        <f t="shared" si="155"/>
        <v>4.2982833041630224</v>
      </c>
      <c r="AC301" s="10">
        <f t="shared" si="156"/>
        <v>4.1972833041630224</v>
      </c>
      <c r="AD301" s="3">
        <f t="shared" si="157"/>
        <v>608.74304628905327</v>
      </c>
      <c r="AI301" s="94">
        <f t="shared" si="158"/>
        <v>1.0177273557485984</v>
      </c>
    </row>
    <row r="302" spans="2:35">
      <c r="B302" s="39">
        <f t="shared" si="159"/>
        <v>274</v>
      </c>
      <c r="C302" s="42">
        <f t="shared" si="160"/>
        <v>4.6652278177459943</v>
      </c>
      <c r="D302" s="10">
        <f t="shared" si="161"/>
        <v>9.5347721822540059</v>
      </c>
      <c r="E302" s="40">
        <f t="shared" si="162"/>
        <v>27.330455635491987</v>
      </c>
      <c r="F302" s="40">
        <f t="shared" si="163"/>
        <v>46.4</v>
      </c>
      <c r="G302" s="3">
        <f t="shared" si="164"/>
        <v>378.34772182253812</v>
      </c>
      <c r="H302" s="3">
        <f t="shared" si="165"/>
        <v>213.67820014326583</v>
      </c>
      <c r="I302">
        <f t="shared" si="150"/>
        <v>2.1367820014326583E-4</v>
      </c>
      <c r="J302" s="4">
        <f t="shared" si="166"/>
        <v>630.66985985784845</v>
      </c>
      <c r="K302" s="40">
        <f t="shared" si="167"/>
        <v>2.9514936920799606</v>
      </c>
      <c r="L302" s="40">
        <f t="shared" si="151"/>
        <v>3.0485063079200394</v>
      </c>
      <c r="M302" s="10">
        <f t="shared" si="168"/>
        <v>4.2982833041630224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13.152283575356959</v>
      </c>
      <c r="Q302" s="42">
        <f t="shared" si="170"/>
        <v>0.36672665246123276</v>
      </c>
      <c r="R302" s="4">
        <f t="shared" si="171"/>
        <v>417799.8106123152</v>
      </c>
      <c r="S302">
        <f t="shared" si="152"/>
        <v>4.1779981061231518E-4</v>
      </c>
      <c r="T302" s="41">
        <f t="shared" si="153"/>
        <v>3.7159995642764305E-4</v>
      </c>
      <c r="U302" s="42">
        <f t="shared" si="172"/>
        <v>0.74976265013433019</v>
      </c>
      <c r="V302" s="42">
        <f t="shared" si="173"/>
        <v>1.027236609560491</v>
      </c>
      <c r="W302" s="42">
        <f t="shared" si="174"/>
        <v>1.0181127449355059</v>
      </c>
      <c r="X302" s="42">
        <f t="shared" si="175"/>
        <v>9.1238646249851563E-3</v>
      </c>
      <c r="Y302" s="42">
        <f t="shared" si="149"/>
        <v>4.9835326419380406E-3</v>
      </c>
      <c r="Z302" s="10">
        <f t="shared" si="176"/>
        <v>13.41101514070931</v>
      </c>
      <c r="AA302">
        <f t="shared" si="154"/>
        <v>4299864.8796260366</v>
      </c>
      <c r="AB302" s="10">
        <f t="shared" si="155"/>
        <v>4.2998648796260364</v>
      </c>
      <c r="AC302" s="10">
        <f t="shared" si="156"/>
        <v>4.1988648796260364</v>
      </c>
      <c r="AD302" s="3">
        <f t="shared" si="157"/>
        <v>608.9724263417022</v>
      </c>
      <c r="AI302" s="94">
        <f t="shared" si="158"/>
        <v>1.0181127449355059</v>
      </c>
    </row>
    <row r="303" spans="2:35">
      <c r="B303" s="39">
        <f t="shared" si="159"/>
        <v>275</v>
      </c>
      <c r="C303" s="42">
        <f t="shared" si="160"/>
        <v>4.6822541966428775</v>
      </c>
      <c r="D303" s="10">
        <f t="shared" si="161"/>
        <v>9.5177458033571227</v>
      </c>
      <c r="E303" s="40">
        <f t="shared" si="162"/>
        <v>27.364508393285753</v>
      </c>
      <c r="F303" s="40">
        <f t="shared" si="163"/>
        <v>46.4</v>
      </c>
      <c r="G303" s="3">
        <f t="shared" si="164"/>
        <v>378.17745803356928</v>
      </c>
      <c r="H303" s="3">
        <f t="shared" si="165"/>
        <v>213.67820014326583</v>
      </c>
      <c r="I303">
        <f t="shared" si="150"/>
        <v>2.1367820014326583E-4</v>
      </c>
      <c r="J303" s="4">
        <f t="shared" si="166"/>
        <v>632.13267521754415</v>
      </c>
      <c r="K303" s="40">
        <f t="shared" si="167"/>
        <v>2.9583395722807251</v>
      </c>
      <c r="L303" s="40">
        <f t="shared" si="151"/>
        <v>3.0416604277192749</v>
      </c>
      <c r="M303" s="10">
        <f t="shared" si="168"/>
        <v>4.2998648796260364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13.153827166665238</v>
      </c>
      <c r="Q303" s="42">
        <f t="shared" si="170"/>
        <v>0.36802105740369939</v>
      </c>
      <c r="R303" s="4">
        <f t="shared" si="171"/>
        <v>417058.58882640826</v>
      </c>
      <c r="S303">
        <f t="shared" si="152"/>
        <v>4.1705858882640825E-4</v>
      </c>
      <c r="T303" s="41">
        <f t="shared" si="153"/>
        <v>3.7234117821354997E-4</v>
      </c>
      <c r="U303" s="42">
        <f t="shared" si="172"/>
        <v>0.74843249057843098</v>
      </c>
      <c r="V303" s="42">
        <f t="shared" si="173"/>
        <v>1.0276224327175754</v>
      </c>
      <c r="W303" s="42">
        <f t="shared" si="174"/>
        <v>1.0184963793054744</v>
      </c>
      <c r="X303" s="42">
        <f t="shared" si="175"/>
        <v>9.1260534121009318E-3</v>
      </c>
      <c r="Y303" s="42">
        <f t="shared" si="149"/>
        <v>4.995345450579879E-3</v>
      </c>
      <c r="Z303" s="10">
        <f t="shared" si="176"/>
        <v>13.416043518331682</v>
      </c>
      <c r="AA303">
        <f t="shared" si="154"/>
        <v>4301439.2181812134</v>
      </c>
      <c r="AB303" s="10">
        <f t="shared" si="155"/>
        <v>4.3014392181812138</v>
      </c>
      <c r="AC303" s="10">
        <f t="shared" si="156"/>
        <v>4.2004392181812138</v>
      </c>
      <c r="AD303" s="3">
        <f t="shared" si="157"/>
        <v>609.20075680655737</v>
      </c>
      <c r="AI303" s="94">
        <f t="shared" si="158"/>
        <v>1.0184963793054744</v>
      </c>
    </row>
    <row r="304" spans="2:35">
      <c r="B304" s="39">
        <f t="shared" si="159"/>
        <v>276</v>
      </c>
      <c r="C304" s="42">
        <f t="shared" si="160"/>
        <v>4.6992805755397606</v>
      </c>
      <c r="D304" s="10">
        <f t="shared" si="161"/>
        <v>9.5007194244602395</v>
      </c>
      <c r="E304" s="40">
        <f t="shared" si="162"/>
        <v>27.39856115107952</v>
      </c>
      <c r="F304" s="40">
        <f t="shared" si="163"/>
        <v>46.4</v>
      </c>
      <c r="G304" s="3">
        <f t="shared" si="164"/>
        <v>378.00719424460044</v>
      </c>
      <c r="H304" s="3">
        <f t="shared" si="165"/>
        <v>213.67820014326583</v>
      </c>
      <c r="I304">
        <f t="shared" si="150"/>
        <v>2.1367820014326583E-4</v>
      </c>
      <c r="J304" s="4">
        <f t="shared" si="166"/>
        <v>633.59731205744492</v>
      </c>
      <c r="K304" s="40">
        <f t="shared" si="167"/>
        <v>2.9651939768897058</v>
      </c>
      <c r="L304" s="40">
        <f t="shared" si="151"/>
        <v>3.0348060231102942</v>
      </c>
      <c r="M304" s="10">
        <f t="shared" si="168"/>
        <v>4.3014392181812138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13.155363310922571</v>
      </c>
      <c r="Q304" s="42">
        <f t="shared" si="170"/>
        <v>0.36931531119924044</v>
      </c>
      <c r="R304" s="4">
        <f t="shared" si="171"/>
        <v>416317.17663685099</v>
      </c>
      <c r="S304">
        <f t="shared" si="152"/>
        <v>4.1631717663685101E-4</v>
      </c>
      <c r="T304" s="41">
        <f t="shared" si="153"/>
        <v>3.7308259040310721E-4</v>
      </c>
      <c r="U304" s="42">
        <f t="shared" si="172"/>
        <v>0.7471019893336609</v>
      </c>
      <c r="V304" s="42">
        <f t="shared" si="173"/>
        <v>1.0280064461498291</v>
      </c>
      <c r="W304" s="42">
        <f t="shared" si="174"/>
        <v>1.0188782582570999</v>
      </c>
      <c r="X304" s="42">
        <f t="shared" si="175"/>
        <v>9.1281878927291782E-3</v>
      </c>
      <c r="Y304" s="42">
        <f t="shared" si="149"/>
        <v>5.0071596424064559E-3</v>
      </c>
      <c r="Z304" s="10">
        <f t="shared" si="176"/>
        <v>13.421048773667874</v>
      </c>
      <c r="AA304">
        <f t="shared" si="154"/>
        <v>4303006.3173623104</v>
      </c>
      <c r="AB304" s="10">
        <f t="shared" si="155"/>
        <v>4.3030063173623105</v>
      </c>
      <c r="AC304" s="10">
        <f t="shared" si="156"/>
        <v>4.2020063173623106</v>
      </c>
      <c r="AD304" s="3">
        <f t="shared" si="157"/>
        <v>609.42803732593336</v>
      </c>
      <c r="AI304" s="94">
        <f t="shared" si="158"/>
        <v>1.0188782582570999</v>
      </c>
    </row>
    <row r="305" spans="2:35">
      <c r="B305" s="39">
        <f t="shared" si="159"/>
        <v>277</v>
      </c>
      <c r="C305" s="42">
        <f t="shared" si="160"/>
        <v>4.7163069544366438</v>
      </c>
      <c r="D305" s="10">
        <f t="shared" si="161"/>
        <v>9.4836930455633563</v>
      </c>
      <c r="E305" s="40">
        <f t="shared" si="162"/>
        <v>27.432613908873286</v>
      </c>
      <c r="F305" s="40">
        <f t="shared" si="163"/>
        <v>46.4</v>
      </c>
      <c r="G305" s="3">
        <f t="shared" si="164"/>
        <v>377.8369304556316</v>
      </c>
      <c r="H305" s="3">
        <f t="shared" si="165"/>
        <v>213.67820014326583</v>
      </c>
      <c r="I305">
        <f t="shared" si="150"/>
        <v>2.1367820014326583E-4</v>
      </c>
      <c r="J305" s="4">
        <f t="shared" si="166"/>
        <v>635.06377037755033</v>
      </c>
      <c r="K305" s="40">
        <f t="shared" si="167"/>
        <v>2.9720569059069017</v>
      </c>
      <c r="L305" s="40">
        <f t="shared" si="151"/>
        <v>3.0279430940930983</v>
      </c>
      <c r="M305" s="10">
        <f t="shared" si="168"/>
        <v>4.3030063173623105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13.156892011240139</v>
      </c>
      <c r="Q305" s="42">
        <f t="shared" si="170"/>
        <v>0.3706094146153312</v>
      </c>
      <c r="R305" s="4">
        <f t="shared" si="171"/>
        <v>415575.57497403998</v>
      </c>
      <c r="S305">
        <f t="shared" si="152"/>
        <v>4.1557557497403996E-4</v>
      </c>
      <c r="T305" s="41">
        <f t="shared" si="153"/>
        <v>3.7382419206591827E-4</v>
      </c>
      <c r="U305" s="42">
        <f t="shared" si="172"/>
        <v>0.74577114806966349</v>
      </c>
      <c r="V305" s="42">
        <f t="shared" si="173"/>
        <v>1.0283886491990111</v>
      </c>
      <c r="W305" s="42">
        <f t="shared" si="174"/>
        <v>1.0192583811921589</v>
      </c>
      <c r="X305" s="42">
        <f t="shared" si="175"/>
        <v>9.1302680068521269E-3</v>
      </c>
      <c r="Y305" s="42">
        <f t="shared" si="149"/>
        <v>5.0189751534239473E-3</v>
      </c>
      <c r="Z305" s="10">
        <f t="shared" si="176"/>
        <v>13.426030898874856</v>
      </c>
      <c r="AA305">
        <f t="shared" si="154"/>
        <v>4304566.1747137494</v>
      </c>
      <c r="AB305" s="10">
        <f t="shared" si="155"/>
        <v>4.3045661747137496</v>
      </c>
      <c r="AC305" s="10">
        <f t="shared" si="156"/>
        <v>4.2035661747137496</v>
      </c>
      <c r="AD305" s="3">
        <f t="shared" si="157"/>
        <v>609.65426754369105</v>
      </c>
      <c r="AI305" s="94">
        <f t="shared" si="158"/>
        <v>1.0192583811921589</v>
      </c>
    </row>
    <row r="306" spans="2:35">
      <c r="B306" s="39">
        <f t="shared" si="159"/>
        <v>278</v>
      </c>
      <c r="C306" s="42">
        <f t="shared" si="160"/>
        <v>4.733333333333527</v>
      </c>
      <c r="D306" s="10">
        <f t="shared" si="161"/>
        <v>9.4666666666664732</v>
      </c>
      <c r="E306" s="40">
        <f t="shared" si="162"/>
        <v>27.466666666667052</v>
      </c>
      <c r="F306" s="40">
        <f t="shared" si="163"/>
        <v>46.4</v>
      </c>
      <c r="G306" s="3">
        <f t="shared" si="164"/>
        <v>377.66666666666276</v>
      </c>
      <c r="H306" s="3">
        <f t="shared" si="165"/>
        <v>213.67820014326583</v>
      </c>
      <c r="I306">
        <f t="shared" si="150"/>
        <v>2.1367820014326583E-4</v>
      </c>
      <c r="J306" s="4">
        <f t="shared" si="166"/>
        <v>636.53205017786081</v>
      </c>
      <c r="K306" s="40">
        <f t="shared" si="167"/>
        <v>2.9789283593323144</v>
      </c>
      <c r="L306" s="40">
        <f t="shared" si="151"/>
        <v>3.0210716406676856</v>
      </c>
      <c r="M306" s="10">
        <f t="shared" si="168"/>
        <v>4.3045661747137496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13.158413270710938</v>
      </c>
      <c r="Q306" s="42">
        <f t="shared" si="170"/>
        <v>0.37190336841862009</v>
      </c>
      <c r="R306" s="4">
        <f t="shared" si="171"/>
        <v>414833.78476837144</v>
      </c>
      <c r="S306">
        <f t="shared" si="152"/>
        <v>4.1483378476837141E-4</v>
      </c>
      <c r="T306" s="41">
        <f t="shared" si="153"/>
        <v>3.7456598227158681E-4</v>
      </c>
      <c r="U306" s="42">
        <f t="shared" si="172"/>
        <v>0.74443996845608085</v>
      </c>
      <c r="V306" s="42">
        <f t="shared" si="173"/>
        <v>1.0287690412123929</v>
      </c>
      <c r="W306" s="42">
        <f t="shared" si="174"/>
        <v>1.0196367475150152</v>
      </c>
      <c r="X306" s="42">
        <f t="shared" si="175"/>
        <v>9.1322936973776692E-3</v>
      </c>
      <c r="Y306" s="42">
        <f t="shared" si="149"/>
        <v>5.0307919195864206E-3</v>
      </c>
      <c r="Z306" s="10">
        <f t="shared" si="176"/>
        <v>13.430989886152398</v>
      </c>
      <c r="AA306">
        <f t="shared" si="154"/>
        <v>4306118.7877933504</v>
      </c>
      <c r="AB306" s="10">
        <f t="shared" si="155"/>
        <v>4.3061187877933502</v>
      </c>
      <c r="AC306" s="10">
        <f t="shared" si="156"/>
        <v>4.2051187877933502</v>
      </c>
      <c r="AD306" s="3">
        <f t="shared" si="157"/>
        <v>609.87944710563454</v>
      </c>
      <c r="AI306" s="94">
        <f t="shared" si="158"/>
        <v>1.0196367475150152</v>
      </c>
    </row>
    <row r="307" spans="2:35">
      <c r="B307" s="39">
        <f t="shared" si="159"/>
        <v>279</v>
      </c>
      <c r="C307" s="42">
        <f t="shared" si="160"/>
        <v>4.7503597122304102</v>
      </c>
      <c r="D307" s="10">
        <f t="shared" si="161"/>
        <v>9.44964028776959</v>
      </c>
      <c r="E307" s="40">
        <f t="shared" si="162"/>
        <v>27.500719424460819</v>
      </c>
      <c r="F307" s="40">
        <f t="shared" si="163"/>
        <v>46.4</v>
      </c>
      <c r="G307" s="3">
        <f t="shared" si="164"/>
        <v>377.49640287769392</v>
      </c>
      <c r="H307" s="3">
        <f t="shared" si="165"/>
        <v>213.67820014326583</v>
      </c>
      <c r="I307">
        <f t="shared" si="150"/>
        <v>2.1367820014326583E-4</v>
      </c>
      <c r="J307" s="4">
        <f t="shared" si="166"/>
        <v>638.00215145837569</v>
      </c>
      <c r="K307" s="40">
        <f t="shared" si="167"/>
        <v>2.985808337165941</v>
      </c>
      <c r="L307" s="40">
        <f t="shared" si="151"/>
        <v>3.014191662834059</v>
      </c>
      <c r="M307" s="10">
        <f t="shared" si="168"/>
        <v>4.3061187877933502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13.159927092412481</v>
      </c>
      <c r="Q307" s="42">
        <f t="shared" si="170"/>
        <v>0.37319717337493324</v>
      </c>
      <c r="R307" s="4">
        <f t="shared" si="171"/>
        <v>414091.80695024197</v>
      </c>
      <c r="S307">
        <f t="shared" si="152"/>
        <v>4.1409180695024198E-4</v>
      </c>
      <c r="T307" s="41">
        <f t="shared" si="153"/>
        <v>3.7530796008971624E-4</v>
      </c>
      <c r="U307" s="42">
        <f t="shared" si="172"/>
        <v>0.74310845216255672</v>
      </c>
      <c r="V307" s="42">
        <f t="shared" si="173"/>
        <v>1.0291476215382882</v>
      </c>
      <c r="W307" s="42">
        <f t="shared" si="174"/>
        <v>1.0200133566332816</v>
      </c>
      <c r="X307" s="42">
        <f t="shared" si="175"/>
        <v>9.1342649050065727E-3</v>
      </c>
      <c r="Y307" s="42">
        <f t="shared" si="149"/>
        <v>5.0426098767927955E-3</v>
      </c>
      <c r="Z307" s="10">
        <f t="shared" si="176"/>
        <v>13.43592572773403</v>
      </c>
      <c r="AA307">
        <f t="shared" si="154"/>
        <v>4307664.1541695017</v>
      </c>
      <c r="AB307" s="10">
        <f t="shared" si="155"/>
        <v>4.307664154169502</v>
      </c>
      <c r="AC307" s="10">
        <f t="shared" si="156"/>
        <v>4.206664154169502</v>
      </c>
      <c r="AD307" s="3">
        <f t="shared" si="157"/>
        <v>610.10357565910101</v>
      </c>
      <c r="AI307" s="94">
        <f t="shared" si="158"/>
        <v>1.0200133566332816</v>
      </c>
    </row>
    <row r="308" spans="2:35">
      <c r="B308" s="39">
        <f t="shared" si="159"/>
        <v>280</v>
      </c>
      <c r="C308" s="42">
        <f t="shared" si="160"/>
        <v>4.7673860911272934</v>
      </c>
      <c r="D308" s="10">
        <f t="shared" si="161"/>
        <v>9.4326139088727068</v>
      </c>
      <c r="E308" s="40">
        <f t="shared" si="162"/>
        <v>27.534772182254585</v>
      </c>
      <c r="F308" s="40">
        <f t="shared" si="163"/>
        <v>46.4</v>
      </c>
      <c r="G308" s="3">
        <f t="shared" si="164"/>
        <v>377.32613908872509</v>
      </c>
      <c r="H308" s="3">
        <f t="shared" si="165"/>
        <v>213.67820014326583</v>
      </c>
      <c r="I308">
        <f t="shared" si="150"/>
        <v>2.1367820014326583E-4</v>
      </c>
      <c r="J308" s="4">
        <f t="shared" si="166"/>
        <v>639.47407421909566</v>
      </c>
      <c r="K308" s="40">
        <f t="shared" si="167"/>
        <v>2.9926968394077846</v>
      </c>
      <c r="L308" s="40">
        <f t="shared" si="151"/>
        <v>3.0073031605922154</v>
      </c>
      <c r="M308" s="10">
        <f t="shared" si="168"/>
        <v>4.307664154169502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13.161433479404073</v>
      </c>
      <c r="Q308" s="42">
        <f t="shared" si="170"/>
        <v>0.37449083024927959</v>
      </c>
      <c r="R308" s="4">
        <f t="shared" si="171"/>
        <v>413349.6424500476</v>
      </c>
      <c r="S308">
        <f t="shared" si="152"/>
        <v>4.1334964245004762E-4</v>
      </c>
      <c r="T308" s="41">
        <f t="shared" si="153"/>
        <v>3.7605012458991061E-4</v>
      </c>
      <c r="U308" s="42">
        <f t="shared" si="172"/>
        <v>0.74177660085873287</v>
      </c>
      <c r="V308" s="42">
        <f t="shared" si="173"/>
        <v>1.0295243895308785</v>
      </c>
      <c r="W308" s="42">
        <f t="shared" si="174"/>
        <v>1.0203882079571351</v>
      </c>
      <c r="X308" s="42">
        <f t="shared" si="175"/>
        <v>9.1361815737434071E-3</v>
      </c>
      <c r="Y308" s="42">
        <f t="shared" si="149"/>
        <v>5.0544289608909455E-3</v>
      </c>
      <c r="Z308" s="10">
        <f t="shared" si="176"/>
        <v>13.440838415897058</v>
      </c>
      <c r="AA308">
        <f t="shared" si="154"/>
        <v>4309202.271424301</v>
      </c>
      <c r="AB308" s="10">
        <f t="shared" si="155"/>
        <v>4.3092022714243008</v>
      </c>
      <c r="AC308" s="10">
        <f t="shared" si="156"/>
        <v>4.2082022714243008</v>
      </c>
      <c r="AD308" s="3">
        <f t="shared" si="157"/>
        <v>610.32665285341568</v>
      </c>
      <c r="AI308" s="94">
        <f t="shared" si="158"/>
        <v>1.0203882079571351</v>
      </c>
    </row>
    <row r="309" spans="2:35">
      <c r="B309" s="39">
        <f t="shared" si="159"/>
        <v>281</v>
      </c>
      <c r="C309" s="42">
        <f t="shared" si="160"/>
        <v>4.7844124700241766</v>
      </c>
      <c r="D309" s="10">
        <f t="shared" si="161"/>
        <v>9.4155875299758236</v>
      </c>
      <c r="E309" s="40">
        <f t="shared" si="162"/>
        <v>27.568824940048351</v>
      </c>
      <c r="F309" s="40">
        <f t="shared" si="163"/>
        <v>46.4</v>
      </c>
      <c r="G309" s="3">
        <f t="shared" si="164"/>
        <v>377.15587529975625</v>
      </c>
      <c r="H309" s="3">
        <f t="shared" si="165"/>
        <v>213.67820014326583</v>
      </c>
      <c r="I309">
        <f t="shared" si="150"/>
        <v>2.1367820014326583E-4</v>
      </c>
      <c r="J309" s="4">
        <f t="shared" si="166"/>
        <v>640.94781846002047</v>
      </c>
      <c r="K309" s="40">
        <f t="shared" si="167"/>
        <v>2.9995938660578441</v>
      </c>
      <c r="L309" s="40">
        <f t="shared" si="151"/>
        <v>3.0004061339421559</v>
      </c>
      <c r="M309" s="10">
        <f t="shared" si="168"/>
        <v>4.3092022714243008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13.162932434729916</v>
      </c>
      <c r="Q309" s="42">
        <f t="shared" si="170"/>
        <v>0.37578433980585529</v>
      </c>
      <c r="R309" s="4">
        <f t="shared" si="171"/>
        <v>412607.29219818494</v>
      </c>
      <c r="S309">
        <f t="shared" si="152"/>
        <v>4.1260729219818492E-4</v>
      </c>
      <c r="T309" s="41">
        <f t="shared" si="153"/>
        <v>3.767924748417733E-4</v>
      </c>
      <c r="U309" s="42">
        <f t="shared" si="172"/>
        <v>0.74044441621425272</v>
      </c>
      <c r="V309" s="42">
        <f t="shared" si="173"/>
        <v>1.0298993445451101</v>
      </c>
      <c r="W309" s="42">
        <f t="shared" si="174"/>
        <v>1.0207613009000784</v>
      </c>
      <c r="X309" s="42">
        <f t="shared" si="175"/>
        <v>9.1380436450316793E-3</v>
      </c>
      <c r="Y309" s="42">
        <f t="shared" si="149"/>
        <v>5.0662491076741995E-3</v>
      </c>
      <c r="Z309" s="10">
        <f t="shared" si="176"/>
        <v>13.445727942952344</v>
      </c>
      <c r="AA309">
        <f t="shared" si="154"/>
        <v>4310733.1371503491</v>
      </c>
      <c r="AB309" s="10">
        <f t="shared" si="155"/>
        <v>4.3107331371503488</v>
      </c>
      <c r="AC309" s="10">
        <f t="shared" si="156"/>
        <v>4.2097331371503488</v>
      </c>
      <c r="AD309" s="3">
        <f t="shared" si="157"/>
        <v>610.54867833942694</v>
      </c>
      <c r="AI309" s="94">
        <f t="shared" si="158"/>
        <v>1.0207613009000784</v>
      </c>
    </row>
    <row r="310" spans="2:35">
      <c r="B310" s="39">
        <f t="shared" si="159"/>
        <v>282</v>
      </c>
      <c r="C310" s="42">
        <f t="shared" si="160"/>
        <v>4.8014388489210598</v>
      </c>
      <c r="D310" s="10">
        <f t="shared" si="161"/>
        <v>9.3985611510789404</v>
      </c>
      <c r="E310" s="40">
        <f t="shared" si="162"/>
        <v>27.602877697842118</v>
      </c>
      <c r="F310" s="40">
        <f t="shared" si="163"/>
        <v>46.4</v>
      </c>
      <c r="G310" s="3">
        <f t="shared" si="164"/>
        <v>376.98561151078741</v>
      </c>
      <c r="H310" s="3">
        <f t="shared" si="165"/>
        <v>213.67820014326583</v>
      </c>
      <c r="I310">
        <f t="shared" si="150"/>
        <v>2.1367820014326583E-4</v>
      </c>
      <c r="J310" s="4">
        <f t="shared" si="166"/>
        <v>642.42338418114991</v>
      </c>
      <c r="K310" s="40">
        <f t="shared" si="167"/>
        <v>3.0064994171161179</v>
      </c>
      <c r="L310" s="40">
        <f t="shared" si="151"/>
        <v>2.9935005828838821</v>
      </c>
      <c r="M310" s="10">
        <f t="shared" si="168"/>
        <v>4.3107331371503488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13.164423961416025</v>
      </c>
      <c r="Q310" s="42">
        <f t="shared" si="170"/>
        <v>0.37707770280804864</v>
      </c>
      <c r="R310" s="4">
        <f t="shared" si="171"/>
        <v>411864.7571250503</v>
      </c>
      <c r="S310">
        <f t="shared" si="152"/>
        <v>4.1186475712505028E-4</v>
      </c>
      <c r="T310" s="41">
        <f t="shared" si="153"/>
        <v>3.7753500991490795E-4</v>
      </c>
      <c r="U310" s="42">
        <f t="shared" si="172"/>
        <v>0.73911189989875903</v>
      </c>
      <c r="V310" s="42">
        <f t="shared" si="173"/>
        <v>1.0302724859408736</v>
      </c>
      <c r="W310" s="42">
        <f t="shared" si="174"/>
        <v>1.0211326348781609</v>
      </c>
      <c r="X310" s="42">
        <f t="shared" si="175"/>
        <v>9.139851062712756E-3</v>
      </c>
      <c r="Y310" s="42">
        <f t="shared" si="149"/>
        <v>5.0780702528842696E-3</v>
      </c>
      <c r="Z310" s="10">
        <f t="shared" si="176"/>
        <v>13.450594301251183</v>
      </c>
      <c r="AA310">
        <f t="shared" si="154"/>
        <v>4312256.7489529066</v>
      </c>
      <c r="AB310" s="10">
        <f t="shared" si="155"/>
        <v>4.3122567489529064</v>
      </c>
      <c r="AC310" s="10">
        <f t="shared" si="156"/>
        <v>4.2112567489529065</v>
      </c>
      <c r="AD310" s="3">
        <f t="shared" si="157"/>
        <v>610.76965176981969</v>
      </c>
      <c r="AI310" s="94">
        <f t="shared" si="158"/>
        <v>1.0211326348781609</v>
      </c>
    </row>
    <row r="311" spans="2:35">
      <c r="B311" s="39">
        <f t="shared" si="159"/>
        <v>283</v>
      </c>
      <c r="C311" s="42">
        <f t="shared" si="160"/>
        <v>4.818465227817943</v>
      </c>
      <c r="D311" s="10">
        <f t="shared" si="161"/>
        <v>9.3815347721820572</v>
      </c>
      <c r="E311" s="40">
        <f t="shared" si="162"/>
        <v>27.636930455635884</v>
      </c>
      <c r="F311" s="40">
        <f t="shared" si="163"/>
        <v>46.4</v>
      </c>
      <c r="G311" s="3">
        <f t="shared" si="164"/>
        <v>376.81534772181857</v>
      </c>
      <c r="H311" s="3">
        <f t="shared" si="165"/>
        <v>213.67820014326583</v>
      </c>
      <c r="I311">
        <f t="shared" si="150"/>
        <v>2.1367820014326583E-4</v>
      </c>
      <c r="J311" s="4">
        <f t="shared" si="166"/>
        <v>643.90077138248421</v>
      </c>
      <c r="K311" s="40">
        <f t="shared" si="167"/>
        <v>3.0134134925826079</v>
      </c>
      <c r="L311" s="40">
        <f t="shared" si="151"/>
        <v>2.9865865074173921</v>
      </c>
      <c r="M311" s="10">
        <f t="shared" si="168"/>
        <v>4.3122567489529064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13.165908062472365</v>
      </c>
      <c r="Q311" s="42">
        <f t="shared" si="170"/>
        <v>0.37837092001844486</v>
      </c>
      <c r="R311" s="4">
        <f t="shared" si="171"/>
        <v>411122.03816103999</v>
      </c>
      <c r="S311">
        <f t="shared" si="152"/>
        <v>4.1112203816104001E-4</v>
      </c>
      <c r="T311" s="41">
        <f t="shared" si="153"/>
        <v>3.7827772887891821E-4</v>
      </c>
      <c r="U311" s="42">
        <f t="shared" si="172"/>
        <v>0.73777905358189422</v>
      </c>
      <c r="V311" s="42">
        <f t="shared" si="173"/>
        <v>1.0306438130810645</v>
      </c>
      <c r="W311" s="42">
        <f t="shared" si="174"/>
        <v>1.0215022093105037</v>
      </c>
      <c r="X311" s="42">
        <f t="shared" si="175"/>
        <v>9.1416037705607245E-3</v>
      </c>
      <c r="Y311" s="42">
        <f t="shared" si="149"/>
        <v>5.0898923322109813E-3</v>
      </c>
      <c r="Z311" s="10">
        <f t="shared" si="176"/>
        <v>13.455437483183658</v>
      </c>
      <c r="AA311">
        <f t="shared" si="154"/>
        <v>4313773.1044493802</v>
      </c>
      <c r="AB311" s="10">
        <f t="shared" si="155"/>
        <v>4.3137731044493801</v>
      </c>
      <c r="AC311" s="10">
        <f t="shared" si="156"/>
        <v>4.2127731044493801</v>
      </c>
      <c r="AD311" s="3">
        <f t="shared" si="157"/>
        <v>610.98957279903993</v>
      </c>
      <c r="AI311" s="94">
        <f t="shared" si="158"/>
        <v>1.0215022093105037</v>
      </c>
    </row>
    <row r="312" spans="2:35">
      <c r="B312" s="39">
        <f t="shared" si="159"/>
        <v>284</v>
      </c>
      <c r="C312" s="42">
        <f t="shared" si="160"/>
        <v>4.8354916067148261</v>
      </c>
      <c r="D312" s="10">
        <f t="shared" si="161"/>
        <v>9.364508393285174</v>
      </c>
      <c r="E312" s="40">
        <f t="shared" si="162"/>
        <v>27.670983213429651</v>
      </c>
      <c r="F312" s="40">
        <f t="shared" si="163"/>
        <v>46.4</v>
      </c>
      <c r="G312" s="3">
        <f t="shared" si="164"/>
        <v>376.64508393284973</v>
      </c>
      <c r="H312" s="3">
        <f t="shared" si="165"/>
        <v>213.67820014326583</v>
      </c>
      <c r="I312">
        <f t="shared" si="150"/>
        <v>2.1367820014326583E-4</v>
      </c>
      <c r="J312" s="4">
        <f t="shared" si="166"/>
        <v>645.37998006402358</v>
      </c>
      <c r="K312" s="40">
        <f t="shared" si="167"/>
        <v>3.020336092457315</v>
      </c>
      <c r="L312" s="40">
        <f t="shared" si="151"/>
        <v>2.979663907542685</v>
      </c>
      <c r="M312" s="10">
        <f t="shared" si="168"/>
        <v>4.3137731044493801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13.167384740892391</v>
      </c>
      <c r="Q312" s="42">
        <f t="shared" si="170"/>
        <v>0.37966399219883057</v>
      </c>
      <c r="R312" s="4">
        <f t="shared" si="171"/>
        <v>410379.13623655029</v>
      </c>
      <c r="S312">
        <f t="shared" si="152"/>
        <v>4.103791362365503E-4</v>
      </c>
      <c r="T312" s="41">
        <f t="shared" si="153"/>
        <v>3.7902063080340792E-4</v>
      </c>
      <c r="U312" s="42">
        <f t="shared" si="172"/>
        <v>0.73644587893330127</v>
      </c>
      <c r="V312" s="42">
        <f t="shared" si="173"/>
        <v>1.0310133253313631</v>
      </c>
      <c r="W312" s="42">
        <f t="shared" si="174"/>
        <v>1.0218700236191738</v>
      </c>
      <c r="X312" s="42">
        <f t="shared" si="175"/>
        <v>9.1433017121893556E-3</v>
      </c>
      <c r="Y312" s="42">
        <f t="shared" si="149"/>
        <v>5.1017152812918862E-3</v>
      </c>
      <c r="Z312" s="10">
        <f t="shared" si="176"/>
        <v>13.460257481176708</v>
      </c>
      <c r="AA312">
        <f t="shared" si="154"/>
        <v>4315282.2012687149</v>
      </c>
      <c r="AB312" s="10">
        <f t="shared" si="155"/>
        <v>4.3152822012687144</v>
      </c>
      <c r="AC312" s="10">
        <f t="shared" si="156"/>
        <v>4.2142822012687144</v>
      </c>
      <c r="AD312" s="3">
        <f t="shared" si="157"/>
        <v>611.20844108320739</v>
      </c>
      <c r="AI312" s="94">
        <f t="shared" si="158"/>
        <v>1.0218700236191738</v>
      </c>
    </row>
    <row r="313" spans="2:35">
      <c r="B313" s="39">
        <f t="shared" si="159"/>
        <v>285</v>
      </c>
      <c r="C313" s="42">
        <f t="shared" si="160"/>
        <v>4.8525179856117093</v>
      </c>
      <c r="D313" s="10">
        <f t="shared" si="161"/>
        <v>9.3474820143882908</v>
      </c>
      <c r="E313" s="40">
        <f t="shared" si="162"/>
        <v>27.705035971223417</v>
      </c>
      <c r="F313" s="40">
        <f t="shared" si="163"/>
        <v>46.4</v>
      </c>
      <c r="G313" s="3">
        <f t="shared" si="164"/>
        <v>376.47482014388089</v>
      </c>
      <c r="H313" s="3">
        <f t="shared" si="165"/>
        <v>213.67820014326583</v>
      </c>
      <c r="I313">
        <f t="shared" si="150"/>
        <v>2.1367820014326583E-4</v>
      </c>
      <c r="J313" s="4">
        <f t="shared" si="166"/>
        <v>646.86101022576736</v>
      </c>
      <c r="K313" s="40">
        <f t="shared" si="167"/>
        <v>3.0272672167402357</v>
      </c>
      <c r="L313" s="40">
        <f t="shared" si="151"/>
        <v>2.9727327832597643</v>
      </c>
      <c r="M313" s="10">
        <f t="shared" si="168"/>
        <v>4.3152822012687144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13.168853999652489</v>
      </c>
      <c r="Q313" s="42">
        <f t="shared" si="170"/>
        <v>0.38095692011019877</v>
      </c>
      <c r="R313" s="4">
        <f t="shared" si="171"/>
        <v>409636.05228197784</v>
      </c>
      <c r="S313">
        <f t="shared" si="152"/>
        <v>4.0963605228197785E-4</v>
      </c>
      <c r="T313" s="41">
        <f t="shared" si="153"/>
        <v>3.7976371475798037E-4</v>
      </c>
      <c r="U313" s="42">
        <f t="shared" si="172"/>
        <v>0.73511237762262327</v>
      </c>
      <c r="V313" s="42">
        <f t="shared" si="173"/>
        <v>1.0313810220608974</v>
      </c>
      <c r="W313" s="42">
        <f t="shared" si="174"/>
        <v>1.0222360772290366</v>
      </c>
      <c r="X313" s="42">
        <f t="shared" si="175"/>
        <v>9.1449448318607907E-3</v>
      </c>
      <c r="Y313" s="42">
        <f t="shared" si="149"/>
        <v>5.1135390357129216E-3</v>
      </c>
      <c r="Z313" s="10">
        <f t="shared" si="176"/>
        <v>13.465054287694992</v>
      </c>
      <c r="AA313">
        <f t="shared" si="154"/>
        <v>4316784.0370516628</v>
      </c>
      <c r="AB313" s="10">
        <f t="shared" si="155"/>
        <v>4.3167840370516624</v>
      </c>
      <c r="AC313" s="10">
        <f t="shared" si="156"/>
        <v>4.2157840370516624</v>
      </c>
      <c r="AD313" s="3">
        <f t="shared" si="157"/>
        <v>611.42625628015412</v>
      </c>
      <c r="AI313" s="94">
        <f t="shared" si="158"/>
        <v>1.0222360772290366</v>
      </c>
    </row>
    <row r="314" spans="2:35">
      <c r="B314" s="39">
        <f t="shared" si="159"/>
        <v>286</v>
      </c>
      <c r="C314" s="42">
        <f t="shared" si="160"/>
        <v>4.8695443645085925</v>
      </c>
      <c r="D314" s="10">
        <f t="shared" si="161"/>
        <v>9.3304556354914077</v>
      </c>
      <c r="E314" s="40">
        <f t="shared" si="162"/>
        <v>27.739088729017183</v>
      </c>
      <c r="F314" s="40">
        <f t="shared" si="163"/>
        <v>46.4</v>
      </c>
      <c r="G314" s="3">
        <f t="shared" si="164"/>
        <v>376.30455635491205</v>
      </c>
      <c r="H314" s="3">
        <f t="shared" si="165"/>
        <v>213.67820014326583</v>
      </c>
      <c r="I314">
        <f t="shared" si="150"/>
        <v>2.1367820014326583E-4</v>
      </c>
      <c r="J314" s="4">
        <f t="shared" si="166"/>
        <v>648.34386186771621</v>
      </c>
      <c r="K314" s="40">
        <f t="shared" si="167"/>
        <v>3.0342068654313734</v>
      </c>
      <c r="L314" s="40">
        <f t="shared" si="151"/>
        <v>2.9657931345686266</v>
      </c>
      <c r="M314" s="10">
        <f t="shared" si="168"/>
        <v>4.3167840370516624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13.170315841712281</v>
      </c>
      <c r="Q314" s="42">
        <f t="shared" si="170"/>
        <v>0.38224970451275336</v>
      </c>
      <c r="R314" s="4">
        <f t="shared" si="171"/>
        <v>408892.78722771874</v>
      </c>
      <c r="S314">
        <f t="shared" si="152"/>
        <v>4.0889278722771872E-4</v>
      </c>
      <c r="T314" s="41">
        <f t="shared" si="153"/>
        <v>3.805069798122395E-4</v>
      </c>
      <c r="U314" s="42">
        <f t="shared" si="172"/>
        <v>0.73377855131950265</v>
      </c>
      <c r="V314" s="42">
        <f t="shared" si="173"/>
        <v>1.0317469026427992</v>
      </c>
      <c r="W314" s="42">
        <f t="shared" si="174"/>
        <v>1.0226003695678223</v>
      </c>
      <c r="X314" s="42">
        <f t="shared" si="175"/>
        <v>9.1465330749769258E-3</v>
      </c>
      <c r="Y314" s="42">
        <f t="shared" si="149"/>
        <v>5.1253635310097015E-3</v>
      </c>
      <c r="Z314" s="10">
        <f t="shared" si="176"/>
        <v>13.469827895243348</v>
      </c>
      <c r="AA314">
        <f t="shared" si="154"/>
        <v>4318278.6094515612</v>
      </c>
      <c r="AB314" s="10">
        <f t="shared" si="155"/>
        <v>4.3182786094515615</v>
      </c>
      <c r="AC314" s="10">
        <f t="shared" si="156"/>
        <v>4.2172786094515615</v>
      </c>
      <c r="AD314" s="3">
        <f t="shared" si="157"/>
        <v>611.64301804953755</v>
      </c>
      <c r="AI314" s="94">
        <f t="shared" si="158"/>
        <v>1.0226003695678223</v>
      </c>
    </row>
    <row r="315" spans="2:35">
      <c r="B315" s="39">
        <f t="shared" si="159"/>
        <v>287</v>
      </c>
      <c r="C315" s="42">
        <f t="shared" si="160"/>
        <v>4.8865707434054757</v>
      </c>
      <c r="D315" s="10">
        <f t="shared" si="161"/>
        <v>9.3134292565945245</v>
      </c>
      <c r="E315" s="40">
        <f t="shared" si="162"/>
        <v>27.77314148681095</v>
      </c>
      <c r="F315" s="40">
        <f t="shared" si="163"/>
        <v>46.4</v>
      </c>
      <c r="G315" s="3">
        <f t="shared" si="164"/>
        <v>376.13429256594321</v>
      </c>
      <c r="H315" s="3">
        <f t="shared" si="165"/>
        <v>213.67820014326583</v>
      </c>
      <c r="I315">
        <f t="shared" si="150"/>
        <v>2.1367820014326583E-4</v>
      </c>
      <c r="J315" s="4">
        <f t="shared" si="166"/>
        <v>649.82853498986969</v>
      </c>
      <c r="K315" s="40">
        <f t="shared" si="167"/>
        <v>3.0411550385307256</v>
      </c>
      <c r="L315" s="40">
        <f t="shared" si="151"/>
        <v>2.9588449614692744</v>
      </c>
      <c r="M315" s="10">
        <f t="shared" si="168"/>
        <v>4.3182786094515615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13.171770270015422</v>
      </c>
      <c r="Q315" s="42">
        <f t="shared" si="170"/>
        <v>0.38354234616591387</v>
      </c>
      <c r="R315" s="4">
        <f t="shared" si="171"/>
        <v>408149.34200416954</v>
      </c>
      <c r="S315">
        <f t="shared" si="152"/>
        <v>4.0814934200416952E-4</v>
      </c>
      <c r="T315" s="41">
        <f t="shared" si="153"/>
        <v>3.8125042503578871E-4</v>
      </c>
      <c r="U315" s="42">
        <f t="shared" si="172"/>
        <v>0.73244440169358238</v>
      </c>
      <c r="V315" s="42">
        <f t="shared" si="173"/>
        <v>1.0321109664525128</v>
      </c>
      <c r="W315" s="42">
        <f t="shared" si="174"/>
        <v>1.022962900066313</v>
      </c>
      <c r="X315" s="42">
        <f t="shared" si="175"/>
        <v>9.1480663861998046E-3</v>
      </c>
      <c r="Y315" s="42">
        <f t="shared" si="149"/>
        <v>5.1371887026663808E-3</v>
      </c>
      <c r="Z315" s="10">
        <f t="shared" si="176"/>
        <v>13.47457829636293</v>
      </c>
      <c r="AA315">
        <f t="shared" si="154"/>
        <v>4319765.9161331113</v>
      </c>
      <c r="AB315" s="10">
        <f t="shared" si="155"/>
        <v>4.319765916133111</v>
      </c>
      <c r="AC315" s="10">
        <f t="shared" si="156"/>
        <v>4.218765916133111</v>
      </c>
      <c r="AD315" s="3">
        <f t="shared" si="157"/>
        <v>611.85872605266297</v>
      </c>
      <c r="AI315" s="94">
        <f t="shared" si="158"/>
        <v>1.022962900066313</v>
      </c>
    </row>
    <row r="316" spans="2:35">
      <c r="B316" s="39">
        <f t="shared" si="159"/>
        <v>288</v>
      </c>
      <c r="C316" s="42">
        <f t="shared" si="160"/>
        <v>4.9035971223023589</v>
      </c>
      <c r="D316" s="10">
        <f t="shared" si="161"/>
        <v>9.2964028776976413</v>
      </c>
      <c r="E316" s="40">
        <f t="shared" si="162"/>
        <v>27.807194244604716</v>
      </c>
      <c r="F316" s="40">
        <f t="shared" si="163"/>
        <v>46.4</v>
      </c>
      <c r="G316" s="3">
        <f t="shared" si="164"/>
        <v>375.96402877697437</v>
      </c>
      <c r="H316" s="3">
        <f t="shared" si="165"/>
        <v>213.67820014326583</v>
      </c>
      <c r="I316">
        <f t="shared" si="150"/>
        <v>2.1367820014326583E-4</v>
      </c>
      <c r="J316" s="4">
        <f t="shared" si="166"/>
        <v>651.31502959222826</v>
      </c>
      <c r="K316" s="40">
        <f t="shared" si="167"/>
        <v>3.0481117360382952</v>
      </c>
      <c r="L316" s="40">
        <f t="shared" si="151"/>
        <v>2.9518882639617048</v>
      </c>
      <c r="M316" s="10">
        <f t="shared" si="168"/>
        <v>4.319765916133111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13.173217287488438</v>
      </c>
      <c r="Q316" s="42">
        <f t="shared" si="170"/>
        <v>0.38483484582832012</v>
      </c>
      <c r="R316" s="4">
        <f t="shared" si="171"/>
        <v>407405.71754172642</v>
      </c>
      <c r="S316">
        <f t="shared" si="152"/>
        <v>4.074057175417264E-4</v>
      </c>
      <c r="T316" s="41">
        <f t="shared" si="153"/>
        <v>3.8199404949823182E-4</v>
      </c>
      <c r="U316" s="42">
        <f t="shared" si="172"/>
        <v>0.73110993041450512</v>
      </c>
      <c r="V316" s="42">
        <f t="shared" si="173"/>
        <v>1.0324732128694587</v>
      </c>
      <c r="W316" s="42">
        <f t="shared" si="174"/>
        <v>1.0233236681580482</v>
      </c>
      <c r="X316" s="42">
        <f t="shared" si="175"/>
        <v>9.1495447114104955E-3</v>
      </c>
      <c r="Y316" s="42">
        <f t="shared" si="149"/>
        <v>5.1490144861170498E-3</v>
      </c>
      <c r="Z316" s="10">
        <f t="shared" si="176"/>
        <v>13.479305483633937</v>
      </c>
      <c r="AA316">
        <f t="shared" si="154"/>
        <v>4321245.9547732426</v>
      </c>
      <c r="AB316" s="10">
        <f t="shared" si="155"/>
        <v>4.3212459547732429</v>
      </c>
      <c r="AC316" s="10">
        <f t="shared" si="156"/>
        <v>4.2202459547732429</v>
      </c>
      <c r="AD316" s="3">
        <f t="shared" si="157"/>
        <v>612.07337995260946</v>
      </c>
      <c r="AI316" s="94">
        <f t="shared" si="158"/>
        <v>1.0233236681580482</v>
      </c>
    </row>
    <row r="317" spans="2:35">
      <c r="B317" s="39">
        <f t="shared" si="159"/>
        <v>289</v>
      </c>
      <c r="C317" s="42">
        <f t="shared" si="160"/>
        <v>4.9206235011992421</v>
      </c>
      <c r="D317" s="10">
        <f t="shared" si="161"/>
        <v>9.2793764988007581</v>
      </c>
      <c r="E317" s="40">
        <f t="shared" si="162"/>
        <v>27.841247002398482</v>
      </c>
      <c r="F317" s="40">
        <f t="shared" si="163"/>
        <v>46.4</v>
      </c>
      <c r="G317" s="3">
        <f t="shared" si="164"/>
        <v>375.79376498800553</v>
      </c>
      <c r="H317" s="3">
        <f t="shared" si="165"/>
        <v>213.67820014326583</v>
      </c>
      <c r="I317">
        <f t="shared" si="150"/>
        <v>2.1367820014326583E-4</v>
      </c>
      <c r="J317" s="4">
        <f t="shared" si="166"/>
        <v>652.80334567479144</v>
      </c>
      <c r="K317" s="40">
        <f t="shared" si="167"/>
        <v>3.0550769579540793</v>
      </c>
      <c r="L317" s="40">
        <f t="shared" si="151"/>
        <v>2.9449230420459207</v>
      </c>
      <c r="M317" s="10">
        <f t="shared" si="168"/>
        <v>4.3212459547732429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13.174656897041617</v>
      </c>
      <c r="Q317" s="42">
        <f t="shared" si="170"/>
        <v>0.38612720425783692</v>
      </c>
      <c r="R317" s="4">
        <f t="shared" si="171"/>
        <v>406661.91477078589</v>
      </c>
      <c r="S317">
        <f t="shared" si="152"/>
        <v>4.0666191477078587E-4</v>
      </c>
      <c r="T317" s="41">
        <f t="shared" si="153"/>
        <v>3.8273785226917235E-4</v>
      </c>
      <c r="U317" s="42">
        <f t="shared" si="172"/>
        <v>0.72977513915191383</v>
      </c>
      <c r="V317" s="42">
        <f t="shared" si="173"/>
        <v>1.0328336412757755</v>
      </c>
      <c r="W317" s="42">
        <f t="shared" si="174"/>
        <v>1.0236826732795323</v>
      </c>
      <c r="X317" s="42">
        <f t="shared" si="175"/>
        <v>9.1509679962431534E-3</v>
      </c>
      <c r="Y317" s="42">
        <f t="shared" si="149"/>
        <v>5.1608408167452329E-3</v>
      </c>
      <c r="Z317" s="10">
        <f t="shared" si="176"/>
        <v>13.48400944967343</v>
      </c>
      <c r="AA317">
        <f t="shared" si="154"/>
        <v>4322718.7230604272</v>
      </c>
      <c r="AB317" s="10">
        <f t="shared" si="155"/>
        <v>4.3227187230604276</v>
      </c>
      <c r="AC317" s="10">
        <f t="shared" si="156"/>
        <v>4.2217187230604276</v>
      </c>
      <c r="AD317" s="3">
        <f t="shared" si="157"/>
        <v>612.28697941413009</v>
      </c>
      <c r="AI317" s="94">
        <f t="shared" si="158"/>
        <v>1.0236826732795323</v>
      </c>
    </row>
    <row r="318" spans="2:35">
      <c r="B318" s="39">
        <f t="shared" si="159"/>
        <v>290</v>
      </c>
      <c r="C318" s="42">
        <f t="shared" si="160"/>
        <v>4.9376498800961253</v>
      </c>
      <c r="D318" s="10">
        <f t="shared" si="161"/>
        <v>9.2623501199038749</v>
      </c>
      <c r="E318" s="40">
        <f t="shared" si="162"/>
        <v>27.875299760192249</v>
      </c>
      <c r="F318" s="40">
        <f t="shared" si="163"/>
        <v>46.4</v>
      </c>
      <c r="G318" s="3">
        <f t="shared" si="164"/>
        <v>375.6235011990367</v>
      </c>
      <c r="H318" s="3">
        <f t="shared" si="165"/>
        <v>213.67820014326583</v>
      </c>
      <c r="I318">
        <f t="shared" si="150"/>
        <v>2.1367820014326583E-4</v>
      </c>
      <c r="J318" s="4">
        <f t="shared" si="166"/>
        <v>654.29348323755949</v>
      </c>
      <c r="K318" s="40">
        <f t="shared" si="167"/>
        <v>3.0620507042780791</v>
      </c>
      <c r="L318" s="40">
        <f t="shared" si="151"/>
        <v>2.9379492957219209</v>
      </c>
      <c r="M318" s="10">
        <f t="shared" si="168"/>
        <v>4.3227187230604276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13.176089101568369</v>
      </c>
      <c r="Q318" s="42">
        <f t="shared" si="170"/>
        <v>0.38741942221155862</v>
      </c>
      <c r="R318" s="4">
        <f t="shared" si="171"/>
        <v>405917.93462174432</v>
      </c>
      <c r="S318">
        <f t="shared" si="152"/>
        <v>4.0591793462174431E-4</v>
      </c>
      <c r="T318" s="41">
        <f t="shared" si="153"/>
        <v>3.8348183241821392E-4</v>
      </c>
      <c r="U318" s="42">
        <f t="shared" si="172"/>
        <v>0.72844002957545129</v>
      </c>
      <c r="V318" s="42">
        <f t="shared" si="173"/>
        <v>1.0331922510574294</v>
      </c>
      <c r="W318" s="42">
        <f t="shared" si="174"/>
        <v>1.0240399148700707</v>
      </c>
      <c r="X318" s="42">
        <f t="shared" si="175"/>
        <v>9.1523361873586673E-3</v>
      </c>
      <c r="Y318" s="42">
        <f t="shared" si="149"/>
        <v>5.1726676298850345E-3</v>
      </c>
      <c r="Z318" s="10">
        <f t="shared" si="176"/>
        <v>13.48869018713741</v>
      </c>
      <c r="AA318">
        <f t="shared" si="154"/>
        <v>4324184.2186953248</v>
      </c>
      <c r="AB318" s="10">
        <f t="shared" si="155"/>
        <v>4.3241842186953248</v>
      </c>
      <c r="AC318" s="10">
        <f t="shared" si="156"/>
        <v>4.2231842186953248</v>
      </c>
      <c r="AD318" s="3">
        <f t="shared" si="157"/>
        <v>612.49952410374544</v>
      </c>
      <c r="AI318" s="94">
        <f t="shared" si="158"/>
        <v>1.0240399148700707</v>
      </c>
    </row>
    <row r="319" spans="2:35">
      <c r="B319" s="39">
        <f t="shared" si="159"/>
        <v>291</v>
      </c>
      <c r="C319" s="42">
        <f t="shared" si="160"/>
        <v>4.9546762589930085</v>
      </c>
      <c r="D319" s="10">
        <f t="shared" si="161"/>
        <v>9.2453237410069917</v>
      </c>
      <c r="E319" s="40">
        <f t="shared" si="162"/>
        <v>27.909352517986015</v>
      </c>
      <c r="F319" s="40">
        <f t="shared" si="163"/>
        <v>46.4</v>
      </c>
      <c r="G319" s="3">
        <f t="shared" si="164"/>
        <v>375.45323741006786</v>
      </c>
      <c r="H319" s="3">
        <f t="shared" si="165"/>
        <v>213.67820014326583</v>
      </c>
      <c r="I319">
        <f t="shared" si="150"/>
        <v>2.1367820014326583E-4</v>
      </c>
      <c r="J319" s="4">
        <f t="shared" si="166"/>
        <v>655.78544228053238</v>
      </c>
      <c r="K319" s="40">
        <f t="shared" si="167"/>
        <v>3.0690329750102952</v>
      </c>
      <c r="L319" s="40">
        <f t="shared" si="151"/>
        <v>2.9309670249897048</v>
      </c>
      <c r="M319" s="10">
        <f t="shared" si="168"/>
        <v>4.3241842186953248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13.177513903945897</v>
      </c>
      <c r="Q319" s="42">
        <f t="shared" si="170"/>
        <v>0.38871150044581376</v>
      </c>
      <c r="R319" s="4">
        <f t="shared" si="171"/>
        <v>405173.77802499791</v>
      </c>
      <c r="S319">
        <f t="shared" si="152"/>
        <v>4.0517377802499793E-4</v>
      </c>
      <c r="T319" s="41">
        <f t="shared" si="153"/>
        <v>3.8422598901496029E-4</v>
      </c>
      <c r="U319" s="42">
        <f t="shared" si="172"/>
        <v>0.72710460335476002</v>
      </c>
      <c r="V319" s="42">
        <f t="shared" si="173"/>
        <v>1.0335490416035957</v>
      </c>
      <c r="W319" s="42">
        <f t="shared" si="174"/>
        <v>1.0243953923719245</v>
      </c>
      <c r="X319" s="42">
        <f t="shared" si="175"/>
        <v>9.1536492316712792E-3</v>
      </c>
      <c r="Y319" s="42">
        <f t="shared" si="149"/>
        <v>5.1844948608212836E-3</v>
      </c>
      <c r="Z319" s="10">
        <f t="shared" si="176"/>
        <v>13.493347688720295</v>
      </c>
      <c r="AA319">
        <f t="shared" si="154"/>
        <v>4325642.4393906258</v>
      </c>
      <c r="AB319" s="10">
        <f t="shared" si="155"/>
        <v>4.3256424393906254</v>
      </c>
      <c r="AC319" s="10">
        <f t="shared" si="156"/>
        <v>4.2246424393906254</v>
      </c>
      <c r="AD319" s="3">
        <f t="shared" si="157"/>
        <v>612.71101368972097</v>
      </c>
      <c r="AI319" s="94">
        <f t="shared" si="158"/>
        <v>1.0243953923719245</v>
      </c>
    </row>
    <row r="320" spans="2:35">
      <c r="B320" s="39">
        <f t="shared" si="159"/>
        <v>292</v>
      </c>
      <c r="C320" s="42">
        <f t="shared" si="160"/>
        <v>4.9717026378898916</v>
      </c>
      <c r="D320" s="10">
        <f t="shared" si="161"/>
        <v>9.2282973621101085</v>
      </c>
      <c r="E320" s="40">
        <f t="shared" si="162"/>
        <v>27.943405275779782</v>
      </c>
      <c r="F320" s="40">
        <f t="shared" si="163"/>
        <v>46.4</v>
      </c>
      <c r="G320" s="3">
        <f t="shared" si="164"/>
        <v>375.28297362109902</v>
      </c>
      <c r="H320" s="3">
        <f t="shared" si="165"/>
        <v>213.67820014326583</v>
      </c>
      <c r="I320">
        <f t="shared" si="150"/>
        <v>2.1367820014326583E-4</v>
      </c>
      <c r="J320" s="4">
        <f t="shared" si="166"/>
        <v>657.27922280371013</v>
      </c>
      <c r="K320" s="40">
        <f t="shared" si="167"/>
        <v>3.0760237701507269</v>
      </c>
      <c r="L320" s="40">
        <f t="shared" si="151"/>
        <v>2.9239762298492731</v>
      </c>
      <c r="M320" s="10">
        <f t="shared" si="168"/>
        <v>4.3256424393906254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13.17893130703508</v>
      </c>
      <c r="Q320" s="42">
        <f t="shared" si="170"/>
        <v>0.3900034397161698</v>
      </c>
      <c r="R320" s="4">
        <f t="shared" si="171"/>
        <v>404429.44591094315</v>
      </c>
      <c r="S320">
        <f t="shared" si="152"/>
        <v>4.0442944591094314E-4</v>
      </c>
      <c r="T320" s="41">
        <f t="shared" si="153"/>
        <v>3.8497032112901508E-4</v>
      </c>
      <c r="U320" s="42">
        <f t="shared" si="172"/>
        <v>0.725768862159483</v>
      </c>
      <c r="V320" s="42">
        <f t="shared" si="173"/>
        <v>1.033904012306176</v>
      </c>
      <c r="W320" s="42">
        <f t="shared" si="174"/>
        <v>1.0247491052302731</v>
      </c>
      <c r="X320" s="42">
        <f t="shared" si="175"/>
        <v>9.1549070759029405E-3</v>
      </c>
      <c r="Y320" s="42">
        <f t="shared" si="149"/>
        <v>5.1963224447891029E-3</v>
      </c>
      <c r="Z320" s="10">
        <f t="shared" si="176"/>
        <v>13.497981947152907</v>
      </c>
      <c r="AA320">
        <f t="shared" si="154"/>
        <v>4327093.382870418</v>
      </c>
      <c r="AB320" s="10">
        <f t="shared" si="155"/>
        <v>4.3270933828704177</v>
      </c>
      <c r="AC320" s="10">
        <f t="shared" si="156"/>
        <v>4.2260933828704177</v>
      </c>
      <c r="AD320" s="3">
        <f t="shared" si="157"/>
        <v>612.92144784197501</v>
      </c>
      <c r="AI320" s="94">
        <f t="shared" si="158"/>
        <v>1.0247491052302731</v>
      </c>
    </row>
    <row r="321" spans="2:35">
      <c r="B321" s="39">
        <f t="shared" si="159"/>
        <v>293</v>
      </c>
      <c r="C321" s="42">
        <f t="shared" si="160"/>
        <v>4.9887290167867748</v>
      </c>
      <c r="D321" s="10">
        <f t="shared" si="161"/>
        <v>9.2112709832132253</v>
      </c>
      <c r="E321" s="40">
        <f t="shared" si="162"/>
        <v>27.977458033573548</v>
      </c>
      <c r="F321" s="40">
        <f t="shared" si="163"/>
        <v>46.4</v>
      </c>
      <c r="G321" s="3">
        <f t="shared" si="164"/>
        <v>375.11270983213018</v>
      </c>
      <c r="H321" s="3">
        <f t="shared" si="165"/>
        <v>213.67820014326583</v>
      </c>
      <c r="I321">
        <f t="shared" si="150"/>
        <v>2.1367820014326583E-4</v>
      </c>
      <c r="J321" s="4">
        <f t="shared" si="166"/>
        <v>658.77482480709273</v>
      </c>
      <c r="K321" s="40">
        <f t="shared" si="167"/>
        <v>3.0830230896993744</v>
      </c>
      <c r="L321" s="40">
        <f t="shared" si="151"/>
        <v>2.9169769103006256</v>
      </c>
      <c r="M321" s="10">
        <f t="shared" si="168"/>
        <v>4.3270933828704177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13.180341313679884</v>
      </c>
      <c r="Q321" s="42">
        <f t="shared" si="170"/>
        <v>0.39129524077743755</v>
      </c>
      <c r="R321" s="4">
        <f t="shared" si="171"/>
        <v>403684.93920997641</v>
      </c>
      <c r="S321">
        <f t="shared" si="152"/>
        <v>4.0368493920997641E-4</v>
      </c>
      <c r="T321" s="41">
        <f t="shared" si="153"/>
        <v>3.8571482782998181E-4</v>
      </c>
      <c r="U321" s="42">
        <f t="shared" si="172"/>
        <v>0.7244328076592631</v>
      </c>
      <c r="V321" s="42">
        <f t="shared" si="173"/>
        <v>1.0342571625608645</v>
      </c>
      <c r="W321" s="42">
        <f t="shared" si="174"/>
        <v>1.0251010528930606</v>
      </c>
      <c r="X321" s="42">
        <f t="shared" si="175"/>
        <v>9.1561096678038911E-3</v>
      </c>
      <c r="Y321" s="42">
        <f t="shared" si="149"/>
        <v>5.2081503169750555E-3</v>
      </c>
      <c r="Z321" s="10">
        <f t="shared" si="176"/>
        <v>13.502592955204568</v>
      </c>
      <c r="AA321">
        <f t="shared" si="154"/>
        <v>4328537.0468708426</v>
      </c>
      <c r="AB321" s="10">
        <f t="shared" si="155"/>
        <v>4.3285370468708422</v>
      </c>
      <c r="AC321" s="10">
        <f t="shared" si="156"/>
        <v>4.2275370468708422</v>
      </c>
      <c r="AD321" s="3">
        <f t="shared" si="157"/>
        <v>613.1308262321744</v>
      </c>
      <c r="AI321" s="94">
        <f t="shared" si="158"/>
        <v>1.0251010528930606</v>
      </c>
    </row>
    <row r="322" spans="2:35">
      <c r="B322" s="39">
        <f t="shared" si="159"/>
        <v>294</v>
      </c>
      <c r="C322" s="42">
        <f t="shared" si="160"/>
        <v>5.005755395683658</v>
      </c>
      <c r="D322" s="10">
        <f t="shared" si="161"/>
        <v>9.1942446043163422</v>
      </c>
      <c r="E322" s="40">
        <f t="shared" si="162"/>
        <v>28.011510791367314</v>
      </c>
      <c r="F322" s="40">
        <f t="shared" si="163"/>
        <v>46.4</v>
      </c>
      <c r="G322" s="3">
        <f t="shared" si="164"/>
        <v>374.94244604316134</v>
      </c>
      <c r="H322" s="3">
        <f t="shared" si="165"/>
        <v>213.67820014326583</v>
      </c>
      <c r="I322">
        <f t="shared" si="150"/>
        <v>2.1367820014326583E-4</v>
      </c>
      <c r="J322" s="4">
        <f t="shared" si="166"/>
        <v>660.27224829067995</v>
      </c>
      <c r="K322" s="40">
        <f t="shared" si="167"/>
        <v>3.0900309336562368</v>
      </c>
      <c r="L322" s="40">
        <f t="shared" si="151"/>
        <v>2.9099690663437632</v>
      </c>
      <c r="M322" s="10">
        <f t="shared" si="168"/>
        <v>4.3285370468708422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13.18174392670805</v>
      </c>
      <c r="Q322" s="42">
        <f t="shared" si="170"/>
        <v>0.39258690438367599</v>
      </c>
      <c r="R322" s="4">
        <f t="shared" si="171"/>
        <v>402940.25885249407</v>
      </c>
      <c r="S322">
        <f t="shared" si="152"/>
        <v>4.0294025885249409E-4</v>
      </c>
      <c r="T322" s="41">
        <f t="shared" si="153"/>
        <v>3.8645950818746414E-4</v>
      </c>
      <c r="U322" s="42">
        <f t="shared" si="172"/>
        <v>0.72309644152374319</v>
      </c>
      <c r="V322" s="42">
        <f t="shared" si="173"/>
        <v>1.0346084917663982</v>
      </c>
      <c r="W322" s="42">
        <f t="shared" si="174"/>
        <v>1.0254512348111549</v>
      </c>
      <c r="X322" s="42">
        <f t="shared" si="175"/>
        <v>9.1572569552433869E-3</v>
      </c>
      <c r="Y322" s="42">
        <f t="shared" si="149"/>
        <v>5.2199784125171169E-3</v>
      </c>
      <c r="Z322" s="10">
        <f t="shared" si="176"/>
        <v>13.507180705682121</v>
      </c>
      <c r="AA322">
        <f t="shared" si="154"/>
        <v>4329973.4291397892</v>
      </c>
      <c r="AB322" s="10">
        <f t="shared" si="155"/>
        <v>4.3299734291397893</v>
      </c>
      <c r="AC322" s="10">
        <f t="shared" si="156"/>
        <v>4.2289734291397894</v>
      </c>
      <c r="AD322" s="3">
        <f t="shared" si="157"/>
        <v>613.33914853368947</v>
      </c>
      <c r="AI322" s="94">
        <f t="shared" si="158"/>
        <v>1.0254512348111549</v>
      </c>
    </row>
    <row r="323" spans="2:35">
      <c r="B323" s="39">
        <f t="shared" si="159"/>
        <v>295</v>
      </c>
      <c r="C323" s="42">
        <f t="shared" si="160"/>
        <v>5.0227817745805412</v>
      </c>
      <c r="D323" s="10">
        <f t="shared" si="161"/>
        <v>9.177218225419459</v>
      </c>
      <c r="E323" s="40">
        <f t="shared" si="162"/>
        <v>28.045563549161081</v>
      </c>
      <c r="F323" s="40">
        <f t="shared" si="163"/>
        <v>46.4</v>
      </c>
      <c r="G323" s="3">
        <f t="shared" si="164"/>
        <v>374.7721822541925</v>
      </c>
      <c r="H323" s="3">
        <f t="shared" si="165"/>
        <v>213.67820014326583</v>
      </c>
      <c r="I323">
        <f t="shared" si="150"/>
        <v>2.1367820014326583E-4</v>
      </c>
      <c r="J323" s="4">
        <f t="shared" si="166"/>
        <v>661.77149325447203</v>
      </c>
      <c r="K323" s="40">
        <f t="shared" si="167"/>
        <v>3.0970473020213154</v>
      </c>
      <c r="L323" s="40">
        <f t="shared" si="151"/>
        <v>2.9029526979786846</v>
      </c>
      <c r="M323" s="10">
        <f t="shared" si="168"/>
        <v>4.3299734291397893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13.183139148930822</v>
      </c>
      <c r="Q323" s="42">
        <f t="shared" si="170"/>
        <v>0.39387843128819661</v>
      </c>
      <c r="R323" s="4">
        <f t="shared" si="171"/>
        <v>402195.40576889238</v>
      </c>
      <c r="S323">
        <f t="shared" si="152"/>
        <v>4.0219540576889238E-4</v>
      </c>
      <c r="T323" s="41">
        <f t="shared" si="153"/>
        <v>3.8720436127106584E-4</v>
      </c>
      <c r="U323" s="42">
        <f t="shared" si="172"/>
        <v>0.7217597654225657</v>
      </c>
      <c r="V323" s="42">
        <f t="shared" si="173"/>
        <v>1.0349579993253319</v>
      </c>
      <c r="W323" s="42">
        <f t="shared" si="174"/>
        <v>1.0257996504382734</v>
      </c>
      <c r="X323" s="42">
        <f t="shared" si="175"/>
        <v>9.1583488870585761E-3</v>
      </c>
      <c r="Y323" s="42">
        <f t="shared" si="149"/>
        <v>5.2318066665057398E-3</v>
      </c>
      <c r="Z323" s="10">
        <f t="shared" si="176"/>
        <v>13.511745191431785</v>
      </c>
      <c r="AA323">
        <f t="shared" si="154"/>
        <v>4331402.5274374736</v>
      </c>
      <c r="AB323" s="10">
        <f t="shared" si="155"/>
        <v>4.3314025274374739</v>
      </c>
      <c r="AC323" s="10">
        <f t="shared" si="156"/>
        <v>4.2304025274374739</v>
      </c>
      <c r="AD323" s="3">
        <f t="shared" si="157"/>
        <v>613.54641442167861</v>
      </c>
      <c r="AI323" s="94">
        <f t="shared" si="158"/>
        <v>1.0257996504382734</v>
      </c>
    </row>
    <row r="324" spans="2:35">
      <c r="B324" s="39">
        <f t="shared" si="159"/>
        <v>296</v>
      </c>
      <c r="C324" s="42">
        <f t="shared" si="160"/>
        <v>5.0398081534774244</v>
      </c>
      <c r="D324" s="10">
        <f t="shared" si="161"/>
        <v>9.1601918465225758</v>
      </c>
      <c r="E324" s="40">
        <f t="shared" si="162"/>
        <v>28.079616306954847</v>
      </c>
      <c r="F324" s="40">
        <f t="shared" si="163"/>
        <v>46.4</v>
      </c>
      <c r="G324" s="3">
        <f t="shared" si="164"/>
        <v>374.60191846522366</v>
      </c>
      <c r="H324" s="3">
        <f t="shared" si="165"/>
        <v>213.67820014326583</v>
      </c>
      <c r="I324">
        <f t="shared" si="150"/>
        <v>2.1367820014326583E-4</v>
      </c>
      <c r="J324" s="4">
        <f t="shared" si="166"/>
        <v>663.27255969846897</v>
      </c>
      <c r="K324" s="40">
        <f t="shared" si="167"/>
        <v>3.1040721947946093</v>
      </c>
      <c r="L324" s="40">
        <f t="shared" si="151"/>
        <v>2.8959278052053907</v>
      </c>
      <c r="M324" s="10">
        <f t="shared" si="168"/>
        <v>4.3314025274374739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13.184526983143551</v>
      </c>
      <c r="Q324" s="42">
        <f t="shared" si="170"/>
        <v>0.39516982224356811</v>
      </c>
      <c r="R324" s="4">
        <f t="shared" si="171"/>
        <v>401450.38088956784</v>
      </c>
      <c r="S324">
        <f t="shared" si="152"/>
        <v>4.0145038088956785E-4</v>
      </c>
      <c r="T324" s="41">
        <f t="shared" si="153"/>
        <v>3.8794938615039037E-4</v>
      </c>
      <c r="U324" s="42">
        <f t="shared" si="172"/>
        <v>0.72042278102537394</v>
      </c>
      <c r="V324" s="42">
        <f t="shared" si="173"/>
        <v>1.0353056846422941</v>
      </c>
      <c r="W324" s="42">
        <f t="shared" si="174"/>
        <v>1.0261462992311237</v>
      </c>
      <c r="X324" s="42">
        <f t="shared" si="175"/>
        <v>9.1593854111704509E-3</v>
      </c>
      <c r="Y324" s="42">
        <f t="shared" si="149"/>
        <v>5.243635013982487E-3</v>
      </c>
      <c r="Z324" s="10">
        <f t="shared" si="176"/>
        <v>13.51628640533476</v>
      </c>
      <c r="AA324">
        <f t="shared" si="154"/>
        <v>4332824.3395350678</v>
      </c>
      <c r="AB324" s="10">
        <f t="shared" si="155"/>
        <v>4.3328243395350681</v>
      </c>
      <c r="AC324" s="10">
        <f t="shared" si="156"/>
        <v>4.2318243395350681</v>
      </c>
      <c r="AD324" s="3">
        <f t="shared" si="157"/>
        <v>613.75262357288875</v>
      </c>
      <c r="AI324" s="94">
        <f t="shared" si="158"/>
        <v>1.0261462992311237</v>
      </c>
    </row>
    <row r="325" spans="2:35">
      <c r="B325" s="39">
        <f t="shared" si="159"/>
        <v>297</v>
      </c>
      <c r="C325" s="42">
        <f t="shared" si="160"/>
        <v>5.0568345323743076</v>
      </c>
      <c r="D325" s="10">
        <f t="shared" si="161"/>
        <v>9.1431654676256926</v>
      </c>
      <c r="E325" s="40">
        <f t="shared" si="162"/>
        <v>28.113669064748613</v>
      </c>
      <c r="F325" s="40">
        <f t="shared" si="163"/>
        <v>46.4</v>
      </c>
      <c r="G325" s="3">
        <f t="shared" si="164"/>
        <v>374.43165467625482</v>
      </c>
      <c r="H325" s="3">
        <f t="shared" si="165"/>
        <v>213.67820014326583</v>
      </c>
      <c r="I325">
        <f t="shared" si="150"/>
        <v>2.1367820014326583E-4</v>
      </c>
      <c r="J325" s="4">
        <f t="shared" si="166"/>
        <v>664.77544762267075</v>
      </c>
      <c r="K325" s="40">
        <f t="shared" si="167"/>
        <v>3.1111056119761193</v>
      </c>
      <c r="L325" s="40">
        <f t="shared" si="151"/>
        <v>2.8888943880238807</v>
      </c>
      <c r="M325" s="10">
        <f t="shared" si="168"/>
        <v>4.3328243395350681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13.185907432124395</v>
      </c>
      <c r="Q325" s="42">
        <f t="shared" si="170"/>
        <v>0.396461078001621</v>
      </c>
      <c r="R325" s="4">
        <f t="shared" si="171"/>
        <v>400705.1851449167</v>
      </c>
      <c r="S325">
        <f t="shared" si="152"/>
        <v>4.0070518514491671E-4</v>
      </c>
      <c r="T325" s="41">
        <f t="shared" si="153"/>
        <v>3.8869458189504151E-4</v>
      </c>
      <c r="U325" s="42">
        <f t="shared" si="172"/>
        <v>0.71908549000181021</v>
      </c>
      <c r="V325" s="42">
        <f t="shared" si="173"/>
        <v>1.0356515471266923</v>
      </c>
      <c r="W325" s="42">
        <f t="shared" si="174"/>
        <v>1.0264911806490704</v>
      </c>
      <c r="X325" s="42">
        <f t="shared" si="175"/>
        <v>9.1603664776218618E-3</v>
      </c>
      <c r="Y325" s="42">
        <f t="shared" si="149"/>
        <v>5.2554633899425905E-3</v>
      </c>
      <c r="Z325" s="10">
        <f t="shared" si="176"/>
        <v>13.520804340312914</v>
      </c>
      <c r="AA325">
        <f t="shared" si="154"/>
        <v>4334238.8632164719</v>
      </c>
      <c r="AB325" s="10">
        <f t="shared" si="155"/>
        <v>4.3342388632164717</v>
      </c>
      <c r="AC325" s="10">
        <f t="shared" si="156"/>
        <v>4.2332388632164717</v>
      </c>
      <c r="AD325" s="3">
        <f t="shared" si="157"/>
        <v>613.95777566591323</v>
      </c>
      <c r="AI325" s="94">
        <f t="shared" si="158"/>
        <v>1.0264911806490704</v>
      </c>
    </row>
    <row r="326" spans="2:35">
      <c r="B326" s="39">
        <f t="shared" si="159"/>
        <v>298</v>
      </c>
      <c r="C326" s="42">
        <f t="shared" si="160"/>
        <v>5.0738609112711908</v>
      </c>
      <c r="D326" s="10">
        <f t="shared" si="161"/>
        <v>9.1261390887288094</v>
      </c>
      <c r="E326" s="40">
        <f t="shared" si="162"/>
        <v>28.14772182254238</v>
      </c>
      <c r="F326" s="40">
        <f t="shared" si="163"/>
        <v>46.4</v>
      </c>
      <c r="G326" s="3">
        <f t="shared" si="164"/>
        <v>374.26139088728598</v>
      </c>
      <c r="H326" s="3">
        <f t="shared" si="165"/>
        <v>213.67820014326583</v>
      </c>
      <c r="I326">
        <f t="shared" si="150"/>
        <v>2.1367820014326583E-4</v>
      </c>
      <c r="J326" s="4">
        <f t="shared" si="166"/>
        <v>666.28015702707739</v>
      </c>
      <c r="K326" s="40">
        <f t="shared" si="167"/>
        <v>3.1181475535658452</v>
      </c>
      <c r="L326" s="40">
        <f t="shared" si="151"/>
        <v>2.8818524464341548</v>
      </c>
      <c r="M326" s="10">
        <f t="shared" si="168"/>
        <v>4.3342388632164717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13.187280498636076</v>
      </c>
      <c r="Q326" s="42">
        <f t="shared" si="170"/>
        <v>0.39775219931345207</v>
      </c>
      <c r="R326" s="4">
        <f t="shared" si="171"/>
        <v>399959.81946533534</v>
      </c>
      <c r="S326">
        <f t="shared" si="152"/>
        <v>3.9995981946533535E-4</v>
      </c>
      <c r="T326" s="41">
        <f t="shared" si="153"/>
        <v>3.8943994757462288E-4</v>
      </c>
      <c r="U326" s="42">
        <f t="shared" si="172"/>
        <v>0.71774789402151751</v>
      </c>
      <c r="V326" s="42">
        <f t="shared" si="173"/>
        <v>1.0359955861899046</v>
      </c>
      <c r="W326" s="42">
        <f t="shared" si="174"/>
        <v>1.0268342941545663</v>
      </c>
      <c r="X326" s="42">
        <f t="shared" si="175"/>
        <v>9.1612920353383309E-3</v>
      </c>
      <c r="Y326" s="42">
        <f t="shared" si="149"/>
        <v>5.2672917293333241E-3</v>
      </c>
      <c r="Z326" s="10">
        <f t="shared" si="176"/>
        <v>13.525298989323707</v>
      </c>
      <c r="AA326">
        <f t="shared" si="154"/>
        <v>4335646.0962767322</v>
      </c>
      <c r="AB326" s="10">
        <f t="shared" si="155"/>
        <v>4.335646096276732</v>
      </c>
      <c r="AC326" s="10">
        <f t="shared" si="156"/>
        <v>4.2346460962767321</v>
      </c>
      <c r="AD326" s="3">
        <f t="shared" si="157"/>
        <v>614.16187038096189</v>
      </c>
      <c r="AI326" s="94">
        <f t="shared" si="158"/>
        <v>1.0268342941545663</v>
      </c>
    </row>
    <row r="327" spans="2:35">
      <c r="B327" s="39">
        <f t="shared" si="159"/>
        <v>299</v>
      </c>
      <c r="C327" s="42">
        <f t="shared" si="160"/>
        <v>5.090887290168074</v>
      </c>
      <c r="D327" s="10">
        <f t="shared" si="161"/>
        <v>9.1091127098319262</v>
      </c>
      <c r="E327" s="40">
        <f t="shared" si="162"/>
        <v>28.181774580336146</v>
      </c>
      <c r="F327" s="40">
        <f t="shared" si="163"/>
        <v>46.4</v>
      </c>
      <c r="G327" s="3">
        <f t="shared" si="164"/>
        <v>374.09112709831714</v>
      </c>
      <c r="H327" s="3">
        <f t="shared" si="165"/>
        <v>213.67820014326583</v>
      </c>
      <c r="I327">
        <f t="shared" si="150"/>
        <v>2.1367820014326583E-4</v>
      </c>
      <c r="J327" s="4">
        <f t="shared" si="166"/>
        <v>667.78668791168866</v>
      </c>
      <c r="K327" s="40">
        <f t="shared" si="167"/>
        <v>3.1251980195637858</v>
      </c>
      <c r="L327" s="40">
        <f t="shared" si="151"/>
        <v>2.8748019804362142</v>
      </c>
      <c r="M327" s="10">
        <f t="shared" si="168"/>
        <v>4.335646096276732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13.188646185424382</v>
      </c>
      <c r="Q327" s="42">
        <f t="shared" si="170"/>
        <v>0.39904318692942892</v>
      </c>
      <c r="R327" s="4">
        <f t="shared" si="171"/>
        <v>399214.28478122025</v>
      </c>
      <c r="S327">
        <f t="shared" si="152"/>
        <v>3.9921428478122026E-4</v>
      </c>
      <c r="T327" s="41">
        <f t="shared" si="153"/>
        <v>3.9018548225873797E-4</v>
      </c>
      <c r="U327" s="42">
        <f t="shared" si="172"/>
        <v>0.7164099947541388</v>
      </c>
      <c r="V327" s="42">
        <f t="shared" si="173"/>
        <v>1.0363378012471198</v>
      </c>
      <c r="W327" s="42">
        <f t="shared" si="174"/>
        <v>1.0271756392127671</v>
      </c>
      <c r="X327" s="42">
        <f t="shared" si="175"/>
        <v>9.1621620343527166E-3</v>
      </c>
      <c r="Y327" s="42">
        <f t="shared" si="149"/>
        <v>5.2791199670552463E-3</v>
      </c>
      <c r="Z327" s="10">
        <f t="shared" si="176"/>
        <v>13.52977034536252</v>
      </c>
      <c r="AA327">
        <f t="shared" si="154"/>
        <v>4337046.0365227684</v>
      </c>
      <c r="AB327" s="10">
        <f t="shared" si="155"/>
        <v>4.3370460365227688</v>
      </c>
      <c r="AC327" s="10">
        <f t="shared" si="156"/>
        <v>4.2360460365227688</v>
      </c>
      <c r="AD327" s="3">
        <f t="shared" si="157"/>
        <v>614.36490739996646</v>
      </c>
      <c r="AI327" s="94">
        <f t="shared" si="158"/>
        <v>1.0271756392127671</v>
      </c>
    </row>
    <row r="328" spans="2:35">
      <c r="B328" s="39">
        <f t="shared" si="159"/>
        <v>300</v>
      </c>
      <c r="C328" s="42">
        <f t="shared" si="160"/>
        <v>5.1079136690649571</v>
      </c>
      <c r="D328" s="10">
        <f t="shared" si="161"/>
        <v>9.092086330935043</v>
      </c>
      <c r="E328" s="40">
        <f t="shared" si="162"/>
        <v>28.215827338129913</v>
      </c>
      <c r="F328" s="40">
        <f t="shared" si="163"/>
        <v>46.4</v>
      </c>
      <c r="G328" s="3">
        <f t="shared" si="164"/>
        <v>373.92086330934831</v>
      </c>
      <c r="H328" s="3">
        <f t="shared" si="165"/>
        <v>213.67820014326583</v>
      </c>
      <c r="I328">
        <f t="shared" si="150"/>
        <v>2.1367820014326583E-4</v>
      </c>
      <c r="J328" s="4">
        <f t="shared" si="166"/>
        <v>669.29504027650478</v>
      </c>
      <c r="K328" s="40">
        <f t="shared" si="167"/>
        <v>3.1322570099699427</v>
      </c>
      <c r="L328" s="40">
        <f t="shared" si="151"/>
        <v>2.8677429900300573</v>
      </c>
      <c r="M328" s="10">
        <f t="shared" si="168"/>
        <v>4.3370460365227688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13.190004495218902</v>
      </c>
      <c r="Q328" s="42">
        <f t="shared" si="170"/>
        <v>0.40033404159919456</v>
      </c>
      <c r="R328" s="4">
        <f t="shared" si="171"/>
        <v>398468.58202296769</v>
      </c>
      <c r="S328">
        <f t="shared" si="152"/>
        <v>3.9846858202296771E-4</v>
      </c>
      <c r="T328" s="41">
        <f t="shared" si="153"/>
        <v>3.9093118501699051E-4</v>
      </c>
      <c r="U328" s="42">
        <f t="shared" si="172"/>
        <v>0.71507179386931663</v>
      </c>
      <c r="V328" s="42">
        <f t="shared" si="173"/>
        <v>1.0366781917170642</v>
      </c>
      <c r="W328" s="42">
        <f t="shared" si="174"/>
        <v>1.0275152152917097</v>
      </c>
      <c r="X328" s="42">
        <f t="shared" si="175"/>
        <v>9.1629764253544632E-3</v>
      </c>
      <c r="Y328" s="42">
        <f t="shared" si="149"/>
        <v>5.2909480379628674E-3</v>
      </c>
      <c r="Z328" s="10">
        <f t="shared" si="176"/>
        <v>13.534218401463455</v>
      </c>
      <c r="AA328">
        <f t="shared" si="154"/>
        <v>4338438.6817736216</v>
      </c>
      <c r="AB328" s="10">
        <f t="shared" si="155"/>
        <v>4.3384386817736216</v>
      </c>
      <c r="AC328" s="10">
        <f t="shared" si="156"/>
        <v>4.2374386817736216</v>
      </c>
      <c r="AD328" s="3">
        <f t="shared" si="157"/>
        <v>614.56688640661662</v>
      </c>
      <c r="AI328" s="94">
        <f t="shared" si="158"/>
        <v>1.0275152152917097</v>
      </c>
    </row>
    <row r="329" spans="2:35">
      <c r="B329" s="39">
        <f t="shared" si="159"/>
        <v>301</v>
      </c>
      <c r="C329" s="42">
        <f t="shared" si="160"/>
        <v>5.1249400479618403</v>
      </c>
      <c r="D329" s="10">
        <f t="shared" si="161"/>
        <v>9.0750599520381598</v>
      </c>
      <c r="E329" s="40">
        <f t="shared" si="162"/>
        <v>28.249880095923679</v>
      </c>
      <c r="F329" s="40">
        <f t="shared" si="163"/>
        <v>46.4</v>
      </c>
      <c r="G329" s="3">
        <f t="shared" si="164"/>
        <v>373.75059952037947</v>
      </c>
      <c r="H329" s="3">
        <f t="shared" si="165"/>
        <v>213.67820014326583</v>
      </c>
      <c r="I329">
        <f t="shared" si="150"/>
        <v>2.1367820014326583E-4</v>
      </c>
      <c r="J329" s="4">
        <f t="shared" si="166"/>
        <v>670.80521412152575</v>
      </c>
      <c r="K329" s="40">
        <f t="shared" si="167"/>
        <v>3.1393245247843149</v>
      </c>
      <c r="L329" s="40">
        <f t="shared" si="151"/>
        <v>2.8606754752156851</v>
      </c>
      <c r="M329" s="10">
        <f t="shared" si="168"/>
        <v>4.3384386817736216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13.191355430733307</v>
      </c>
      <c r="Q329" s="42">
        <f t="shared" si="170"/>
        <v>0.40162476407167186</v>
      </c>
      <c r="R329" s="4">
        <f t="shared" si="171"/>
        <v>397722.71212097403</v>
      </c>
      <c r="S329">
        <f t="shared" si="152"/>
        <v>3.9772271212097404E-4</v>
      </c>
      <c r="T329" s="41">
        <f t="shared" si="153"/>
        <v>3.9167705491898418E-4</v>
      </c>
      <c r="U329" s="42">
        <f t="shared" si="172"/>
        <v>0.71373329303669397</v>
      </c>
      <c r="V329" s="42">
        <f t="shared" si="173"/>
        <v>1.0370167570210926</v>
      </c>
      <c r="W329" s="42">
        <f t="shared" si="174"/>
        <v>1.0278530218623696</v>
      </c>
      <c r="X329" s="42">
        <f t="shared" si="175"/>
        <v>9.1637351587230409E-3</v>
      </c>
      <c r="Y329" s="42">
        <f t="shared" si="149"/>
        <v>5.3027758768640614E-3</v>
      </c>
      <c r="Z329" s="10">
        <f t="shared" si="176"/>
        <v>13.538643150696958</v>
      </c>
      <c r="AA329">
        <f t="shared" si="154"/>
        <v>4339824.0298597114</v>
      </c>
      <c r="AB329" s="10">
        <f t="shared" si="155"/>
        <v>4.3398240298597113</v>
      </c>
      <c r="AC329" s="10">
        <f t="shared" si="156"/>
        <v>4.2388240298597113</v>
      </c>
      <c r="AD329" s="3">
        <f t="shared" si="157"/>
        <v>614.76780708625256</v>
      </c>
      <c r="AI329" s="94">
        <f t="shared" si="158"/>
        <v>1.0278530218623696</v>
      </c>
    </row>
    <row r="330" spans="2:35">
      <c r="B330" s="39">
        <f t="shared" si="159"/>
        <v>302</v>
      </c>
      <c r="C330" s="42">
        <f t="shared" si="160"/>
        <v>5.1419664268587235</v>
      </c>
      <c r="D330" s="10">
        <f t="shared" si="161"/>
        <v>9.0580335731412767</v>
      </c>
      <c r="E330" s="40">
        <f t="shared" si="162"/>
        <v>28.283932853717445</v>
      </c>
      <c r="F330" s="40">
        <f t="shared" si="163"/>
        <v>46.4</v>
      </c>
      <c r="G330" s="3">
        <f t="shared" si="164"/>
        <v>373.58033573141063</v>
      </c>
      <c r="H330" s="3">
        <f t="shared" si="165"/>
        <v>213.67820014326583</v>
      </c>
      <c r="I330">
        <f t="shared" si="150"/>
        <v>2.1367820014326583E-4</v>
      </c>
      <c r="J330" s="4">
        <f t="shared" si="166"/>
        <v>672.31720944675158</v>
      </c>
      <c r="K330" s="40">
        <f t="shared" si="167"/>
        <v>3.1464005640069033</v>
      </c>
      <c r="L330" s="40">
        <f t="shared" si="151"/>
        <v>2.8535994359930967</v>
      </c>
      <c r="M330" s="10">
        <f t="shared" si="168"/>
        <v>4.3398240298597113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13.19269899466466</v>
      </c>
      <c r="Q330" s="42">
        <f t="shared" si="170"/>
        <v>0.40291535509506815</v>
      </c>
      <c r="R330" s="4">
        <f t="shared" si="171"/>
        <v>396976.67600563559</v>
      </c>
      <c r="S330">
        <f t="shared" si="152"/>
        <v>3.9697667600563559E-4</v>
      </c>
      <c r="T330" s="41">
        <f t="shared" si="153"/>
        <v>3.9242309103432264E-4</v>
      </c>
      <c r="U330" s="42">
        <f t="shared" si="172"/>
        <v>0.71239449392591325</v>
      </c>
      <c r="V330" s="42">
        <f t="shared" si="173"/>
        <v>1.0373534965845057</v>
      </c>
      <c r="W330" s="42">
        <f t="shared" si="174"/>
        <v>1.0281890583984836</v>
      </c>
      <c r="X330" s="42">
        <f t="shared" si="175"/>
        <v>9.1644381860220836E-3</v>
      </c>
      <c r="Y330" s="42">
        <f t="shared" si="149"/>
        <v>5.3146034185214113E-3</v>
      </c>
      <c r="Z330" s="10">
        <f t="shared" si="176"/>
        <v>13.543044586172373</v>
      </c>
      <c r="AA330">
        <f t="shared" si="154"/>
        <v>4341202.0786236385</v>
      </c>
      <c r="AB330" s="10">
        <f t="shared" si="155"/>
        <v>4.3412020786236383</v>
      </c>
      <c r="AC330" s="10">
        <f t="shared" si="156"/>
        <v>4.2402020786236383</v>
      </c>
      <c r="AD330" s="3">
        <f t="shared" si="157"/>
        <v>614.96766912598093</v>
      </c>
      <c r="AI330" s="94">
        <f t="shared" si="158"/>
        <v>1.0281890583984836</v>
      </c>
    </row>
    <row r="331" spans="2:35">
      <c r="B331" s="39">
        <f t="shared" si="159"/>
        <v>303</v>
      </c>
      <c r="C331" s="42">
        <f t="shared" si="160"/>
        <v>5.1589928057556067</v>
      </c>
      <c r="D331" s="10">
        <f t="shared" si="161"/>
        <v>9.0410071942443935</v>
      </c>
      <c r="E331" s="40">
        <f t="shared" si="162"/>
        <v>28.317985611511212</v>
      </c>
      <c r="F331" s="40">
        <f t="shared" si="163"/>
        <v>46.4</v>
      </c>
      <c r="G331" s="3">
        <f t="shared" si="164"/>
        <v>373.41007194244179</v>
      </c>
      <c r="H331" s="3">
        <f t="shared" si="165"/>
        <v>213.67820014326583</v>
      </c>
      <c r="I331">
        <f t="shared" si="150"/>
        <v>2.1367820014326583E-4</v>
      </c>
      <c r="J331" s="4">
        <f t="shared" si="166"/>
        <v>673.83102625218248</v>
      </c>
      <c r="K331" s="40">
        <f t="shared" si="167"/>
        <v>3.1534851276377087</v>
      </c>
      <c r="L331" s="40">
        <f t="shared" si="151"/>
        <v>2.8465148723622913</v>
      </c>
      <c r="M331" s="10">
        <f t="shared" si="168"/>
        <v>4.3412020786236383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13.194035189694224</v>
      </c>
      <c r="Q331" s="42">
        <f t="shared" si="170"/>
        <v>0.4042058154168795</v>
      </c>
      <c r="R331" s="4">
        <f t="shared" si="171"/>
        <v>396230.47460734873</v>
      </c>
      <c r="S331">
        <f t="shared" si="152"/>
        <v>3.9623047460734872E-4</v>
      </c>
      <c r="T331" s="41">
        <f t="shared" si="153"/>
        <v>3.931692924326095E-4</v>
      </c>
      <c r="U331" s="42">
        <f t="shared" si="172"/>
        <v>0.71105539820661756</v>
      </c>
      <c r="V331" s="42">
        <f t="shared" si="173"/>
        <v>1.0376884098350854</v>
      </c>
      <c r="W331" s="42">
        <f t="shared" si="174"/>
        <v>1.0285233243767427</v>
      </c>
      <c r="X331" s="42">
        <f t="shared" si="175"/>
        <v>9.1650854583427144E-3</v>
      </c>
      <c r="Y331" s="42">
        <f t="shared" si="149"/>
        <v>5.3264305976514128E-3</v>
      </c>
      <c r="Z331" s="10">
        <f t="shared" si="176"/>
        <v>13.547422701035027</v>
      </c>
      <c r="AA331">
        <f t="shared" si="154"/>
        <v>4342572.8259192677</v>
      </c>
      <c r="AB331" s="10">
        <f t="shared" si="155"/>
        <v>4.3425728259192677</v>
      </c>
      <c r="AC331" s="10">
        <f t="shared" si="156"/>
        <v>4.2415728259192678</v>
      </c>
      <c r="AD331" s="3">
        <f t="shared" si="157"/>
        <v>615.16647221454207</v>
      </c>
      <c r="AI331" s="94">
        <f t="shared" si="158"/>
        <v>1.0285233243767427</v>
      </c>
    </row>
    <row r="332" spans="2:35">
      <c r="B332" s="39">
        <f t="shared" si="159"/>
        <v>304</v>
      </c>
      <c r="C332" s="42">
        <f t="shared" si="160"/>
        <v>5.1760191846524899</v>
      </c>
      <c r="D332" s="10">
        <f t="shared" si="161"/>
        <v>9.0239808153475103</v>
      </c>
      <c r="E332" s="40">
        <f t="shared" si="162"/>
        <v>28.352038369304978</v>
      </c>
      <c r="F332" s="40">
        <f t="shared" si="163"/>
        <v>46.4</v>
      </c>
      <c r="G332" s="3">
        <f t="shared" si="164"/>
        <v>373.23980815347295</v>
      </c>
      <c r="H332" s="3">
        <f t="shared" si="165"/>
        <v>213.67820014326583</v>
      </c>
      <c r="I332">
        <f t="shared" si="150"/>
        <v>2.1367820014326583E-4</v>
      </c>
      <c r="J332" s="4">
        <f t="shared" si="166"/>
        <v>675.34666453781779</v>
      </c>
      <c r="K332" s="40">
        <f t="shared" si="167"/>
        <v>3.1605782156767277</v>
      </c>
      <c r="L332" s="40">
        <f t="shared" si="151"/>
        <v>2.8394217843232723</v>
      </c>
      <c r="M332" s="10">
        <f t="shared" si="168"/>
        <v>4.3425728259192677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13.195364018486618</v>
      </c>
      <c r="Q332" s="42">
        <f t="shared" si="170"/>
        <v>0.40549614578389548</v>
      </c>
      <c r="R332" s="4">
        <f t="shared" si="171"/>
        <v>395484.10885650996</v>
      </c>
      <c r="S332">
        <f t="shared" si="152"/>
        <v>3.9548410885650994E-4</v>
      </c>
      <c r="T332" s="41">
        <f t="shared" si="153"/>
        <v>3.9391565818344828E-4</v>
      </c>
      <c r="U332" s="42">
        <f t="shared" si="172"/>
        <v>0.70971600754844988</v>
      </c>
      <c r="V332" s="42">
        <f t="shared" si="173"/>
        <v>1.0380214962042322</v>
      </c>
      <c r="W332" s="42">
        <f t="shared" si="174"/>
        <v>1.0288558192765702</v>
      </c>
      <c r="X332" s="42">
        <f t="shared" si="175"/>
        <v>9.1656769276620143E-3</v>
      </c>
      <c r="Y332" s="42">
        <f t="shared" si="149"/>
        <v>5.3382573489254327E-3</v>
      </c>
      <c r="Z332" s="10">
        <f t="shared" si="176"/>
        <v>13.551777488467804</v>
      </c>
      <c r="AA332">
        <f t="shared" si="154"/>
        <v>4343936.269612222</v>
      </c>
      <c r="AB332" s="10">
        <f t="shared" si="155"/>
        <v>4.3439362696122217</v>
      </c>
      <c r="AC332" s="10">
        <f t="shared" si="156"/>
        <v>4.2429362696122217</v>
      </c>
      <c r="AD332" s="3">
        <f t="shared" si="157"/>
        <v>615.36421604238171</v>
      </c>
      <c r="AI332" s="94">
        <f t="shared" si="158"/>
        <v>1.0288558192765702</v>
      </c>
    </row>
    <row r="333" spans="2:35">
      <c r="B333" s="39">
        <f t="shared" si="159"/>
        <v>305</v>
      </c>
      <c r="C333" s="42">
        <f t="shared" si="160"/>
        <v>5.1930455635493731</v>
      </c>
      <c r="D333" s="10">
        <f t="shared" si="161"/>
        <v>9.0069544364506271</v>
      </c>
      <c r="E333" s="40">
        <f t="shared" si="162"/>
        <v>28.386091127098744</v>
      </c>
      <c r="F333" s="40">
        <f t="shared" si="163"/>
        <v>46.4</v>
      </c>
      <c r="G333" s="3">
        <f t="shared" si="164"/>
        <v>373.06954436450411</v>
      </c>
      <c r="H333" s="3">
        <f t="shared" si="165"/>
        <v>213.67820014326583</v>
      </c>
      <c r="I333">
        <f t="shared" si="150"/>
        <v>2.1367820014326583E-4</v>
      </c>
      <c r="J333" s="4">
        <f t="shared" si="166"/>
        <v>676.86412430365795</v>
      </c>
      <c r="K333" s="40">
        <f t="shared" si="167"/>
        <v>3.1676798281239624</v>
      </c>
      <c r="L333" s="40">
        <f t="shared" si="151"/>
        <v>2.8323201718760376</v>
      </c>
      <c r="M333" s="10">
        <f t="shared" si="168"/>
        <v>4.3439362696122217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13.196685483690317</v>
      </c>
      <c r="Q333" s="42">
        <f t="shared" si="170"/>
        <v>0.40678634694220345</v>
      </c>
      <c r="R333" s="4">
        <f t="shared" si="171"/>
        <v>394737.57968351559</v>
      </c>
      <c r="S333">
        <f t="shared" si="152"/>
        <v>3.9473757968351558E-4</v>
      </c>
      <c r="T333" s="41">
        <f t="shared" si="153"/>
        <v>3.9466218735644264E-4</v>
      </c>
      <c r="U333" s="42">
        <f t="shared" si="172"/>
        <v>0.70837632362105285</v>
      </c>
      <c r="V333" s="42">
        <f t="shared" si="173"/>
        <v>1.0383527551269245</v>
      </c>
      <c r="W333" s="42">
        <f t="shared" si="174"/>
        <v>1.029186542580242</v>
      </c>
      <c r="X333" s="42">
        <f t="shared" si="175"/>
        <v>9.166212546682484E-3</v>
      </c>
      <c r="Y333" s="42">
        <f t="shared" si="149"/>
        <v>5.3500836069704594E-3</v>
      </c>
      <c r="Z333" s="10">
        <f t="shared" si="176"/>
        <v>13.556108941692163</v>
      </c>
      <c r="AA333">
        <f t="shared" si="154"/>
        <v>4345292.4075802052</v>
      </c>
      <c r="AB333" s="10">
        <f t="shared" si="155"/>
        <v>4.3452924075802049</v>
      </c>
      <c r="AC333" s="10">
        <f t="shared" si="156"/>
        <v>4.2442924075802049</v>
      </c>
      <c r="AD333" s="3">
        <f t="shared" si="157"/>
        <v>615.56090030169764</v>
      </c>
      <c r="AI333" s="94">
        <f t="shared" si="158"/>
        <v>1.029186542580242</v>
      </c>
    </row>
    <row r="334" spans="2:35">
      <c r="B334" s="39">
        <f t="shared" si="159"/>
        <v>306</v>
      </c>
      <c r="C334" s="42">
        <f t="shared" si="160"/>
        <v>5.2100719424462563</v>
      </c>
      <c r="D334" s="10">
        <f t="shared" si="161"/>
        <v>8.9899280575537439</v>
      </c>
      <c r="E334" s="40">
        <f t="shared" si="162"/>
        <v>28.420143884892511</v>
      </c>
      <c r="F334" s="40">
        <f t="shared" si="163"/>
        <v>46.4</v>
      </c>
      <c r="G334" s="3">
        <f t="shared" si="164"/>
        <v>372.89928057553527</v>
      </c>
      <c r="H334" s="3">
        <f t="shared" si="165"/>
        <v>213.67820014326583</v>
      </c>
      <c r="I334">
        <f t="shared" si="150"/>
        <v>2.1367820014326583E-4</v>
      </c>
      <c r="J334" s="4">
        <f t="shared" si="166"/>
        <v>678.38340554970318</v>
      </c>
      <c r="K334" s="40">
        <f t="shared" si="167"/>
        <v>3.1747899649794142</v>
      </c>
      <c r="L334" s="40">
        <f t="shared" si="151"/>
        <v>2.8252100350205858</v>
      </c>
      <c r="M334" s="10">
        <f t="shared" si="168"/>
        <v>4.3452924075802049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13.197999587938007</v>
      </c>
      <c r="Q334" s="42">
        <f t="shared" si="170"/>
        <v>0.4080764196371931</v>
      </c>
      <c r="R334" s="4">
        <f t="shared" si="171"/>
        <v>393990.88801876182</v>
      </c>
      <c r="S334">
        <f t="shared" si="152"/>
        <v>3.9399088801876181E-4</v>
      </c>
      <c r="T334" s="41">
        <f t="shared" si="153"/>
        <v>3.9540887902119641E-4</v>
      </c>
      <c r="U334" s="42">
        <f t="shared" si="172"/>
        <v>0.7070363480940689</v>
      </c>
      <c r="V334" s="42">
        <f t="shared" si="173"/>
        <v>1.0386821860412274</v>
      </c>
      <c r="W334" s="42">
        <f t="shared" si="174"/>
        <v>1.0295154937729634</v>
      </c>
      <c r="X334" s="42">
        <f t="shared" si="175"/>
        <v>9.1666922682640539E-3</v>
      </c>
      <c r="Y334" s="42">
        <f t="shared" si="149"/>
        <v>5.3619093063691199E-3</v>
      </c>
      <c r="Z334" s="10">
        <f t="shared" si="176"/>
        <v>13.560417053967289</v>
      </c>
      <c r="AA334">
        <f t="shared" si="154"/>
        <v>4346641.2377127279</v>
      </c>
      <c r="AB334" s="10">
        <f t="shared" si="155"/>
        <v>4.3466412377127277</v>
      </c>
      <c r="AC334" s="10">
        <f t="shared" si="156"/>
        <v>4.2456412377127277</v>
      </c>
      <c r="AD334" s="3">
        <f t="shared" si="157"/>
        <v>615.75652468639998</v>
      </c>
      <c r="AI334" s="94">
        <f t="shared" si="158"/>
        <v>1.0295154937729634</v>
      </c>
    </row>
    <row r="335" spans="2:35">
      <c r="B335" s="39">
        <f t="shared" si="159"/>
        <v>307</v>
      </c>
      <c r="C335" s="42">
        <f t="shared" si="160"/>
        <v>5.2270983213431395</v>
      </c>
      <c r="D335" s="10">
        <f t="shared" si="161"/>
        <v>8.9729016786568607</v>
      </c>
      <c r="E335" s="40">
        <f t="shared" si="162"/>
        <v>28.454196642686277</v>
      </c>
      <c r="F335" s="40">
        <f t="shared" si="163"/>
        <v>46.4</v>
      </c>
      <c r="G335" s="3">
        <f t="shared" si="164"/>
        <v>372.72901678656643</v>
      </c>
      <c r="H335" s="3">
        <f t="shared" si="165"/>
        <v>213.67820014326583</v>
      </c>
      <c r="I335">
        <f t="shared" si="150"/>
        <v>2.1367820014326583E-4</v>
      </c>
      <c r="J335" s="4">
        <f t="shared" si="166"/>
        <v>679.90450827595305</v>
      </c>
      <c r="K335" s="40">
        <f t="shared" si="167"/>
        <v>3.1819086262430809</v>
      </c>
      <c r="L335" s="40">
        <f t="shared" si="151"/>
        <v>2.8180913737569191</v>
      </c>
      <c r="M335" s="10">
        <f t="shared" si="168"/>
        <v>4.3466412377127277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13.199306333846348</v>
      </c>
      <c r="Q335" s="42">
        <f t="shared" si="170"/>
        <v>0.4093663646135608</v>
      </c>
      <c r="R335" s="4">
        <f t="shared" si="171"/>
        <v>393244.03479264519</v>
      </c>
      <c r="S335">
        <f t="shared" si="152"/>
        <v>3.9324403479264517E-4</v>
      </c>
      <c r="T335" s="41">
        <f t="shared" si="153"/>
        <v>3.9615573224731305E-4</v>
      </c>
      <c r="U335" s="42">
        <f t="shared" si="172"/>
        <v>0.70569608263714134</v>
      </c>
      <c r="V335" s="42">
        <f t="shared" si="173"/>
        <v>1.0390097883876859</v>
      </c>
      <c r="W335" s="42">
        <f t="shared" si="174"/>
        <v>1.0298426723428047</v>
      </c>
      <c r="X335" s="42">
        <f t="shared" si="175"/>
        <v>9.167116044881185E-3</v>
      </c>
      <c r="Y335" s="42">
        <f t="shared" si="149"/>
        <v>5.3737343816589941E-3</v>
      </c>
      <c r="Z335" s="10">
        <f t="shared" si="176"/>
        <v>13.56470181858751</v>
      </c>
      <c r="AA335">
        <f t="shared" si="154"/>
        <v>4347982.7579103075</v>
      </c>
      <c r="AB335" s="10">
        <f t="shared" si="155"/>
        <v>4.3479827579103079</v>
      </c>
      <c r="AC335" s="10">
        <f t="shared" si="156"/>
        <v>4.2469827579103079</v>
      </c>
      <c r="AD335" s="3">
        <f t="shared" si="157"/>
        <v>615.95108889199525</v>
      </c>
      <c r="AI335" s="94">
        <f t="shared" si="158"/>
        <v>1.0298426723428047</v>
      </c>
    </row>
    <row r="336" spans="2:35">
      <c r="B336" s="39">
        <f t="shared" si="159"/>
        <v>308</v>
      </c>
      <c r="C336" s="42">
        <f t="shared" si="160"/>
        <v>5.2441247002400226</v>
      </c>
      <c r="D336" s="10">
        <f t="shared" si="161"/>
        <v>8.9558752997599775</v>
      </c>
      <c r="E336" s="40">
        <f t="shared" si="162"/>
        <v>28.488249400480044</v>
      </c>
      <c r="F336" s="40">
        <f t="shared" si="163"/>
        <v>46.4</v>
      </c>
      <c r="G336" s="3">
        <f t="shared" si="164"/>
        <v>372.55875299759759</v>
      </c>
      <c r="H336" s="3">
        <f t="shared" si="165"/>
        <v>213.67820014326583</v>
      </c>
      <c r="I336">
        <f t="shared" si="150"/>
        <v>2.1367820014326583E-4</v>
      </c>
      <c r="J336" s="4">
        <f t="shared" si="166"/>
        <v>681.42743248240777</v>
      </c>
      <c r="K336" s="40">
        <f t="shared" si="167"/>
        <v>3.1890358119149633</v>
      </c>
      <c r="L336" s="40">
        <f t="shared" si="151"/>
        <v>2.8109641880850367</v>
      </c>
      <c r="M336" s="10">
        <f t="shared" si="168"/>
        <v>4.3479827579103079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13.200605724015235</v>
      </c>
      <c r="Q336" s="42">
        <f t="shared" si="170"/>
        <v>0.41065618261531417</v>
      </c>
      <c r="R336" s="4">
        <f t="shared" si="171"/>
        <v>392497.02093556197</v>
      </c>
      <c r="S336">
        <f t="shared" si="152"/>
        <v>3.9249702093556199E-4</v>
      </c>
      <c r="T336" s="41">
        <f t="shared" si="153"/>
        <v>3.9690274610439623E-4</v>
      </c>
      <c r="U336" s="42">
        <f t="shared" si="172"/>
        <v>0.7043555289199126</v>
      </c>
      <c r="V336" s="42">
        <f t="shared" si="173"/>
        <v>1.0393355616113278</v>
      </c>
      <c r="W336" s="42">
        <f t="shared" si="174"/>
        <v>1.0301680777805051</v>
      </c>
      <c r="X336" s="42">
        <f t="shared" si="175"/>
        <v>9.1674838308226647E-3</v>
      </c>
      <c r="Y336" s="42">
        <f t="shared" si="149"/>
        <v>5.3855587673347725E-3</v>
      </c>
      <c r="Z336" s="10">
        <f t="shared" si="176"/>
        <v>13.568963228886867</v>
      </c>
      <c r="AA336">
        <f t="shared" si="154"/>
        <v>4349316.966085894</v>
      </c>
      <c r="AB336" s="10">
        <f t="shared" si="155"/>
        <v>4.3493169660858939</v>
      </c>
      <c r="AC336" s="10">
        <f t="shared" si="156"/>
        <v>4.2483169660858939</v>
      </c>
      <c r="AD336" s="3">
        <f t="shared" si="157"/>
        <v>616.14459261579316</v>
      </c>
      <c r="AI336" s="94">
        <f t="shared" si="158"/>
        <v>1.0301680777805051</v>
      </c>
    </row>
    <row r="337" spans="2:35">
      <c r="B337" s="39">
        <f t="shared" si="159"/>
        <v>309</v>
      </c>
      <c r="C337" s="42">
        <f t="shared" si="160"/>
        <v>5.2611510791369058</v>
      </c>
      <c r="D337" s="10">
        <f t="shared" si="161"/>
        <v>8.9388489208630943</v>
      </c>
      <c r="E337" s="40">
        <f t="shared" si="162"/>
        <v>28.52230215827381</v>
      </c>
      <c r="F337" s="40">
        <f t="shared" si="163"/>
        <v>46.4</v>
      </c>
      <c r="G337" s="3">
        <f t="shared" si="164"/>
        <v>372.38848920862876</v>
      </c>
      <c r="H337" s="3">
        <f t="shared" si="165"/>
        <v>213.67820014326583</v>
      </c>
      <c r="I337">
        <f t="shared" si="150"/>
        <v>2.1367820014326583E-4</v>
      </c>
      <c r="J337" s="4">
        <f t="shared" si="166"/>
        <v>682.95217816906734</v>
      </c>
      <c r="K337" s="40">
        <f t="shared" si="167"/>
        <v>3.1961715219950615</v>
      </c>
      <c r="L337" s="40">
        <f t="shared" si="151"/>
        <v>2.8038284780049385</v>
      </c>
      <c r="M337" s="10">
        <f t="shared" si="168"/>
        <v>4.3493169660858939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13.201897761029205</v>
      </c>
      <c r="Q337" s="42">
        <f t="shared" si="170"/>
        <v>0.4119458743857764</v>
      </c>
      <c r="R337" s="4">
        <f t="shared" si="171"/>
        <v>391749.84737790859</v>
      </c>
      <c r="S337">
        <f t="shared" si="152"/>
        <v>3.9174984737790861E-4</v>
      </c>
      <c r="T337" s="41">
        <f t="shared" si="153"/>
        <v>3.9764991966204961E-4</v>
      </c>
      <c r="U337" s="42">
        <f t="shared" si="172"/>
        <v>0.70301468861202576</v>
      </c>
      <c r="V337" s="42">
        <f t="shared" si="173"/>
        <v>1.0396595051593405</v>
      </c>
      <c r="W337" s="42">
        <f t="shared" si="174"/>
        <v>1.0304917095798203</v>
      </c>
      <c r="X337" s="42">
        <f t="shared" si="175"/>
        <v>9.1677955795201882E-3</v>
      </c>
      <c r="Y337" s="42">
        <f t="shared" si="149"/>
        <v>5.3973823978469594E-3</v>
      </c>
      <c r="Z337" s="10">
        <f t="shared" si="176"/>
        <v>13.573201278234956</v>
      </c>
      <c r="AA337">
        <f t="shared" si="154"/>
        <v>4350643.8601635685</v>
      </c>
      <c r="AB337" s="10">
        <f t="shared" si="155"/>
        <v>4.3506438601635686</v>
      </c>
      <c r="AC337" s="10">
        <f t="shared" si="156"/>
        <v>4.2496438601635687</v>
      </c>
      <c r="AD337" s="3">
        <f t="shared" si="157"/>
        <v>616.33703555671775</v>
      </c>
      <c r="AI337" s="94">
        <f t="shared" si="158"/>
        <v>1.0304917095798203</v>
      </c>
    </row>
    <row r="338" spans="2:35">
      <c r="B338" s="39">
        <f t="shared" si="159"/>
        <v>310</v>
      </c>
      <c r="C338" s="42">
        <f t="shared" si="160"/>
        <v>5.278177458033789</v>
      </c>
      <c r="D338" s="10">
        <f t="shared" si="161"/>
        <v>8.9218225419662112</v>
      </c>
      <c r="E338" s="40">
        <f t="shared" si="162"/>
        <v>28.556354916067576</v>
      </c>
      <c r="F338" s="40">
        <f t="shared" si="163"/>
        <v>46.4</v>
      </c>
      <c r="G338" s="3">
        <f t="shared" si="164"/>
        <v>372.21822541965992</v>
      </c>
      <c r="H338" s="3">
        <f t="shared" si="165"/>
        <v>213.67820014326583</v>
      </c>
      <c r="I338">
        <f t="shared" si="150"/>
        <v>2.1367820014326583E-4</v>
      </c>
      <c r="J338" s="4">
        <f t="shared" si="166"/>
        <v>684.47874533593154</v>
      </c>
      <c r="K338" s="40">
        <f t="shared" si="167"/>
        <v>3.203315756483375</v>
      </c>
      <c r="L338" s="40">
        <f t="shared" si="151"/>
        <v>2.796684243516625</v>
      </c>
      <c r="M338" s="10">
        <f t="shared" si="168"/>
        <v>4.3506438601635686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13.203182447456218</v>
      </c>
      <c r="Q338" s="42">
        <f t="shared" si="170"/>
        <v>0.41323544066759077</v>
      </c>
      <c r="R338" s="4">
        <f t="shared" si="171"/>
        <v>391002.51505008148</v>
      </c>
      <c r="S338">
        <f t="shared" si="152"/>
        <v>3.9100251505008146E-4</v>
      </c>
      <c r="T338" s="41">
        <f t="shared" si="153"/>
        <v>3.9839725198987676E-4</v>
      </c>
      <c r="U338" s="42">
        <f t="shared" si="172"/>
        <v>0.7016735633831237</v>
      </c>
      <c r="V338" s="42">
        <f t="shared" si="173"/>
        <v>1.0399816184827286</v>
      </c>
      <c r="W338" s="42">
        <f t="shared" si="174"/>
        <v>1.0308135672372054</v>
      </c>
      <c r="X338" s="42">
        <f t="shared" si="175"/>
        <v>9.1680512455232233E-3</v>
      </c>
      <c r="Y338" s="42">
        <f t="shared" si="149"/>
        <v>5.409205207603132E-3</v>
      </c>
      <c r="Z338" s="10">
        <f t="shared" si="176"/>
        <v>13.577415960039252</v>
      </c>
      <c r="AA338">
        <f t="shared" si="154"/>
        <v>4351963.4380792733</v>
      </c>
      <c r="AB338" s="10">
        <f t="shared" si="155"/>
        <v>4.3519634380792738</v>
      </c>
      <c r="AC338" s="10">
        <f t="shared" si="156"/>
        <v>4.2509634380792738</v>
      </c>
      <c r="AD338" s="3">
        <f t="shared" si="157"/>
        <v>616.52841741541306</v>
      </c>
      <c r="AI338" s="94">
        <f t="shared" si="158"/>
        <v>1.0308135672372054</v>
      </c>
    </row>
    <row r="339" spans="2:35">
      <c r="B339" s="39">
        <f t="shared" si="159"/>
        <v>311</v>
      </c>
      <c r="C339" s="42">
        <f t="shared" si="160"/>
        <v>5.2952038369306722</v>
      </c>
      <c r="D339" s="10">
        <f t="shared" si="161"/>
        <v>8.904796163069328</v>
      </c>
      <c r="E339" s="40">
        <f t="shared" si="162"/>
        <v>28.590407673861343</v>
      </c>
      <c r="F339" s="40">
        <f t="shared" si="163"/>
        <v>46.4</v>
      </c>
      <c r="G339" s="3">
        <f t="shared" si="164"/>
        <v>372.04796163069108</v>
      </c>
      <c r="H339" s="3">
        <f t="shared" si="165"/>
        <v>213.67820014326583</v>
      </c>
      <c r="I339">
        <f t="shared" si="150"/>
        <v>2.1367820014326583E-4</v>
      </c>
      <c r="J339" s="4">
        <f t="shared" si="166"/>
        <v>686.00713398300059</v>
      </c>
      <c r="K339" s="40">
        <f t="shared" si="167"/>
        <v>3.2104685153799037</v>
      </c>
      <c r="L339" s="40">
        <f t="shared" si="151"/>
        <v>2.7895314846200963</v>
      </c>
      <c r="M339" s="10">
        <f t="shared" si="168"/>
        <v>4.3519634380792738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13.204459785848389</v>
      </c>
      <c r="Q339" s="42">
        <f t="shared" si="170"/>
        <v>0.41452488220272504</v>
      </c>
      <c r="R339" s="4">
        <f t="shared" si="171"/>
        <v>390255.02488247684</v>
      </c>
      <c r="S339">
        <f t="shared" si="152"/>
        <v>3.9025502488247683E-4</v>
      </c>
      <c r="T339" s="41">
        <f t="shared" si="153"/>
        <v>3.991447421574814E-4</v>
      </c>
      <c r="U339" s="42">
        <f t="shared" si="172"/>
        <v>0.70033215490284872</v>
      </c>
      <c r="V339" s="42">
        <f t="shared" si="173"/>
        <v>1.0403019010360099</v>
      </c>
      <c r="W339" s="42">
        <f t="shared" si="174"/>
        <v>1.0311336502519932</v>
      </c>
      <c r="X339" s="42">
        <f t="shared" si="175"/>
        <v>9.1682507840167293E-3</v>
      </c>
      <c r="Y339" s="42">
        <f t="shared" si="149"/>
        <v>5.4210271309685703E-3</v>
      </c>
      <c r="Z339" s="10">
        <f t="shared" si="176"/>
        <v>13.581607267745794</v>
      </c>
      <c r="AA339">
        <f t="shared" si="154"/>
        <v>4353275.6977810226</v>
      </c>
      <c r="AB339" s="10">
        <f t="shared" si="155"/>
        <v>4.3532756977810223</v>
      </c>
      <c r="AC339" s="10">
        <f t="shared" si="156"/>
        <v>4.2522756977810223</v>
      </c>
      <c r="AD339" s="3">
        <f t="shared" si="157"/>
        <v>616.71873789427445</v>
      </c>
      <c r="AI339" s="94">
        <f t="shared" si="158"/>
        <v>1.0311336502519932</v>
      </c>
    </row>
    <row r="340" spans="2:35">
      <c r="B340" s="39">
        <f t="shared" si="159"/>
        <v>312</v>
      </c>
      <c r="C340" s="42">
        <f t="shared" si="160"/>
        <v>5.3122302158275554</v>
      </c>
      <c r="D340" s="10">
        <f t="shared" si="161"/>
        <v>8.8877697841724448</v>
      </c>
      <c r="E340" s="40">
        <f t="shared" si="162"/>
        <v>28.624460431655109</v>
      </c>
      <c r="F340" s="40">
        <f t="shared" si="163"/>
        <v>46.4</v>
      </c>
      <c r="G340" s="3">
        <f t="shared" si="164"/>
        <v>371.87769784172224</v>
      </c>
      <c r="H340" s="3">
        <f t="shared" si="165"/>
        <v>213.67820014326583</v>
      </c>
      <c r="I340">
        <f t="shared" si="150"/>
        <v>2.1367820014326583E-4</v>
      </c>
      <c r="J340" s="4">
        <f t="shared" si="166"/>
        <v>687.53734411027472</v>
      </c>
      <c r="K340" s="40">
        <f t="shared" si="167"/>
        <v>3.2176297986846496</v>
      </c>
      <c r="L340" s="40">
        <f t="shared" si="151"/>
        <v>2.7823702013153504</v>
      </c>
      <c r="M340" s="10">
        <f t="shared" si="168"/>
        <v>4.3532756977810223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13.205729778742226</v>
      </c>
      <c r="Q340" s="42">
        <f t="shared" si="170"/>
        <v>0.41581419973247574</v>
      </c>
      <c r="R340" s="4">
        <f t="shared" si="171"/>
        <v>389507.37780549104</v>
      </c>
      <c r="S340">
        <f t="shared" si="152"/>
        <v>3.8950737780549103E-4</v>
      </c>
      <c r="T340" s="41">
        <f t="shared" si="153"/>
        <v>3.9989238923446719E-4</v>
      </c>
      <c r="U340" s="42">
        <f t="shared" si="172"/>
        <v>0.69899046484084393</v>
      </c>
      <c r="V340" s="42">
        <f t="shared" si="173"/>
        <v>1.0406203522760011</v>
      </c>
      <c r="W340" s="42">
        <f t="shared" si="174"/>
        <v>1.0314519581264441</v>
      </c>
      <c r="X340" s="42">
        <f t="shared" si="175"/>
        <v>9.1683941495570576E-3</v>
      </c>
      <c r="Y340" s="42">
        <f t="shared" si="149"/>
        <v>5.4328481022652584E-3</v>
      </c>
      <c r="Z340" s="10">
        <f t="shared" si="176"/>
        <v>13.585775194835829</v>
      </c>
      <c r="AA340">
        <f t="shared" si="154"/>
        <v>4354580.6372278566</v>
      </c>
      <c r="AB340" s="10">
        <f t="shared" si="155"/>
        <v>4.3545806372278566</v>
      </c>
      <c r="AC340" s="10">
        <f t="shared" si="156"/>
        <v>4.2535806372278566</v>
      </c>
      <c r="AD340" s="3">
        <f t="shared" si="157"/>
        <v>616.90799669729608</v>
      </c>
      <c r="AI340" s="94">
        <f t="shared" si="158"/>
        <v>1.0314519581264441</v>
      </c>
    </row>
    <row r="341" spans="2:35">
      <c r="B341" s="39">
        <f t="shared" si="159"/>
        <v>313</v>
      </c>
      <c r="C341" s="42">
        <f t="shared" si="160"/>
        <v>5.3292565947244386</v>
      </c>
      <c r="D341" s="10">
        <f t="shared" si="161"/>
        <v>8.8707434052755616</v>
      </c>
      <c r="E341" s="40">
        <f t="shared" si="162"/>
        <v>28.658513189448875</v>
      </c>
      <c r="F341" s="40">
        <f t="shared" si="163"/>
        <v>46.4</v>
      </c>
      <c r="G341" s="3">
        <f t="shared" si="164"/>
        <v>371.7074340527534</v>
      </c>
      <c r="H341" s="3">
        <f t="shared" si="165"/>
        <v>213.67820014326583</v>
      </c>
      <c r="I341">
        <f t="shared" si="150"/>
        <v>2.1367820014326583E-4</v>
      </c>
      <c r="J341" s="4">
        <f t="shared" si="166"/>
        <v>689.06937571775347</v>
      </c>
      <c r="K341" s="40">
        <f t="shared" si="167"/>
        <v>3.2247996063976103</v>
      </c>
      <c r="L341" s="40">
        <f t="shared" si="151"/>
        <v>2.7752003936023897</v>
      </c>
      <c r="M341" s="10">
        <f t="shared" si="168"/>
        <v>4.3545806372278566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13.206992428657657</v>
      </c>
      <c r="Q341" s="42">
        <f t="shared" si="170"/>
        <v>0.41710339399747265</v>
      </c>
      <c r="R341" s="4">
        <f t="shared" si="171"/>
        <v>388759.57474952057</v>
      </c>
      <c r="S341">
        <f t="shared" si="152"/>
        <v>3.8875957474952057E-4</v>
      </c>
      <c r="T341" s="41">
        <f t="shared" si="153"/>
        <v>4.0064019229043765E-4</v>
      </c>
      <c r="U341" s="42">
        <f t="shared" si="172"/>
        <v>0.69764849486675207</v>
      </c>
      <c r="V341" s="42">
        <f t="shared" si="173"/>
        <v>1.0409369716635226</v>
      </c>
      <c r="W341" s="42">
        <f t="shared" si="174"/>
        <v>1.0317684903654933</v>
      </c>
      <c r="X341" s="42">
        <f t="shared" si="175"/>
        <v>9.168481298029274E-3</v>
      </c>
      <c r="Y341" s="42">
        <f t="shared" si="149"/>
        <v>5.4446680557734091E-3</v>
      </c>
      <c r="Z341" s="10">
        <f t="shared" si="176"/>
        <v>13.589919734828763</v>
      </c>
      <c r="AA341">
        <f t="shared" si="154"/>
        <v>4355878.2543907594</v>
      </c>
      <c r="AB341" s="10">
        <f t="shared" si="155"/>
        <v>4.3558782543907597</v>
      </c>
      <c r="AC341" s="10">
        <f t="shared" si="156"/>
        <v>4.2548782543907597</v>
      </c>
      <c r="AD341" s="3">
        <f t="shared" si="157"/>
        <v>617.09619353020446</v>
      </c>
      <c r="AI341" s="94">
        <f t="shared" si="158"/>
        <v>1.0317684903654933</v>
      </c>
    </row>
    <row r="342" spans="2:35">
      <c r="B342" s="39">
        <f t="shared" si="159"/>
        <v>314</v>
      </c>
      <c r="C342" s="42">
        <f t="shared" si="160"/>
        <v>5.3462829736213218</v>
      </c>
      <c r="D342" s="10">
        <f t="shared" si="161"/>
        <v>8.8537170263786784</v>
      </c>
      <c r="E342" s="40">
        <f t="shared" si="162"/>
        <v>28.692565947242642</v>
      </c>
      <c r="F342" s="40">
        <f t="shared" si="163"/>
        <v>46.4</v>
      </c>
      <c r="G342" s="3">
        <f t="shared" si="164"/>
        <v>371.53717026378456</v>
      </c>
      <c r="H342" s="3">
        <f t="shared" si="165"/>
        <v>213.67820014326583</v>
      </c>
      <c r="I342">
        <f t="shared" si="150"/>
        <v>2.1367820014326583E-4</v>
      </c>
      <c r="J342" s="4">
        <f t="shared" si="166"/>
        <v>690.60322880543731</v>
      </c>
      <c r="K342" s="40">
        <f t="shared" si="167"/>
        <v>3.2319779385187881</v>
      </c>
      <c r="L342" s="40">
        <f t="shared" si="151"/>
        <v>2.7680220614812119</v>
      </c>
      <c r="M342" s="10">
        <f t="shared" si="168"/>
        <v>4.3558782543907597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13.208247738098931</v>
      </c>
      <c r="Q342" s="42">
        <f t="shared" si="170"/>
        <v>0.41839246573768318</v>
      </c>
      <c r="R342" s="4">
        <f t="shared" si="171"/>
        <v>388011.61664496158</v>
      </c>
      <c r="S342">
        <f t="shared" si="152"/>
        <v>3.8801161664496161E-4</v>
      </c>
      <c r="T342" s="41">
        <f t="shared" si="153"/>
        <v>4.0138815039499661E-4</v>
      </c>
      <c r="U342" s="42">
        <f t="shared" si="172"/>
        <v>0.69630624665021568</v>
      </c>
      <c r="V342" s="42">
        <f t="shared" si="173"/>
        <v>1.0412517586625325</v>
      </c>
      <c r="W342" s="42">
        <f t="shared" si="174"/>
        <v>1.0320832464769734</v>
      </c>
      <c r="X342" s="42">
        <f t="shared" si="175"/>
        <v>9.1685121855591412E-3</v>
      </c>
      <c r="Y342" s="42">
        <f t="shared" si="149"/>
        <v>5.4564869257315895E-3</v>
      </c>
      <c r="Z342" s="10">
        <f t="shared" si="176"/>
        <v>13.594040881281595</v>
      </c>
      <c r="AA342">
        <f t="shared" si="154"/>
        <v>4357168.5472524874</v>
      </c>
      <c r="AB342" s="10">
        <f t="shared" si="155"/>
        <v>4.3571685472524875</v>
      </c>
      <c r="AC342" s="10">
        <f t="shared" si="156"/>
        <v>4.2561685472524875</v>
      </c>
      <c r="AD342" s="3">
        <f t="shared" si="157"/>
        <v>617.28332810043332</v>
      </c>
      <c r="AI342" s="94">
        <f t="shared" si="158"/>
        <v>1.0320832464769734</v>
      </c>
    </row>
    <row r="343" spans="2:35">
      <c r="B343" s="39">
        <f t="shared" si="159"/>
        <v>315</v>
      </c>
      <c r="C343" s="42">
        <f t="shared" si="160"/>
        <v>5.363309352518205</v>
      </c>
      <c r="D343" s="10">
        <f t="shared" si="161"/>
        <v>8.8366906474817952</v>
      </c>
      <c r="E343" s="40">
        <f t="shared" si="162"/>
        <v>28.726618705036408</v>
      </c>
      <c r="F343" s="40">
        <f t="shared" si="163"/>
        <v>46.4</v>
      </c>
      <c r="G343" s="3">
        <f t="shared" si="164"/>
        <v>371.36690647481572</v>
      </c>
      <c r="H343" s="3">
        <f t="shared" si="165"/>
        <v>213.67820014326583</v>
      </c>
      <c r="I343">
        <f t="shared" si="150"/>
        <v>2.1367820014326583E-4</v>
      </c>
      <c r="J343" s="4">
        <f t="shared" si="166"/>
        <v>692.13890337332555</v>
      </c>
      <c r="K343" s="40">
        <f t="shared" si="167"/>
        <v>3.2391647950481794</v>
      </c>
      <c r="L343" s="40">
        <f t="shared" si="151"/>
        <v>2.7608352049518206</v>
      </c>
      <c r="M343" s="10">
        <f t="shared" si="168"/>
        <v>4.3571685472524875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13.209495709554504</v>
      </c>
      <c r="Q343" s="42">
        <f t="shared" si="170"/>
        <v>0.41968141569241674</v>
      </c>
      <c r="R343" s="4">
        <f t="shared" si="171"/>
        <v>387263.5044222108</v>
      </c>
      <c r="S343">
        <f t="shared" si="152"/>
        <v>3.8726350442221081E-4</v>
      </c>
      <c r="T343" s="41">
        <f t="shared" si="153"/>
        <v>4.0213626261774741E-4</v>
      </c>
      <c r="U343" s="42">
        <f t="shared" si="172"/>
        <v>0.69496372186087829</v>
      </c>
      <c r="V343" s="42">
        <f t="shared" si="173"/>
        <v>1.041564712739298</v>
      </c>
      <c r="W343" s="42">
        <f t="shared" si="174"/>
        <v>1.0323962259715722</v>
      </c>
      <c r="X343" s="42">
        <f t="shared" si="175"/>
        <v>9.1684867677257476E-3</v>
      </c>
      <c r="Y343" s="42">
        <f t="shared" si="149"/>
        <v>5.4683046463358245E-3</v>
      </c>
      <c r="Z343" s="10">
        <f t="shared" si="176"/>
        <v>13.598138627785847</v>
      </c>
      <c r="AA343">
        <f t="shared" si="154"/>
        <v>4358451.5138066066</v>
      </c>
      <c r="AB343" s="10">
        <f t="shared" si="155"/>
        <v>4.3584515138066067</v>
      </c>
      <c r="AC343" s="10">
        <f t="shared" si="156"/>
        <v>4.2574515138066067</v>
      </c>
      <c r="AD343" s="3">
        <f t="shared" si="157"/>
        <v>617.46940011698427</v>
      </c>
      <c r="AI343" s="94">
        <f t="shared" si="158"/>
        <v>1.0323962259715722</v>
      </c>
    </row>
    <row r="344" spans="2:35">
      <c r="B344" s="39">
        <f t="shared" si="159"/>
        <v>316</v>
      </c>
      <c r="C344" s="42">
        <f t="shared" si="160"/>
        <v>5.3803357314150881</v>
      </c>
      <c r="D344" s="10">
        <f t="shared" si="161"/>
        <v>8.819664268584912</v>
      </c>
      <c r="E344" s="40">
        <f t="shared" si="162"/>
        <v>28.760671462830175</v>
      </c>
      <c r="F344" s="40">
        <f t="shared" si="163"/>
        <v>46.4</v>
      </c>
      <c r="G344" s="3">
        <f t="shared" si="164"/>
        <v>371.19664268584688</v>
      </c>
      <c r="H344" s="3">
        <f t="shared" si="165"/>
        <v>213.67820014326583</v>
      </c>
      <c r="I344">
        <f t="shared" si="150"/>
        <v>2.1367820014326583E-4</v>
      </c>
      <c r="J344" s="4">
        <f t="shared" si="166"/>
        <v>693.67639942141886</v>
      </c>
      <c r="K344" s="40">
        <f t="shared" si="167"/>
        <v>3.2463601759857879</v>
      </c>
      <c r="L344" s="40">
        <f t="shared" si="151"/>
        <v>2.7536398240142121</v>
      </c>
      <c r="M344" s="10">
        <f t="shared" si="168"/>
        <v>4.3584515138066067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13.210736345496125</v>
      </c>
      <c r="Q344" s="42">
        <f t="shared" si="170"/>
        <v>0.42097024460032906</v>
      </c>
      <c r="R344" s="4">
        <f t="shared" si="171"/>
        <v>386515.23901166429</v>
      </c>
      <c r="S344">
        <f t="shared" si="152"/>
        <v>3.8651523901166428E-4</v>
      </c>
      <c r="T344" s="41">
        <f t="shared" si="153"/>
        <v>4.0288452802829394E-4</v>
      </c>
      <c r="U344" s="42">
        <f t="shared" si="172"/>
        <v>0.69362092216838211</v>
      </c>
      <c r="V344" s="42">
        <f t="shared" si="173"/>
        <v>1.0418758333650973</v>
      </c>
      <c r="W344" s="42">
        <f t="shared" si="174"/>
        <v>1.0327074283625994</v>
      </c>
      <c r="X344" s="42">
        <f t="shared" si="175"/>
        <v>9.1684050024978259E-3</v>
      </c>
      <c r="Y344" s="42">
        <f t="shared" si="149"/>
        <v>5.480121151742492E-3</v>
      </c>
      <c r="Z344" s="10">
        <f t="shared" si="176"/>
        <v>13.60221296797387</v>
      </c>
      <c r="AA344">
        <f t="shared" si="154"/>
        <v>4359727.1520594647</v>
      </c>
      <c r="AB344" s="10">
        <f t="shared" si="155"/>
        <v>4.3597271520594649</v>
      </c>
      <c r="AC344" s="10">
        <f t="shared" si="156"/>
        <v>4.2587271520594649</v>
      </c>
      <c r="AD344" s="3">
        <f t="shared" si="157"/>
        <v>617.65440929071281</v>
      </c>
      <c r="AI344" s="94">
        <f t="shared" si="158"/>
        <v>1.0327074283625994</v>
      </c>
    </row>
    <row r="345" spans="2:35">
      <c r="B345" s="39">
        <f t="shared" si="159"/>
        <v>317</v>
      </c>
      <c r="C345" s="42">
        <f t="shared" si="160"/>
        <v>5.3973621103119713</v>
      </c>
      <c r="D345" s="10">
        <f t="shared" si="161"/>
        <v>8.8026378896880288</v>
      </c>
      <c r="E345" s="40">
        <f t="shared" si="162"/>
        <v>28.794724220623941</v>
      </c>
      <c r="F345" s="40">
        <f t="shared" si="163"/>
        <v>46.4</v>
      </c>
      <c r="G345" s="3">
        <f t="shared" si="164"/>
        <v>371.02637889687804</v>
      </c>
      <c r="H345" s="3">
        <f t="shared" si="165"/>
        <v>213.67820014326583</v>
      </c>
      <c r="I345">
        <f t="shared" si="150"/>
        <v>2.1367820014326583E-4</v>
      </c>
      <c r="J345" s="4">
        <f t="shared" si="166"/>
        <v>695.21571694971681</v>
      </c>
      <c r="K345" s="40">
        <f t="shared" si="167"/>
        <v>3.2535640813316111</v>
      </c>
      <c r="L345" s="40">
        <f t="shared" si="151"/>
        <v>2.7464359186683889</v>
      </c>
      <c r="M345" s="10">
        <f t="shared" si="168"/>
        <v>4.3597271520594649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13.21196964838078</v>
      </c>
      <c r="Q345" s="42">
        <f t="shared" si="170"/>
        <v>0.42225895319942652</v>
      </c>
      <c r="R345" s="4">
        <f t="shared" si="171"/>
        <v>385766.8213437185</v>
      </c>
      <c r="S345">
        <f t="shared" si="152"/>
        <v>3.8576682134371852E-4</v>
      </c>
      <c r="T345" s="41">
        <f t="shared" si="153"/>
        <v>4.036329456962397E-4</v>
      </c>
      <c r="U345" s="42">
        <f t="shared" si="172"/>
        <v>0.69227784924237001</v>
      </c>
      <c r="V345" s="42">
        <f t="shared" si="173"/>
        <v>1.0421851200129408</v>
      </c>
      <c r="W345" s="42">
        <f t="shared" si="174"/>
        <v>1.0330168531664656</v>
      </c>
      <c r="X345" s="42">
        <f t="shared" si="175"/>
        <v>9.1682668464752037E-3</v>
      </c>
      <c r="Y345" s="42">
        <f t="shared" si="149"/>
        <v>5.4919363760663649E-3</v>
      </c>
      <c r="Z345" s="10">
        <f t="shared" si="176"/>
        <v>13.606263895513147</v>
      </c>
      <c r="AA345">
        <f t="shared" si="154"/>
        <v>4360995.4600284072</v>
      </c>
      <c r="AB345" s="10">
        <f t="shared" si="155"/>
        <v>4.3609954600284073</v>
      </c>
      <c r="AC345" s="10">
        <f t="shared" si="156"/>
        <v>4.2599954600284073</v>
      </c>
      <c r="AD345" s="3">
        <f t="shared" si="157"/>
        <v>617.83835533406921</v>
      </c>
      <c r="AI345" s="94">
        <f t="shared" si="158"/>
        <v>1.0330168531664656</v>
      </c>
    </row>
    <row r="346" spans="2:35">
      <c r="B346" s="39">
        <f t="shared" si="159"/>
        <v>318</v>
      </c>
      <c r="C346" s="42">
        <f t="shared" si="160"/>
        <v>5.4143884892088545</v>
      </c>
      <c r="D346" s="10">
        <f t="shared" si="161"/>
        <v>8.7856115107911457</v>
      </c>
      <c r="E346" s="40">
        <f t="shared" si="162"/>
        <v>28.828776978417707</v>
      </c>
      <c r="F346" s="40">
        <f t="shared" si="163"/>
        <v>46.4</v>
      </c>
      <c r="G346" s="3">
        <f t="shared" si="164"/>
        <v>370.8561151079092</v>
      </c>
      <c r="H346" s="3">
        <f t="shared" si="165"/>
        <v>213.67820014326583</v>
      </c>
      <c r="I346">
        <f t="shared" si="150"/>
        <v>2.1367820014326583E-4</v>
      </c>
      <c r="J346" s="4">
        <f t="shared" si="166"/>
        <v>696.7568559582196</v>
      </c>
      <c r="K346" s="40">
        <f t="shared" si="167"/>
        <v>3.2607765110856501</v>
      </c>
      <c r="L346" s="40">
        <f t="shared" si="151"/>
        <v>2.7392234889143499</v>
      </c>
      <c r="M346" s="10">
        <f t="shared" si="168"/>
        <v>4.3609954600284073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13.213195620648998</v>
      </c>
      <c r="Q346" s="42">
        <f t="shared" si="170"/>
        <v>0.42354754222707058</v>
      </c>
      <c r="R346" s="4">
        <f t="shared" si="171"/>
        <v>385018.25234876986</v>
      </c>
      <c r="S346">
        <f t="shared" si="152"/>
        <v>3.8501825234876986E-4</v>
      </c>
      <c r="T346" s="41">
        <f t="shared" si="153"/>
        <v>4.0438151469118837E-4</v>
      </c>
      <c r="U346" s="42">
        <f t="shared" si="172"/>
        <v>0.69093450475248497</v>
      </c>
      <c r="V346" s="42">
        <f t="shared" si="173"/>
        <v>1.0424925721594069</v>
      </c>
      <c r="W346" s="42">
        <f t="shared" si="174"/>
        <v>1.0333244999022491</v>
      </c>
      <c r="X346" s="42">
        <f t="shared" si="175"/>
        <v>9.1680722571578777E-3</v>
      </c>
      <c r="Y346" s="42">
        <f t="shared" si="149"/>
        <v>5.5037502533815865E-3</v>
      </c>
      <c r="Z346" s="10">
        <f t="shared" si="176"/>
        <v>13.610291404107834</v>
      </c>
      <c r="AA346">
        <f t="shared" si="154"/>
        <v>4362256.4357422665</v>
      </c>
      <c r="AB346" s="10">
        <f t="shared" si="155"/>
        <v>4.3622564357422666</v>
      </c>
      <c r="AC346" s="10">
        <f t="shared" si="156"/>
        <v>4.2612564357422666</v>
      </c>
      <c r="AD346" s="3">
        <f t="shared" si="157"/>
        <v>618.02123796116996</v>
      </c>
      <c r="AI346" s="94">
        <f t="shared" si="158"/>
        <v>1.0333244999022491</v>
      </c>
    </row>
    <row r="347" spans="2:35">
      <c r="B347" s="39">
        <f t="shared" si="159"/>
        <v>319</v>
      </c>
      <c r="C347" s="42">
        <f t="shared" si="160"/>
        <v>5.4314148681057377</v>
      </c>
      <c r="D347" s="10">
        <f t="shared" si="161"/>
        <v>8.7685851318942625</v>
      </c>
      <c r="E347" s="40">
        <f t="shared" si="162"/>
        <v>28.862829736211474</v>
      </c>
      <c r="F347" s="40">
        <f t="shared" si="163"/>
        <v>46.4</v>
      </c>
      <c r="G347" s="3">
        <f t="shared" si="164"/>
        <v>370.68585131894037</v>
      </c>
      <c r="H347" s="3">
        <f t="shared" si="165"/>
        <v>213.67820014326583</v>
      </c>
      <c r="I347">
        <f t="shared" si="150"/>
        <v>2.1367820014326583E-4</v>
      </c>
      <c r="J347" s="4">
        <f t="shared" si="166"/>
        <v>698.29981644692725</v>
      </c>
      <c r="K347" s="40">
        <f t="shared" si="167"/>
        <v>3.2679974652479049</v>
      </c>
      <c r="L347" s="40">
        <f t="shared" si="151"/>
        <v>2.7320025347520951</v>
      </c>
      <c r="M347" s="10">
        <f t="shared" si="168"/>
        <v>4.3622564357422666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13.214414264725351</v>
      </c>
      <c r="Q347" s="42">
        <f t="shared" si="170"/>
        <v>0.42483601241998209</v>
      </c>
      <c r="R347" s="4">
        <f t="shared" si="171"/>
        <v>384269.53295721463</v>
      </c>
      <c r="S347">
        <f t="shared" si="152"/>
        <v>3.8426953295721462E-4</v>
      </c>
      <c r="T347" s="41">
        <f t="shared" si="153"/>
        <v>4.0513023408274361E-4</v>
      </c>
      <c r="U347" s="42">
        <f t="shared" si="172"/>
        <v>0.6895908903683694</v>
      </c>
      <c r="V347" s="42">
        <f t="shared" si="173"/>
        <v>1.0427981892848079</v>
      </c>
      <c r="W347" s="42">
        <f t="shared" si="174"/>
        <v>1.0336303680918137</v>
      </c>
      <c r="X347" s="42">
        <f t="shared" si="175"/>
        <v>9.1678211929941966E-3</v>
      </c>
      <c r="Y347" s="42">
        <f t="shared" si="149"/>
        <v>5.5155627177227023E-3</v>
      </c>
      <c r="Z347" s="10">
        <f t="shared" si="176"/>
        <v>13.614295487500463</v>
      </c>
      <c r="AA347">
        <f t="shared" si="154"/>
        <v>4363510.0772418845</v>
      </c>
      <c r="AB347" s="10">
        <f t="shared" si="155"/>
        <v>4.3635100772418847</v>
      </c>
      <c r="AC347" s="10">
        <f t="shared" si="156"/>
        <v>4.2625100772418847</v>
      </c>
      <c r="AD347" s="3">
        <f t="shared" si="157"/>
        <v>618.203056887873</v>
      </c>
      <c r="AI347" s="94">
        <f t="shared" si="158"/>
        <v>1.0336303680918137</v>
      </c>
    </row>
    <row r="348" spans="2:35">
      <c r="B348" s="39">
        <f t="shared" si="159"/>
        <v>320</v>
      </c>
      <c r="C348" s="42">
        <f t="shared" si="160"/>
        <v>5.4484412470026209</v>
      </c>
      <c r="D348" s="10">
        <f t="shared" si="161"/>
        <v>8.7515587529973793</v>
      </c>
      <c r="E348" s="40">
        <f t="shared" si="162"/>
        <v>28.89688249400524</v>
      </c>
      <c r="F348" s="40">
        <f t="shared" si="163"/>
        <v>46.4</v>
      </c>
      <c r="G348" s="3">
        <f t="shared" si="164"/>
        <v>370.51558752997153</v>
      </c>
      <c r="H348" s="3">
        <f t="shared" si="165"/>
        <v>213.67820014326583</v>
      </c>
      <c r="I348">
        <f t="shared" si="150"/>
        <v>2.1367820014326583E-4</v>
      </c>
      <c r="J348" s="4">
        <f t="shared" si="166"/>
        <v>699.84459841583976</v>
      </c>
      <c r="K348" s="40">
        <f t="shared" si="167"/>
        <v>3.2752269438183759</v>
      </c>
      <c r="L348" s="40">
        <f t="shared" si="151"/>
        <v>2.7247730561816241</v>
      </c>
      <c r="M348" s="10">
        <f t="shared" si="168"/>
        <v>4.3635100772418847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13.215625583018996</v>
      </c>
      <c r="Q348" s="42">
        <f t="shared" si="170"/>
        <v>0.42612436451424546</v>
      </c>
      <c r="R348" s="4">
        <f t="shared" si="171"/>
        <v>383520.66409944918</v>
      </c>
      <c r="S348">
        <f t="shared" si="152"/>
        <v>3.8352066409944919E-4</v>
      </c>
      <c r="T348" s="41">
        <f t="shared" si="153"/>
        <v>4.0587910294050903E-4</v>
      </c>
      <c r="U348" s="42">
        <f t="shared" si="172"/>
        <v>0.68824700775966641</v>
      </c>
      <c r="V348" s="42">
        <f t="shared" si="173"/>
        <v>1.043101970871851</v>
      </c>
      <c r="W348" s="42">
        <f t="shared" si="174"/>
        <v>1.0339344572599372</v>
      </c>
      <c r="X348" s="42">
        <f t="shared" si="175"/>
        <v>9.1675136119138134E-3</v>
      </c>
      <c r="Y348" s="42">
        <f t="shared" si="149"/>
        <v>5.5273737030837999E-3</v>
      </c>
      <c r="Z348" s="10">
        <f t="shared" si="176"/>
        <v>13.618276139468961</v>
      </c>
      <c r="AA348">
        <f t="shared" si="154"/>
        <v>4364756.3825791888</v>
      </c>
      <c r="AB348" s="10">
        <f t="shared" si="155"/>
        <v>4.3647563825791886</v>
      </c>
      <c r="AC348" s="10">
        <f t="shared" si="156"/>
        <v>4.2637563825791887</v>
      </c>
      <c r="AD348" s="3">
        <f t="shared" si="157"/>
        <v>618.38381183164449</v>
      </c>
      <c r="AI348" s="94">
        <f t="shared" si="158"/>
        <v>1.0339344572599372</v>
      </c>
    </row>
    <row r="349" spans="2:35">
      <c r="B349" s="39">
        <f t="shared" si="159"/>
        <v>321</v>
      </c>
      <c r="C349" s="42">
        <f t="shared" si="160"/>
        <v>5.4654676258995041</v>
      </c>
      <c r="D349" s="10">
        <f t="shared" si="161"/>
        <v>8.7345323741004961</v>
      </c>
      <c r="E349" s="40">
        <f t="shared" si="162"/>
        <v>28.930935251799006</v>
      </c>
      <c r="F349" s="40">
        <f t="shared" si="163"/>
        <v>46.4</v>
      </c>
      <c r="G349" s="3">
        <f t="shared" si="164"/>
        <v>370.34532374100269</v>
      </c>
      <c r="H349" s="3">
        <f t="shared" si="165"/>
        <v>213.67820014326583</v>
      </c>
      <c r="I349">
        <f t="shared" si="150"/>
        <v>2.1367820014326583E-4</v>
      </c>
      <c r="J349" s="4">
        <f t="shared" si="166"/>
        <v>701.39120186495711</v>
      </c>
      <c r="K349" s="40">
        <f t="shared" si="167"/>
        <v>3.2824649467970626</v>
      </c>
      <c r="L349" s="40">
        <f t="shared" si="151"/>
        <v>2.7175350532029374</v>
      </c>
      <c r="M349" s="10">
        <f t="shared" si="168"/>
        <v>4.3647563825791886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13.216829577922796</v>
      </c>
      <c r="Q349" s="42">
        <f t="shared" si="170"/>
        <v>0.42741259924531316</v>
      </c>
      <c r="R349" s="4">
        <f t="shared" si="171"/>
        <v>382771.64670586988</v>
      </c>
      <c r="S349">
        <f t="shared" si="152"/>
        <v>3.8277164670586986E-4</v>
      </c>
      <c r="T349" s="41">
        <f t="shared" si="153"/>
        <v>4.0662812033408837E-4</v>
      </c>
      <c r="U349" s="42">
        <f t="shared" si="172"/>
        <v>0.68690285859601874</v>
      </c>
      <c r="V349" s="42">
        <f t="shared" si="173"/>
        <v>1.0434039164070816</v>
      </c>
      <c r="W349" s="42">
        <f t="shared" si="174"/>
        <v>1.0342367669340857</v>
      </c>
      <c r="X349" s="42">
        <f t="shared" si="175"/>
        <v>9.1671494729959058E-3</v>
      </c>
      <c r="Y349" s="42">
        <f t="shared" si="149"/>
        <v>5.5391831434198026E-3</v>
      </c>
      <c r="Z349" s="10">
        <f t="shared" si="176"/>
        <v>13.62223335382898</v>
      </c>
      <c r="AA349">
        <f t="shared" si="154"/>
        <v>4365995.3498179177</v>
      </c>
      <c r="AB349" s="10">
        <f t="shared" si="155"/>
        <v>4.3659953498179176</v>
      </c>
      <c r="AC349" s="10">
        <f t="shared" si="156"/>
        <v>4.2649953498179176</v>
      </c>
      <c r="AD349" s="3">
        <f t="shared" si="157"/>
        <v>618.56350251166316</v>
      </c>
      <c r="AI349" s="94">
        <f t="shared" si="158"/>
        <v>1.0342367669340857</v>
      </c>
    </row>
    <row r="350" spans="2:35">
      <c r="B350" s="39">
        <f t="shared" si="159"/>
        <v>322</v>
      </c>
      <c r="C350" s="42">
        <f t="shared" si="160"/>
        <v>5.4824940047963873</v>
      </c>
      <c r="D350" s="10">
        <f t="shared" si="161"/>
        <v>8.7175059952036129</v>
      </c>
      <c r="E350" s="40">
        <f t="shared" si="162"/>
        <v>28.964988009592773</v>
      </c>
      <c r="F350" s="40">
        <f t="shared" si="163"/>
        <v>46.4</v>
      </c>
      <c r="G350" s="3">
        <f t="shared" si="164"/>
        <v>370.17505995203385</v>
      </c>
      <c r="H350" s="3">
        <f t="shared" si="165"/>
        <v>213.67820014326583</v>
      </c>
      <c r="I350">
        <f t="shared" si="150"/>
        <v>2.1367820014326583E-4</v>
      </c>
      <c r="J350" s="4">
        <f t="shared" si="166"/>
        <v>702.93962679427909</v>
      </c>
      <c r="K350" s="40">
        <f t="shared" si="167"/>
        <v>3.2897114741839637</v>
      </c>
      <c r="L350" s="40">
        <f t="shared" si="151"/>
        <v>2.7102885258160363</v>
      </c>
      <c r="M350" s="10">
        <f t="shared" si="168"/>
        <v>4.3659953498179176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13.218026251814075</v>
      </c>
      <c r="Q350" s="42">
        <f t="shared" si="170"/>
        <v>0.42870071734800996</v>
      </c>
      <c r="R350" s="4">
        <f t="shared" si="171"/>
        <v>382022.48170687322</v>
      </c>
      <c r="S350">
        <f t="shared" si="152"/>
        <v>3.8202248170687321E-4</v>
      </c>
      <c r="T350" s="41">
        <f t="shared" si="153"/>
        <v>4.0737728533308501E-4</v>
      </c>
      <c r="U350" s="42">
        <f t="shared" si="172"/>
        <v>0.68555844454706927</v>
      </c>
      <c r="V350" s="42">
        <f t="shared" si="173"/>
        <v>1.043704025379979</v>
      </c>
      <c r="W350" s="42">
        <f t="shared" si="174"/>
        <v>1.0345372966445907</v>
      </c>
      <c r="X350" s="42">
        <f t="shared" si="175"/>
        <v>9.1667287353882632E-3</v>
      </c>
      <c r="Y350" s="42">
        <f t="shared" ref="Y350:Y413" si="179">IF((X350*(Q350-Q349)+Y349)&lt;0,0,X350*(Q350-Q349)+Y349)</f>
        <v>5.5509909726463675E-3</v>
      </c>
      <c r="Z350" s="10">
        <f t="shared" si="176"/>
        <v>13.626167124432811</v>
      </c>
      <c r="AA350">
        <f t="shared" si="154"/>
        <v>4367226.9770332798</v>
      </c>
      <c r="AB350" s="10">
        <f t="shared" si="155"/>
        <v>4.3672269770332797</v>
      </c>
      <c r="AC350" s="10">
        <f t="shared" si="156"/>
        <v>4.2662269770332797</v>
      </c>
      <c r="AD350" s="3">
        <f t="shared" si="157"/>
        <v>618.74212864877154</v>
      </c>
      <c r="AI350" s="94">
        <f t="shared" si="158"/>
        <v>1.0345372966445907</v>
      </c>
    </row>
    <row r="351" spans="2:35">
      <c r="B351" s="39">
        <f t="shared" si="159"/>
        <v>323</v>
      </c>
      <c r="C351" s="42">
        <f t="shared" si="160"/>
        <v>5.4995203836932705</v>
      </c>
      <c r="D351" s="10">
        <f t="shared" si="161"/>
        <v>8.7004796163067297</v>
      </c>
      <c r="E351" s="40">
        <f t="shared" si="162"/>
        <v>28.999040767386539</v>
      </c>
      <c r="F351" s="40">
        <f t="shared" si="163"/>
        <v>46.4</v>
      </c>
      <c r="G351" s="3">
        <f t="shared" si="164"/>
        <v>370.00479616306501</v>
      </c>
      <c r="H351" s="3">
        <f t="shared" si="165"/>
        <v>213.67820014326583</v>
      </c>
      <c r="I351">
        <f t="shared" si="150"/>
        <v>2.1367820014326583E-4</v>
      </c>
      <c r="J351" s="4">
        <f t="shared" si="166"/>
        <v>704.48987320380616</v>
      </c>
      <c r="K351" s="40">
        <f t="shared" si="167"/>
        <v>3.2969665259790824</v>
      </c>
      <c r="L351" s="40">
        <f t="shared" si="151"/>
        <v>2.7030334740209176</v>
      </c>
      <c r="M351" s="10">
        <f t="shared" si="168"/>
        <v>4.3672269770332797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13.219215607054299</v>
      </c>
      <c r="Q351" s="42">
        <f t="shared" si="170"/>
        <v>0.42998871955653717</v>
      </c>
      <c r="R351" s="4">
        <f t="shared" si="171"/>
        <v>381273.17003285536</v>
      </c>
      <c r="S351">
        <f t="shared" si="152"/>
        <v>3.8127317003285537E-4</v>
      </c>
      <c r="T351" s="41">
        <f t="shared" si="153"/>
        <v>4.0812659700710285E-4</v>
      </c>
      <c r="U351" s="42">
        <f t="shared" si="172"/>
        <v>0.68421376728246064</v>
      </c>
      <c r="V351" s="42">
        <f t="shared" si="173"/>
        <v>1.0440022972835037</v>
      </c>
      <c r="W351" s="42">
        <f t="shared" si="174"/>
        <v>1.0348360459245656</v>
      </c>
      <c r="X351" s="42">
        <f t="shared" si="175"/>
        <v>9.1662513589381156E-3</v>
      </c>
      <c r="Y351" s="42">
        <f t="shared" si="179"/>
        <v>5.5627971246405951E-3</v>
      </c>
      <c r="Z351" s="10">
        <f t="shared" si="176"/>
        <v>13.630077445170237</v>
      </c>
      <c r="AA351">
        <f t="shared" si="154"/>
        <v>4368451.2623122223</v>
      </c>
      <c r="AB351" s="10">
        <f t="shared" si="155"/>
        <v>4.368451262312222</v>
      </c>
      <c r="AC351" s="10">
        <f t="shared" si="156"/>
        <v>4.267451262312222</v>
      </c>
      <c r="AD351" s="3">
        <f t="shared" si="157"/>
        <v>618.91968996551452</v>
      </c>
      <c r="AI351" s="94">
        <f t="shared" si="158"/>
        <v>1.0348360459245656</v>
      </c>
    </row>
    <row r="352" spans="2:35">
      <c r="B352" s="39">
        <f t="shared" si="159"/>
        <v>324</v>
      </c>
      <c r="C352" s="42">
        <f t="shared" si="160"/>
        <v>5.5165467625901536</v>
      </c>
      <c r="D352" s="10">
        <f t="shared" si="161"/>
        <v>8.6834532374098465</v>
      </c>
      <c r="E352" s="40">
        <f t="shared" si="162"/>
        <v>29.033093525180306</v>
      </c>
      <c r="F352" s="40">
        <f t="shared" si="163"/>
        <v>46.4</v>
      </c>
      <c r="G352" s="3">
        <f t="shared" si="164"/>
        <v>369.83453237409617</v>
      </c>
      <c r="H352" s="3">
        <f t="shared" si="165"/>
        <v>213.67820014326583</v>
      </c>
      <c r="I352">
        <f t="shared" si="150"/>
        <v>2.1367820014326583E-4</v>
      </c>
      <c r="J352" s="4">
        <f t="shared" si="166"/>
        <v>706.04194109353784</v>
      </c>
      <c r="K352" s="40">
        <f t="shared" si="167"/>
        <v>3.3042301021824154</v>
      </c>
      <c r="L352" s="40">
        <f t="shared" si="151"/>
        <v>2.6957698978175846</v>
      </c>
      <c r="M352" s="10">
        <f t="shared" si="168"/>
        <v>4.368451262312222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13.220397645989371</v>
      </c>
      <c r="Q352" s="42">
        <f t="shared" si="170"/>
        <v>0.43127660660447692</v>
      </c>
      <c r="R352" s="4">
        <f t="shared" si="171"/>
        <v>380523.71261421283</v>
      </c>
      <c r="S352">
        <f t="shared" si="152"/>
        <v>3.8052371261421283E-4</v>
      </c>
      <c r="T352" s="41">
        <f t="shared" si="153"/>
        <v>4.088760544257454E-4</v>
      </c>
      <c r="U352" s="42">
        <f t="shared" si="172"/>
        <v>0.68286882847183561</v>
      </c>
      <c r="V352" s="42">
        <f t="shared" si="173"/>
        <v>1.0442987316135719</v>
      </c>
      <c r="W352" s="42">
        <f t="shared" si="174"/>
        <v>1.0351330143099715</v>
      </c>
      <c r="X352" s="42">
        <f t="shared" si="175"/>
        <v>9.1657173036003847E-3</v>
      </c>
      <c r="Y352" s="42">
        <f t="shared" si="179"/>
        <v>5.5746015332409794E-3</v>
      </c>
      <c r="Z352" s="10">
        <f t="shared" si="176"/>
        <v>13.633964309967592</v>
      </c>
      <c r="AA352">
        <f t="shared" si="154"/>
        <v>4369668.203753138</v>
      </c>
      <c r="AB352" s="10">
        <f t="shared" si="155"/>
        <v>4.3696682037531378</v>
      </c>
      <c r="AC352" s="10">
        <f t="shared" si="156"/>
        <v>4.2686682037531378</v>
      </c>
      <c r="AD352" s="3">
        <f t="shared" si="157"/>
        <v>619.09618618609693</v>
      </c>
      <c r="AI352" s="94">
        <f t="shared" si="158"/>
        <v>1.0351330143099715</v>
      </c>
    </row>
    <row r="353" spans="2:35">
      <c r="B353" s="39">
        <f t="shared" si="159"/>
        <v>325</v>
      </c>
      <c r="C353" s="42">
        <f t="shared" si="160"/>
        <v>5.5335731414870368</v>
      </c>
      <c r="D353" s="10">
        <f t="shared" si="161"/>
        <v>8.6664268585129633</v>
      </c>
      <c r="E353" s="40">
        <f t="shared" si="162"/>
        <v>29.067146282974072</v>
      </c>
      <c r="F353" s="40">
        <f t="shared" si="163"/>
        <v>46.4</v>
      </c>
      <c r="G353" s="3">
        <f t="shared" si="164"/>
        <v>369.66426858512733</v>
      </c>
      <c r="H353" s="3">
        <f t="shared" si="165"/>
        <v>213.67820014326583</v>
      </c>
      <c r="I353">
        <f t="shared" si="150"/>
        <v>2.1367820014326583E-4</v>
      </c>
      <c r="J353" s="4">
        <f t="shared" si="166"/>
        <v>707.59583046347439</v>
      </c>
      <c r="K353" s="40">
        <f t="shared" si="167"/>
        <v>3.3115022027939642</v>
      </c>
      <c r="L353" s="40">
        <f t="shared" si="151"/>
        <v>2.6884977972060358</v>
      </c>
      <c r="M353" s="10">
        <f t="shared" si="168"/>
        <v>4.3696682037531378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13.221572370949376</v>
      </c>
      <c r="Q353" s="42">
        <f t="shared" si="170"/>
        <v>0.43256437922479657</v>
      </c>
      <c r="R353" s="4">
        <f t="shared" si="171"/>
        <v>379774.11038134189</v>
      </c>
      <c r="S353">
        <f t="shared" si="152"/>
        <v>3.7977411038134191E-4</v>
      </c>
      <c r="T353" s="41">
        <f t="shared" si="153"/>
        <v>4.0962565665861631E-4</v>
      </c>
      <c r="U353" s="42">
        <f t="shared" si="172"/>
        <v>0.68152362978483705</v>
      </c>
      <c r="V353" s="42">
        <f t="shared" si="173"/>
        <v>1.0445933278692145</v>
      </c>
      <c r="W353" s="42">
        <f t="shared" si="174"/>
        <v>1.0354282013395453</v>
      </c>
      <c r="X353" s="42">
        <f t="shared" si="175"/>
        <v>9.1651265296692763E-3</v>
      </c>
      <c r="Y353" s="42">
        <f t="shared" si="179"/>
        <v>5.5864041322476526E-3</v>
      </c>
      <c r="Z353" s="10">
        <f t="shared" si="176"/>
        <v>13.637827712787495</v>
      </c>
      <c r="AA353">
        <f t="shared" si="154"/>
        <v>4370877.7994657764</v>
      </c>
      <c r="AB353" s="10">
        <f t="shared" si="155"/>
        <v>4.3708777994657764</v>
      </c>
      <c r="AC353" s="10">
        <f t="shared" si="156"/>
        <v>4.2698777994657764</v>
      </c>
      <c r="AD353" s="3">
        <f t="shared" si="157"/>
        <v>619.2716170363708</v>
      </c>
      <c r="AI353" s="94">
        <f t="shared" si="158"/>
        <v>1.0354282013395453</v>
      </c>
    </row>
    <row r="354" spans="2:35">
      <c r="B354" s="39">
        <f t="shared" si="159"/>
        <v>326</v>
      </c>
      <c r="C354" s="42">
        <f t="shared" si="160"/>
        <v>5.55059952038392</v>
      </c>
      <c r="D354" s="10">
        <f t="shared" si="161"/>
        <v>8.6494004796160802</v>
      </c>
      <c r="E354" s="40">
        <f t="shared" si="162"/>
        <v>29.101199040767838</v>
      </c>
      <c r="F354" s="40">
        <f t="shared" si="163"/>
        <v>46.4</v>
      </c>
      <c r="G354" s="3">
        <f t="shared" si="164"/>
        <v>369.49400479615849</v>
      </c>
      <c r="H354" s="3">
        <f t="shared" si="165"/>
        <v>213.67820014326583</v>
      </c>
      <c r="I354">
        <f t="shared" si="150"/>
        <v>2.1367820014326583E-4</v>
      </c>
      <c r="J354" s="4">
        <f t="shared" si="166"/>
        <v>709.15154131361578</v>
      </c>
      <c r="K354" s="40">
        <f t="shared" si="167"/>
        <v>3.3187828278137292</v>
      </c>
      <c r="L354" s="40">
        <f t="shared" si="151"/>
        <v>2.6812171721862708</v>
      </c>
      <c r="M354" s="10">
        <f t="shared" si="168"/>
        <v>4.3708777994657764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13.22273978424853</v>
      </c>
      <c r="Q354" s="42">
        <f t="shared" si="170"/>
        <v>0.43385203814985274</v>
      </c>
      <c r="R354" s="4">
        <f t="shared" si="171"/>
        <v>379024.36426463898</v>
      </c>
      <c r="S354">
        <f t="shared" si="152"/>
        <v>3.7902436426463896E-4</v>
      </c>
      <c r="T354" s="41">
        <f t="shared" si="153"/>
        <v>4.1037540277531927E-4</v>
      </c>
      <c r="U354" s="42">
        <f t="shared" si="172"/>
        <v>0.68017817289110782</v>
      </c>
      <c r="V354" s="42">
        <f t="shared" si="173"/>
        <v>1.0448860855529236</v>
      </c>
      <c r="W354" s="42">
        <f t="shared" si="174"/>
        <v>1.0357216065547794</v>
      </c>
      <c r="X354" s="42">
        <f t="shared" si="175"/>
        <v>9.1644789981442099E-3</v>
      </c>
      <c r="Y354" s="42">
        <f t="shared" si="179"/>
        <v>5.5982048554231029E-3</v>
      </c>
      <c r="Z354" s="10">
        <f t="shared" si="176"/>
        <v>13.641667647629754</v>
      </c>
      <c r="AA354">
        <f t="shared" si="154"/>
        <v>4372080.0475715352</v>
      </c>
      <c r="AB354" s="10">
        <f t="shared" si="155"/>
        <v>4.3720800475715356</v>
      </c>
      <c r="AC354" s="10">
        <f t="shared" si="156"/>
        <v>4.2710800475715356</v>
      </c>
      <c r="AD354" s="3">
        <f t="shared" si="157"/>
        <v>619.44598224387744</v>
      </c>
      <c r="AI354" s="94">
        <f t="shared" si="158"/>
        <v>1.0357216065547794</v>
      </c>
    </row>
    <row r="355" spans="2:35">
      <c r="B355" s="39">
        <f t="shared" si="159"/>
        <v>327</v>
      </c>
      <c r="C355" s="42">
        <f t="shared" si="160"/>
        <v>5.5676258992808032</v>
      </c>
      <c r="D355" s="10">
        <f t="shared" si="161"/>
        <v>8.632374100719197</v>
      </c>
      <c r="E355" s="40">
        <f t="shared" si="162"/>
        <v>29.135251798561605</v>
      </c>
      <c r="F355" s="40">
        <f t="shared" si="163"/>
        <v>46.4</v>
      </c>
      <c r="G355" s="3">
        <f t="shared" si="164"/>
        <v>369.32374100718965</v>
      </c>
      <c r="H355" s="3">
        <f t="shared" si="165"/>
        <v>213.67820014326583</v>
      </c>
      <c r="I355">
        <f t="shared" si="150"/>
        <v>2.1367820014326583E-4</v>
      </c>
      <c r="J355" s="4">
        <f t="shared" si="166"/>
        <v>710.70907364396203</v>
      </c>
      <c r="K355" s="40">
        <f t="shared" si="167"/>
        <v>3.32607197724171</v>
      </c>
      <c r="L355" s="40">
        <f t="shared" si="151"/>
        <v>2.67392802275829</v>
      </c>
      <c r="M355" s="10">
        <f t="shared" si="168"/>
        <v>4.3720800475715356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13.22389988818548</v>
      </c>
      <c r="Q355" s="42">
        <f t="shared" si="170"/>
        <v>0.43513958411139581</v>
      </c>
      <c r="R355" s="4">
        <f t="shared" si="171"/>
        <v>378274.47519450035</v>
      </c>
      <c r="S355">
        <f t="shared" si="152"/>
        <v>3.7827447519450034E-4</v>
      </c>
      <c r="T355" s="41">
        <f t="shared" si="153"/>
        <v>4.1112529184545788E-4</v>
      </c>
      <c r="U355" s="42">
        <f t="shared" si="172"/>
        <v>0.67883245946029047</v>
      </c>
      <c r="V355" s="42">
        <f t="shared" si="173"/>
        <v>1.0451770041704551</v>
      </c>
      <c r="W355" s="42">
        <f t="shared" si="174"/>
        <v>1.0360132294999913</v>
      </c>
      <c r="X355" s="42">
        <f t="shared" si="175"/>
        <v>9.163774670463809E-3</v>
      </c>
      <c r="Y355" s="42">
        <f t="shared" si="179"/>
        <v>5.6100036364925493E-3</v>
      </c>
      <c r="Z355" s="10">
        <f t="shared" si="176"/>
        <v>13.645484108531448</v>
      </c>
      <c r="AA355">
        <f t="shared" si="154"/>
        <v>4373274.9462034777</v>
      </c>
      <c r="AB355" s="10">
        <f t="shared" si="155"/>
        <v>4.3732749462034777</v>
      </c>
      <c r="AC355" s="10">
        <f t="shared" si="156"/>
        <v>4.2722749462034777</v>
      </c>
      <c r="AD355" s="3">
        <f t="shared" si="157"/>
        <v>619.61928153785027</v>
      </c>
      <c r="AI355" s="94">
        <f t="shared" si="158"/>
        <v>1.0360132294999913</v>
      </c>
    </row>
    <row r="356" spans="2:35">
      <c r="B356" s="39">
        <f t="shared" si="159"/>
        <v>328</v>
      </c>
      <c r="C356" s="42">
        <f t="shared" si="160"/>
        <v>5.5846522781776864</v>
      </c>
      <c r="D356" s="10">
        <f t="shared" si="161"/>
        <v>8.6153477218223138</v>
      </c>
      <c r="E356" s="40">
        <f t="shared" si="162"/>
        <v>29.169304556355371</v>
      </c>
      <c r="F356" s="40">
        <f t="shared" si="163"/>
        <v>46.4</v>
      </c>
      <c r="G356" s="3">
        <f t="shared" si="164"/>
        <v>369.15347721822081</v>
      </c>
      <c r="H356" s="3">
        <f t="shared" si="165"/>
        <v>213.67820014326583</v>
      </c>
      <c r="I356">
        <f t="shared" si="150"/>
        <v>2.1367820014326583E-4</v>
      </c>
      <c r="J356" s="4">
        <f t="shared" si="166"/>
        <v>712.26842745451302</v>
      </c>
      <c r="K356" s="40">
        <f t="shared" si="167"/>
        <v>3.3333696510779061</v>
      </c>
      <c r="L356" s="40">
        <f t="shared" si="151"/>
        <v>2.6666303489220939</v>
      </c>
      <c r="M356" s="10">
        <f t="shared" si="168"/>
        <v>4.3732749462034777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13.225052685043357</v>
      </c>
      <c r="Q356" s="42">
        <f t="shared" si="170"/>
        <v>0.43642701784057397</v>
      </c>
      <c r="R356" s="4">
        <f t="shared" si="171"/>
        <v>377524.4441013225</v>
      </c>
      <c r="S356">
        <f t="shared" si="152"/>
        <v>3.7752444410132252E-4</v>
      </c>
      <c r="T356" s="41">
        <f t="shared" si="153"/>
        <v>4.1187532293863571E-4</v>
      </c>
      <c r="U356" s="42">
        <f t="shared" si="172"/>
        <v>0.6774864911620283</v>
      </c>
      <c r="V356" s="42">
        <f t="shared" si="173"/>
        <v>1.04546608323006</v>
      </c>
      <c r="W356" s="42">
        <f t="shared" si="174"/>
        <v>1.0363030697223274</v>
      </c>
      <c r="X356" s="42">
        <f t="shared" si="175"/>
        <v>9.1630135077325203E-3</v>
      </c>
      <c r="Y356" s="42">
        <f t="shared" si="179"/>
        <v>5.6218004091433196E-3</v>
      </c>
      <c r="Z356" s="10">
        <f t="shared" si="176"/>
        <v>13.649277089564547</v>
      </c>
      <c r="AA356">
        <f t="shared" si="154"/>
        <v>4374462.4935055925</v>
      </c>
      <c r="AB356" s="10">
        <f t="shared" si="155"/>
        <v>4.3744624935055922</v>
      </c>
      <c r="AC356" s="10">
        <f t="shared" si="156"/>
        <v>4.2734624935055923</v>
      </c>
      <c r="AD356" s="3">
        <f t="shared" si="157"/>
        <v>619.79151464910694</v>
      </c>
      <c r="AI356" s="94">
        <f t="shared" si="158"/>
        <v>1.0363030697223274</v>
      </c>
    </row>
    <row r="357" spans="2:35">
      <c r="B357" s="39">
        <f t="shared" si="159"/>
        <v>329</v>
      </c>
      <c r="C357" s="42">
        <f t="shared" si="160"/>
        <v>5.6016786570745696</v>
      </c>
      <c r="D357" s="10">
        <f t="shared" si="161"/>
        <v>8.5983213429254306</v>
      </c>
      <c r="E357" s="40">
        <f t="shared" si="162"/>
        <v>29.203357314149137</v>
      </c>
      <c r="F357" s="40">
        <f t="shared" si="163"/>
        <v>46.4</v>
      </c>
      <c r="G357" s="3">
        <f t="shared" si="164"/>
        <v>368.98321342925198</v>
      </c>
      <c r="H357" s="3">
        <f t="shared" si="165"/>
        <v>213.67820014326583</v>
      </c>
      <c r="I357">
        <f t="shared" si="150"/>
        <v>2.1367820014326583E-4</v>
      </c>
      <c r="J357" s="4">
        <f t="shared" si="166"/>
        <v>713.82960274526886</v>
      </c>
      <c r="K357" s="40">
        <f t="shared" si="167"/>
        <v>3.3406758493223183</v>
      </c>
      <c r="L357" s="40">
        <f t="shared" si="151"/>
        <v>2.6593241506776817</v>
      </c>
      <c r="M357" s="10">
        <f t="shared" si="168"/>
        <v>4.3744624935055922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13.226198177089088</v>
      </c>
      <c r="Q357" s="42">
        <f t="shared" si="170"/>
        <v>0.43771434006793764</v>
      </c>
      <c r="R357" s="4">
        <f t="shared" si="171"/>
        <v>376774.27191550174</v>
      </c>
      <c r="S357">
        <f t="shared" si="152"/>
        <v>3.7677427191550175E-4</v>
      </c>
      <c r="T357" s="41">
        <f t="shared" si="153"/>
        <v>4.1262549512445648E-4</v>
      </c>
      <c r="U357" s="42">
        <f t="shared" si="172"/>
        <v>0.67614026966596363</v>
      </c>
      <c r="V357" s="42">
        <f t="shared" si="173"/>
        <v>1.0457533222444455</v>
      </c>
      <c r="W357" s="42">
        <f t="shared" si="174"/>
        <v>1.0365911267715855</v>
      </c>
      <c r="X357" s="42">
        <f t="shared" si="175"/>
        <v>9.162195472860013E-3</v>
      </c>
      <c r="Y357" s="42">
        <f t="shared" si="179"/>
        <v>5.6335951070269827E-3</v>
      </c>
      <c r="Z357" s="10">
        <f t="shared" si="176"/>
        <v>13.653046584840261</v>
      </c>
      <c r="AA357">
        <f t="shared" si="154"/>
        <v>4375642.6876341533</v>
      </c>
      <c r="AB357" s="10">
        <f t="shared" si="155"/>
        <v>4.3756426876341532</v>
      </c>
      <c r="AC357" s="10">
        <f t="shared" si="156"/>
        <v>4.2746426876341532</v>
      </c>
      <c r="AD357" s="3">
        <f t="shared" si="157"/>
        <v>619.96268131024704</v>
      </c>
      <c r="AI357" s="94">
        <f t="shared" si="158"/>
        <v>1.0365911267715855</v>
      </c>
    </row>
    <row r="358" spans="2:35">
      <c r="B358" s="39">
        <f t="shared" si="159"/>
        <v>330</v>
      </c>
      <c r="C358" s="42">
        <f t="shared" si="160"/>
        <v>5.6187050359714528</v>
      </c>
      <c r="D358" s="10">
        <f t="shared" si="161"/>
        <v>8.5812949640285474</v>
      </c>
      <c r="E358" s="40">
        <f t="shared" si="162"/>
        <v>29.237410071942904</v>
      </c>
      <c r="F358" s="40">
        <f t="shared" si="163"/>
        <v>46.4</v>
      </c>
      <c r="G358" s="3">
        <f t="shared" si="164"/>
        <v>368.81294964028314</v>
      </c>
      <c r="H358" s="3">
        <f t="shared" si="165"/>
        <v>213.67820014326583</v>
      </c>
      <c r="I358">
        <f t="shared" si="150"/>
        <v>2.1367820014326583E-4</v>
      </c>
      <c r="J358" s="4">
        <f t="shared" si="166"/>
        <v>715.39259951622932</v>
      </c>
      <c r="K358" s="40">
        <f t="shared" si="167"/>
        <v>3.347990571974945</v>
      </c>
      <c r="L358" s="40">
        <f t="shared" si="151"/>
        <v>2.652009428025055</v>
      </c>
      <c r="M358" s="10">
        <f t="shared" si="168"/>
        <v>4.3756426876341532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13.227336366574738</v>
      </c>
      <c r="Q358" s="42">
        <f t="shared" si="170"/>
        <v>0.43900155152344339</v>
      </c>
      <c r="R358" s="4">
        <f t="shared" si="171"/>
        <v>376023.9595674345</v>
      </c>
      <c r="S358">
        <f t="shared" si="152"/>
        <v>3.7602395956743448E-4</v>
      </c>
      <c r="T358" s="41">
        <f t="shared" si="153"/>
        <v>4.1337580747252375E-4</v>
      </c>
      <c r="U358" s="42">
        <f t="shared" si="172"/>
        <v>0.67479379664173955</v>
      </c>
      <c r="V358" s="42">
        <f t="shared" si="173"/>
        <v>1.0460387207283228</v>
      </c>
      <c r="W358" s="42">
        <f t="shared" si="174"/>
        <v>1.0368774002005421</v>
      </c>
      <c r="X358" s="42">
        <f t="shared" si="175"/>
        <v>9.1613205277807364E-3</v>
      </c>
      <c r="Y358" s="42">
        <f t="shared" si="179"/>
        <v>5.6453876637579019E-3</v>
      </c>
      <c r="Z358" s="10">
        <f t="shared" si="176"/>
        <v>13.656792588504684</v>
      </c>
      <c r="AA358">
        <f t="shared" si="154"/>
        <v>4376815.5267563574</v>
      </c>
      <c r="AB358" s="10">
        <f t="shared" si="155"/>
        <v>4.3768155267563573</v>
      </c>
      <c r="AC358" s="10">
        <f t="shared" si="156"/>
        <v>4.2758155267563573</v>
      </c>
      <c r="AD358" s="3">
        <f t="shared" si="157"/>
        <v>620.13278125545435</v>
      </c>
      <c r="AI358" s="94">
        <f t="shared" si="158"/>
        <v>1.0368774002005421</v>
      </c>
    </row>
    <row r="359" spans="2:35">
      <c r="B359" s="39">
        <f t="shared" si="159"/>
        <v>331</v>
      </c>
      <c r="C359" s="42">
        <f t="shared" si="160"/>
        <v>5.635731414868336</v>
      </c>
      <c r="D359" s="10">
        <f t="shared" si="161"/>
        <v>8.5642685851316642</v>
      </c>
      <c r="E359" s="40">
        <f t="shared" si="162"/>
        <v>29.27146282973667</v>
      </c>
      <c r="F359" s="40">
        <f t="shared" si="163"/>
        <v>46.4</v>
      </c>
      <c r="G359" s="3">
        <f t="shared" si="164"/>
        <v>368.6426858513143</v>
      </c>
      <c r="H359" s="3">
        <f t="shared" si="165"/>
        <v>213.67820014326583</v>
      </c>
      <c r="I359">
        <f t="shared" ref="I359:I422" si="180">H359/1000^2</f>
        <v>2.1367820014326583E-4</v>
      </c>
      <c r="J359" s="4">
        <f t="shared" si="166"/>
        <v>716.95741776739476</v>
      </c>
      <c r="K359" s="40">
        <f t="shared" si="167"/>
        <v>3.3553138190357883</v>
      </c>
      <c r="L359" s="40">
        <f t="shared" ref="L359:L422" si="181">IF((gstar-K359)&lt;0,0,gstar-K359)</f>
        <v>2.6446861809642117</v>
      </c>
      <c r="M359" s="10">
        <f t="shared" si="168"/>
        <v>4.3768155267563573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13.228467255736216</v>
      </c>
      <c r="Q359" s="42">
        <f t="shared" si="170"/>
        <v>0.44028865293645858</v>
      </c>
      <c r="R359" s="4">
        <f t="shared" si="171"/>
        <v>375273.50798751699</v>
      </c>
      <c r="S359">
        <f t="shared" ref="S359:S422" si="182">R359/1000^3</f>
        <v>3.7527350798751698E-4</v>
      </c>
      <c r="T359" s="41">
        <f t="shared" ref="T359:T422" si="183">(vc/1000^3-S359)</f>
        <v>4.1412625905244124E-4</v>
      </c>
      <c r="U359" s="42">
        <f t="shared" si="172"/>
        <v>0.67344707375899848</v>
      </c>
      <c r="V359" s="42">
        <f t="shared" si="173"/>
        <v>1.0463222782004478</v>
      </c>
      <c r="W359" s="42">
        <f t="shared" si="174"/>
        <v>1.0371618895646244</v>
      </c>
      <c r="X359" s="42">
        <f t="shared" si="175"/>
        <v>9.1603886358233577E-3</v>
      </c>
      <c r="Y359" s="42">
        <f t="shared" si="179"/>
        <v>5.6571780129148382E-3</v>
      </c>
      <c r="Z359" s="10">
        <f t="shared" si="176"/>
        <v>13.660515094741829</v>
      </c>
      <c r="AA359">
        <f t="shared" ref="AA359:AA422" si="184">Z359*rat*to+patm*1000000</f>
        <v>4377981.0090512726</v>
      </c>
      <c r="AB359" s="10">
        <f t="shared" ref="AB359:AB422" si="185">AA359/1000000</f>
        <v>4.3779810090512727</v>
      </c>
      <c r="AC359" s="10">
        <f t="shared" ref="AC359:AC422" si="186">AB359-patm</f>
        <v>4.2769810090512728</v>
      </c>
      <c r="AD359" s="3">
        <f t="shared" ref="AD359:AD422" si="187">AC359*1000000/6895</f>
        <v>620.30181422063413</v>
      </c>
      <c r="AI359" s="94">
        <f t="shared" ref="AI359:AI422" si="188">($M359-patm)*1000000*$I359/SQRT(rat*to)*SQRT(k)*(2/(k+1))^((k+1)/2/(k-1))</f>
        <v>1.0371618895646244</v>
      </c>
    </row>
    <row r="360" spans="2:35">
      <c r="B360" s="39">
        <f t="shared" ref="B360:B423" si="189">1+B359</f>
        <v>332</v>
      </c>
      <c r="C360" s="42">
        <f t="shared" ref="C360:C423" si="190">xincp+C359</f>
        <v>5.6527577937652191</v>
      </c>
      <c r="D360" s="10">
        <f t="shared" ref="D360:D423" si="191">(F360-E360)/2</f>
        <v>8.547242206234781</v>
      </c>
      <c r="E360" s="40">
        <f t="shared" ref="E360:E423" si="192">E359+ci*2*xincp</f>
        <v>29.305515587530437</v>
      </c>
      <c r="F360" s="40">
        <f t="shared" ref="F360:F423" si="193">F359-osi*2*xincp</f>
        <v>46.4</v>
      </c>
      <c r="G360" s="3">
        <f t="shared" ref="G360:G423" si="194">G359-ei*n*2*xincp</f>
        <v>368.47242206234546</v>
      </c>
      <c r="H360" s="3">
        <f t="shared" ref="H360:H423" si="195">PI()/4*(dto+erate*(two-D360)/two)^2</f>
        <v>213.67820014326583</v>
      </c>
      <c r="I360">
        <f t="shared" si="180"/>
        <v>2.1367820014326583E-4</v>
      </c>
      <c r="J360" s="4">
        <f t="shared" ref="J360:J423" si="196">PI()/4*dc^2-PI()/4*(F360^2-E360^2)</f>
        <v>718.52405749876493</v>
      </c>
      <c r="K360" s="40">
        <f t="shared" ref="K360:K423" si="197">J360/H360</f>
        <v>3.3626455905048469</v>
      </c>
      <c r="L360" s="40">
        <f t="shared" si="181"/>
        <v>2.6373544094951531</v>
      </c>
      <c r="M360" s="10">
        <f t="shared" ref="M360:M423" si="198">AB359</f>
        <v>4.3779810090512727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13.229590846794229</v>
      </c>
      <c r="Q360" s="42">
        <f t="shared" ref="Q360:Q423" si="200">xincp/P360+Q359</f>
        <v>0.44157564503576519</v>
      </c>
      <c r="R360" s="4">
        <f t="shared" ref="R360:R423" si="201">PI()/4*(F360^2-E360^2)*G360</f>
        <v>374522.91810614569</v>
      </c>
      <c r="S360">
        <f t="shared" si="182"/>
        <v>3.745229181061457E-4</v>
      </c>
      <c r="T360" s="41">
        <f t="shared" si="183"/>
        <v>4.1487684893381252E-4</v>
      </c>
      <c r="U360" s="42">
        <f t="shared" ref="U360:U423" si="202">rhopgrain*R360/1000^2</f>
        <v>0.67210010268738363</v>
      </c>
      <c r="V360" s="42">
        <f t="shared" ref="V360:V423" si="203">(U359-U360)/(Q360-Q359)</f>
        <v>1.0466039941819107</v>
      </c>
      <c r="W360" s="42">
        <f t="shared" ref="W360:W423" si="204">IF(V360&lt;AI360,IF(AB359&gt;pbd,AI360,0),AI360)</f>
        <v>1.0374445944221389</v>
      </c>
      <c r="X360" s="42">
        <f t="shared" ref="X360:X423" si="205">V360-W360</f>
        <v>9.159399759771869E-3</v>
      </c>
      <c r="Y360" s="42">
        <f t="shared" si="179"/>
        <v>5.6689660880400554E-3</v>
      </c>
      <c r="Z360" s="10">
        <f t="shared" ref="Z360:Z423" si="206">Y360/T360</f>
        <v>13.664214097770627</v>
      </c>
      <c r="AA360">
        <f t="shared" si="184"/>
        <v>4379139.1327088997</v>
      </c>
      <c r="AB360" s="10">
        <f t="shared" si="185"/>
        <v>4.3791391327088993</v>
      </c>
      <c r="AC360" s="10">
        <f t="shared" si="186"/>
        <v>4.2781391327088993</v>
      </c>
      <c r="AD360" s="3">
        <f t="shared" si="187"/>
        <v>620.46977994327767</v>
      </c>
      <c r="AI360" s="94">
        <f t="shared" si="188"/>
        <v>1.0374445944221389</v>
      </c>
    </row>
    <row r="361" spans="2:35">
      <c r="B361" s="39">
        <f t="shared" si="189"/>
        <v>333</v>
      </c>
      <c r="C361" s="42">
        <f t="shared" si="190"/>
        <v>5.6697841726621023</v>
      </c>
      <c r="D361" s="10">
        <f t="shared" si="191"/>
        <v>8.5302158273378978</v>
      </c>
      <c r="E361" s="40">
        <f t="shared" si="192"/>
        <v>29.339568345324203</v>
      </c>
      <c r="F361" s="40">
        <f t="shared" si="193"/>
        <v>46.4</v>
      </c>
      <c r="G361" s="3">
        <f t="shared" si="194"/>
        <v>368.30215827337662</v>
      </c>
      <c r="H361" s="3">
        <f t="shared" si="195"/>
        <v>213.67820014326583</v>
      </c>
      <c r="I361">
        <f t="shared" si="180"/>
        <v>2.1367820014326583E-4</v>
      </c>
      <c r="J361" s="4">
        <f t="shared" si="196"/>
        <v>720.09251871034007</v>
      </c>
      <c r="K361" s="40">
        <f t="shared" si="197"/>
        <v>3.3699858863821217</v>
      </c>
      <c r="L361" s="40">
        <f t="shared" si="181"/>
        <v>2.6300141136178783</v>
      </c>
      <c r="M361" s="10">
        <f t="shared" si="198"/>
        <v>4.3791391327088993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13.230707141953394</v>
      </c>
      <c r="Q361" s="42">
        <f t="shared" si="200"/>
        <v>0.44286252854956426</v>
      </c>
      <c r="R361" s="4">
        <f t="shared" si="201"/>
        <v>373772.19085371686</v>
      </c>
      <c r="S361">
        <f t="shared" si="182"/>
        <v>3.7377219085371686E-4</v>
      </c>
      <c r="T361" s="41">
        <f t="shared" si="183"/>
        <v>4.1562757618624136E-4</v>
      </c>
      <c r="U361" s="42">
        <f t="shared" si="202"/>
        <v>0.67075288509653752</v>
      </c>
      <c r="V361" s="42">
        <f t="shared" si="203"/>
        <v>1.0468838681979189</v>
      </c>
      <c r="W361" s="42">
        <f t="shared" si="204"/>
        <v>1.0377255143340427</v>
      </c>
      <c r="X361" s="42">
        <f t="shared" si="205"/>
        <v>9.1583538638762008E-3</v>
      </c>
      <c r="Y361" s="42">
        <f t="shared" si="179"/>
        <v>5.6807518226410156E-3</v>
      </c>
      <c r="Z361" s="10">
        <f t="shared" si="206"/>
        <v>13.667889591848182</v>
      </c>
      <c r="AA361">
        <f t="shared" si="184"/>
        <v>4380289.8959311908</v>
      </c>
      <c r="AB361" s="10">
        <f t="shared" si="185"/>
        <v>4.3802898959311909</v>
      </c>
      <c r="AC361" s="10">
        <f t="shared" si="186"/>
        <v>4.2792898959311909</v>
      </c>
      <c r="AD361" s="3">
        <f t="shared" si="187"/>
        <v>620.6366781626092</v>
      </c>
      <c r="AI361" s="94">
        <f t="shared" si="188"/>
        <v>1.0377255143340427</v>
      </c>
    </row>
    <row r="362" spans="2:35">
      <c r="B362" s="39">
        <f t="shared" si="189"/>
        <v>334</v>
      </c>
      <c r="C362" s="42">
        <f t="shared" si="190"/>
        <v>5.6868105515589855</v>
      </c>
      <c r="D362" s="10">
        <f t="shared" si="191"/>
        <v>8.5131894484410147</v>
      </c>
      <c r="E362" s="40">
        <f t="shared" si="192"/>
        <v>29.373621103117969</v>
      </c>
      <c r="F362" s="40">
        <f t="shared" si="193"/>
        <v>46.4</v>
      </c>
      <c r="G362" s="3">
        <f t="shared" si="194"/>
        <v>368.13189448440778</v>
      </c>
      <c r="H362" s="3">
        <f t="shared" si="195"/>
        <v>213.67820014326583</v>
      </c>
      <c r="I362">
        <f t="shared" si="180"/>
        <v>2.1367820014326583E-4</v>
      </c>
      <c r="J362" s="4">
        <f t="shared" si="196"/>
        <v>721.66280140211995</v>
      </c>
      <c r="K362" s="40">
        <f t="shared" si="197"/>
        <v>3.3773347066676118</v>
      </c>
      <c r="L362" s="40">
        <f t="shared" si="181"/>
        <v>2.6226652933323882</v>
      </c>
      <c r="M362" s="10">
        <f t="shared" si="198"/>
        <v>4.3802898959311909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13.23181614340325</v>
      </c>
      <c r="Q362" s="42">
        <f t="shared" si="200"/>
        <v>0.44414930420547993</v>
      </c>
      <c r="R362" s="4">
        <f t="shared" si="201"/>
        <v>373021.327160627</v>
      </c>
      <c r="S362">
        <f t="shared" si="182"/>
        <v>3.73021327160627E-4</v>
      </c>
      <c r="T362" s="41">
        <f t="shared" si="183"/>
        <v>4.1637843987933122E-4</v>
      </c>
      <c r="U362" s="42">
        <f t="shared" si="202"/>
        <v>0.66940542265610314</v>
      </c>
      <c r="V362" s="42">
        <f t="shared" si="203"/>
        <v>1.0471618997761651</v>
      </c>
      <c r="W362" s="42">
        <f t="shared" si="204"/>
        <v>1.0380046488641934</v>
      </c>
      <c r="X362" s="42">
        <f t="shared" si="205"/>
        <v>9.157250911971726E-3</v>
      </c>
      <c r="Y362" s="42">
        <f t="shared" si="179"/>
        <v>5.6925351501896527E-3</v>
      </c>
      <c r="Z362" s="10">
        <f t="shared" si="206"/>
        <v>13.671541571267189</v>
      </c>
      <c r="AA362">
        <f t="shared" si="184"/>
        <v>4381433.2969312426</v>
      </c>
      <c r="AB362" s="10">
        <f t="shared" si="185"/>
        <v>4.3814332969312426</v>
      </c>
      <c r="AC362" s="10">
        <f t="shared" si="186"/>
        <v>4.2804332969312426</v>
      </c>
      <c r="AD362" s="3">
        <f t="shared" si="187"/>
        <v>620.80250861946956</v>
      </c>
      <c r="AI362" s="94">
        <f t="shared" si="188"/>
        <v>1.0380046488641934</v>
      </c>
    </row>
    <row r="363" spans="2:35">
      <c r="B363" s="39">
        <f t="shared" si="189"/>
        <v>335</v>
      </c>
      <c r="C363" s="42">
        <f t="shared" si="190"/>
        <v>5.7038369304558687</v>
      </c>
      <c r="D363" s="10">
        <f t="shared" si="191"/>
        <v>8.4961630695441315</v>
      </c>
      <c r="E363" s="40">
        <f t="shared" si="192"/>
        <v>29.407673860911736</v>
      </c>
      <c r="F363" s="40">
        <f t="shared" si="193"/>
        <v>46.4</v>
      </c>
      <c r="G363" s="3">
        <f t="shared" si="194"/>
        <v>367.96163069543894</v>
      </c>
      <c r="H363" s="3">
        <f t="shared" si="195"/>
        <v>213.67820014326583</v>
      </c>
      <c r="I363">
        <f t="shared" si="180"/>
        <v>2.1367820014326583E-4</v>
      </c>
      <c r="J363" s="4">
        <f t="shared" si="196"/>
        <v>723.23490557410469</v>
      </c>
      <c r="K363" s="40">
        <f t="shared" si="197"/>
        <v>3.3846920513613181</v>
      </c>
      <c r="L363" s="40">
        <f t="shared" si="181"/>
        <v>2.6153079486386819</v>
      </c>
      <c r="M363" s="10">
        <f t="shared" si="198"/>
        <v>4.3814332969312426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13.23291785331752</v>
      </c>
      <c r="Q363" s="42">
        <f t="shared" si="200"/>
        <v>0.44543597273056373</v>
      </c>
      <c r="R363" s="4">
        <f t="shared" si="201"/>
        <v>372270.32795727235</v>
      </c>
      <c r="S363">
        <f t="shared" si="182"/>
        <v>3.7227032795727235E-4</v>
      </c>
      <c r="T363" s="41">
        <f t="shared" si="183"/>
        <v>4.1712943908268587E-4</v>
      </c>
      <c r="U363" s="42">
        <f t="shared" si="202"/>
        <v>0.66805771703572303</v>
      </c>
      <c r="V363" s="42">
        <f t="shared" si="203"/>
        <v>1.0474380884481005</v>
      </c>
      <c r="W363" s="42">
        <f t="shared" si="204"/>
        <v>1.0382819975791515</v>
      </c>
      <c r="X363" s="42">
        <f t="shared" si="205"/>
        <v>9.1560908689489739E-3</v>
      </c>
      <c r="Y363" s="42">
        <f t="shared" si="179"/>
        <v>5.7043160041235367E-3</v>
      </c>
      <c r="Z363" s="10">
        <f t="shared" si="206"/>
        <v>13.675170030357874</v>
      </c>
      <c r="AA363">
        <f t="shared" si="184"/>
        <v>4382569.3339338992</v>
      </c>
      <c r="AB363" s="10">
        <f t="shared" si="185"/>
        <v>4.3825693339338994</v>
      </c>
      <c r="AC363" s="10">
        <f t="shared" si="186"/>
        <v>4.2815693339338994</v>
      </c>
      <c r="AD363" s="3">
        <f t="shared" si="187"/>
        <v>620.96727105640309</v>
      </c>
      <c r="AI363" s="94">
        <f t="shared" si="188"/>
        <v>1.0382819975791515</v>
      </c>
    </row>
    <row r="364" spans="2:35">
      <c r="B364" s="39">
        <f t="shared" si="189"/>
        <v>336</v>
      </c>
      <c r="C364" s="42">
        <f t="shared" si="190"/>
        <v>5.7208633093527519</v>
      </c>
      <c r="D364" s="10">
        <f t="shared" si="191"/>
        <v>8.4791366906472483</v>
      </c>
      <c r="E364" s="40">
        <f t="shared" si="192"/>
        <v>29.441726618705502</v>
      </c>
      <c r="F364" s="40">
        <f t="shared" si="193"/>
        <v>46.4</v>
      </c>
      <c r="G364" s="3">
        <f t="shared" si="194"/>
        <v>367.7913669064701</v>
      </c>
      <c r="H364" s="3">
        <f t="shared" si="195"/>
        <v>213.67820014326583</v>
      </c>
      <c r="I364">
        <f t="shared" si="180"/>
        <v>2.1367820014326583E-4</v>
      </c>
      <c r="J364" s="4">
        <f t="shared" si="196"/>
        <v>724.80883122629427</v>
      </c>
      <c r="K364" s="40">
        <f t="shared" si="197"/>
        <v>3.3920579204632402</v>
      </c>
      <c r="L364" s="40">
        <f t="shared" si="181"/>
        <v>2.6079420795367598</v>
      </c>
      <c r="M364" s="10">
        <f t="shared" si="198"/>
        <v>4.3825693339338994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13.234012273854692</v>
      </c>
      <c r="Q364" s="42">
        <f t="shared" si="200"/>
        <v>0.4467225348512987</v>
      </c>
      <c r="R364" s="4">
        <f t="shared" si="201"/>
        <v>371519.19417404931</v>
      </c>
      <c r="S364">
        <f t="shared" si="182"/>
        <v>3.7151919417404929E-4</v>
      </c>
      <c r="T364" s="41">
        <f t="shared" si="183"/>
        <v>4.1788057286590893E-4</v>
      </c>
      <c r="U364" s="42">
        <f t="shared" si="202"/>
        <v>0.66670976990504016</v>
      </c>
      <c r="V364" s="42">
        <f t="shared" si="203"/>
        <v>1.0477124337477257</v>
      </c>
      <c r="W364" s="42">
        <f t="shared" si="204"/>
        <v>1.0385575600483268</v>
      </c>
      <c r="X364" s="42">
        <f t="shared" si="205"/>
        <v>9.1548736993989355E-3</v>
      </c>
      <c r="Y364" s="42">
        <f t="shared" si="179"/>
        <v>5.7160943178452958E-3</v>
      </c>
      <c r="Z364" s="10">
        <f t="shared" si="206"/>
        <v>13.678774963485793</v>
      </c>
      <c r="AA364">
        <f t="shared" si="184"/>
        <v>4383698.005175069</v>
      </c>
      <c r="AB364" s="10">
        <f t="shared" si="185"/>
        <v>4.3836980051750691</v>
      </c>
      <c r="AC364" s="10">
        <f t="shared" si="186"/>
        <v>4.2826980051750692</v>
      </c>
      <c r="AD364" s="3">
        <f t="shared" si="187"/>
        <v>621.13096521755892</v>
      </c>
      <c r="AI364" s="94">
        <f t="shared" si="188"/>
        <v>1.0385575600483268</v>
      </c>
    </row>
    <row r="365" spans="2:35">
      <c r="B365" s="39">
        <f t="shared" si="189"/>
        <v>337</v>
      </c>
      <c r="C365" s="42">
        <f t="shared" si="190"/>
        <v>5.7378896882496351</v>
      </c>
      <c r="D365" s="10">
        <f t="shared" si="191"/>
        <v>8.4621103117503651</v>
      </c>
      <c r="E365" s="40">
        <f t="shared" si="192"/>
        <v>29.475779376499268</v>
      </c>
      <c r="F365" s="40">
        <f t="shared" si="193"/>
        <v>46.4</v>
      </c>
      <c r="G365" s="3">
        <f t="shared" si="194"/>
        <v>367.62110311750126</v>
      </c>
      <c r="H365" s="3">
        <f t="shared" si="195"/>
        <v>213.67820014326583</v>
      </c>
      <c r="I365">
        <f t="shared" si="180"/>
        <v>2.1367820014326583E-4</v>
      </c>
      <c r="J365" s="4">
        <f t="shared" si="196"/>
        <v>726.38457835868849</v>
      </c>
      <c r="K365" s="40">
        <f t="shared" si="197"/>
        <v>3.3994323139733766</v>
      </c>
      <c r="L365" s="40">
        <f t="shared" si="181"/>
        <v>2.6005676860266234</v>
      </c>
      <c r="M365" s="10">
        <f t="shared" si="198"/>
        <v>4.3836980051750691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13.235099407157419</v>
      </c>
      <c r="Q365" s="42">
        <f t="shared" si="200"/>
        <v>0.44800899129360361</v>
      </c>
      <c r="R365" s="4">
        <f t="shared" si="201"/>
        <v>370767.9267413544</v>
      </c>
      <c r="S365">
        <f t="shared" si="182"/>
        <v>3.7076792674135437E-4</v>
      </c>
      <c r="T365" s="41">
        <f t="shared" si="183"/>
        <v>4.1863184029860385E-4</v>
      </c>
      <c r="U365" s="42">
        <f t="shared" si="202"/>
        <v>0.66536158293369752</v>
      </c>
      <c r="V365" s="42">
        <f t="shared" si="203"/>
        <v>1.0479849352125279</v>
      </c>
      <c r="W365" s="42">
        <f t="shared" si="204"/>
        <v>1.0388313358438128</v>
      </c>
      <c r="X365" s="42">
        <f t="shared" si="205"/>
        <v>9.1535993687150707E-3</v>
      </c>
      <c r="Y365" s="42">
        <f t="shared" si="179"/>
        <v>5.7278700247234571E-3</v>
      </c>
      <c r="Z365" s="10">
        <f t="shared" si="206"/>
        <v>13.682356365053009</v>
      </c>
      <c r="AA365">
        <f t="shared" si="184"/>
        <v>4384819.3089020913</v>
      </c>
      <c r="AB365" s="10">
        <f t="shared" si="185"/>
        <v>4.3848193089020917</v>
      </c>
      <c r="AC365" s="10">
        <f t="shared" si="186"/>
        <v>4.2838193089020917</v>
      </c>
      <c r="AD365" s="3">
        <f t="shared" si="187"/>
        <v>621.2935908487442</v>
      </c>
      <c r="AI365" s="94">
        <f t="shared" si="188"/>
        <v>1.0388313358438128</v>
      </c>
    </row>
    <row r="366" spans="2:35">
      <c r="B366" s="39">
        <f t="shared" si="189"/>
        <v>338</v>
      </c>
      <c r="C366" s="42">
        <f t="shared" si="190"/>
        <v>5.7549160671465183</v>
      </c>
      <c r="D366" s="10">
        <f t="shared" si="191"/>
        <v>8.4450839328534819</v>
      </c>
      <c r="E366" s="40">
        <f t="shared" si="192"/>
        <v>29.509832134293035</v>
      </c>
      <c r="F366" s="40">
        <f t="shared" si="193"/>
        <v>46.4</v>
      </c>
      <c r="G366" s="3">
        <f t="shared" si="194"/>
        <v>367.45083932853242</v>
      </c>
      <c r="H366" s="3">
        <f t="shared" si="195"/>
        <v>213.67820014326583</v>
      </c>
      <c r="I366">
        <f t="shared" si="180"/>
        <v>2.1367820014326583E-4</v>
      </c>
      <c r="J366" s="4">
        <f t="shared" si="196"/>
        <v>727.96214697128755</v>
      </c>
      <c r="K366" s="40">
        <f t="shared" si="197"/>
        <v>3.4068152318917293</v>
      </c>
      <c r="L366" s="40">
        <f t="shared" si="181"/>
        <v>2.5931847681082707</v>
      </c>
      <c r="M366" s="10">
        <f t="shared" si="198"/>
        <v>4.3848193089020917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13.236179255352871</v>
      </c>
      <c r="Q366" s="42">
        <f t="shared" si="200"/>
        <v>0.449295342782837</v>
      </c>
      <c r="R366" s="4">
        <f t="shared" si="201"/>
        <v>370016.52658958378</v>
      </c>
      <c r="S366">
        <f t="shared" si="182"/>
        <v>3.7001652658958376E-4</v>
      </c>
      <c r="T366" s="41">
        <f t="shared" si="183"/>
        <v>4.1938324045037446E-4</v>
      </c>
      <c r="U366" s="42">
        <f t="shared" si="202"/>
        <v>0.66401315779133763</v>
      </c>
      <c r="V366" s="42">
        <f t="shared" si="203"/>
        <v>1.0482555923836074</v>
      </c>
      <c r="W366" s="42">
        <f t="shared" si="204"/>
        <v>1.0391033245404759</v>
      </c>
      <c r="X366" s="42">
        <f t="shared" si="205"/>
        <v>9.1522678431315008E-3</v>
      </c>
      <c r="Y366" s="42">
        <f t="shared" si="179"/>
        <v>5.7396430580933322E-3</v>
      </c>
      <c r="Z366" s="10">
        <f t="shared" si="206"/>
        <v>13.685914229499362</v>
      </c>
      <c r="AA366">
        <f t="shared" si="184"/>
        <v>4385933.2433741288</v>
      </c>
      <c r="AB366" s="10">
        <f t="shared" si="185"/>
        <v>4.3859332433741285</v>
      </c>
      <c r="AC366" s="10">
        <f t="shared" si="186"/>
        <v>4.2849332433741285</v>
      </c>
      <c r="AD366" s="3">
        <f t="shared" si="187"/>
        <v>621.45514769748058</v>
      </c>
      <c r="AI366" s="94">
        <f t="shared" si="188"/>
        <v>1.0391033245404759</v>
      </c>
    </row>
    <row r="367" spans="2:35">
      <c r="B367" s="39">
        <f t="shared" si="189"/>
        <v>339</v>
      </c>
      <c r="C367" s="42">
        <f t="shared" si="190"/>
        <v>5.7719424460434015</v>
      </c>
      <c r="D367" s="10">
        <f t="shared" si="191"/>
        <v>8.4280575539565987</v>
      </c>
      <c r="E367" s="40">
        <f t="shared" si="192"/>
        <v>29.543884892086801</v>
      </c>
      <c r="F367" s="40">
        <f t="shared" si="193"/>
        <v>46.4</v>
      </c>
      <c r="G367" s="3">
        <f t="shared" si="194"/>
        <v>367.28057553956359</v>
      </c>
      <c r="H367" s="3">
        <f t="shared" si="195"/>
        <v>213.67820014326583</v>
      </c>
      <c r="I367">
        <f t="shared" si="180"/>
        <v>2.1367820014326583E-4</v>
      </c>
      <c r="J367" s="4">
        <f t="shared" si="196"/>
        <v>729.54153706409159</v>
      </c>
      <c r="K367" s="40">
        <f t="shared" si="197"/>
        <v>3.4142066742182986</v>
      </c>
      <c r="L367" s="40">
        <f t="shared" si="181"/>
        <v>2.5857933257817014</v>
      </c>
      <c r="M367" s="10">
        <f t="shared" si="198"/>
        <v>4.3859332433741285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13.237251820553157</v>
      </c>
      <c r="Q367" s="42">
        <f t="shared" si="200"/>
        <v>0.45058159004380144</v>
      </c>
      <c r="R367" s="4">
        <f t="shared" si="201"/>
        <v>369264.99464913382</v>
      </c>
      <c r="S367">
        <f t="shared" si="182"/>
        <v>3.6926499464913384E-4</v>
      </c>
      <c r="T367" s="41">
        <f t="shared" si="183"/>
        <v>4.2013477239082438E-4</v>
      </c>
      <c r="U367" s="42">
        <f t="shared" si="202"/>
        <v>0.66266449614760303</v>
      </c>
      <c r="V367" s="42">
        <f t="shared" si="203"/>
        <v>1.0485244048048437</v>
      </c>
      <c r="W367" s="42">
        <f t="shared" si="204"/>
        <v>1.0393735257160506</v>
      </c>
      <c r="X367" s="42">
        <f t="shared" si="205"/>
        <v>9.1508790887930846E-3</v>
      </c>
      <c r="Y367" s="42">
        <f t="shared" si="179"/>
        <v>5.751413351256709E-3</v>
      </c>
      <c r="Z367" s="10">
        <f t="shared" si="206"/>
        <v>13.689448551300911</v>
      </c>
      <c r="AA367">
        <f t="shared" si="184"/>
        <v>4387039.8068616893</v>
      </c>
      <c r="AB367" s="10">
        <f t="shared" si="185"/>
        <v>4.3870398068616892</v>
      </c>
      <c r="AC367" s="10">
        <f t="shared" si="186"/>
        <v>4.2860398068616892</v>
      </c>
      <c r="AD367" s="3">
        <f t="shared" si="187"/>
        <v>621.61563551293534</v>
      </c>
      <c r="AI367" s="94">
        <f t="shared" si="188"/>
        <v>1.0393735257160506</v>
      </c>
    </row>
    <row r="368" spans="2:35">
      <c r="B368" s="39">
        <f t="shared" si="189"/>
        <v>340</v>
      </c>
      <c r="C368" s="42">
        <f t="shared" si="190"/>
        <v>5.7889688249402846</v>
      </c>
      <c r="D368" s="10">
        <f t="shared" si="191"/>
        <v>8.4110311750597155</v>
      </c>
      <c r="E368" s="40">
        <f t="shared" si="192"/>
        <v>29.577937649880568</v>
      </c>
      <c r="F368" s="40">
        <f t="shared" si="193"/>
        <v>46.4</v>
      </c>
      <c r="G368" s="3">
        <f t="shared" si="194"/>
        <v>367.11031175059475</v>
      </c>
      <c r="H368" s="3">
        <f t="shared" si="195"/>
        <v>213.67820014326583</v>
      </c>
      <c r="I368">
        <f t="shared" si="180"/>
        <v>2.1367820014326583E-4</v>
      </c>
      <c r="J368" s="4">
        <f t="shared" si="196"/>
        <v>731.12274863710047</v>
      </c>
      <c r="K368" s="40">
        <f t="shared" si="197"/>
        <v>3.4216066409530836</v>
      </c>
      <c r="L368" s="40">
        <f t="shared" si="181"/>
        <v>2.5783933590469164</v>
      </c>
      <c r="M368" s="10">
        <f t="shared" si="198"/>
        <v>4.3870398068616892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13.238317104854888</v>
      </c>
      <c r="Q368" s="42">
        <f t="shared" si="200"/>
        <v>0.45186773380074763</v>
      </c>
      <c r="R368" s="4">
        <f t="shared" si="201"/>
        <v>368513.33185040095</v>
      </c>
      <c r="S368">
        <f t="shared" si="182"/>
        <v>3.6851333185040095E-4</v>
      </c>
      <c r="T368" s="41">
        <f t="shared" si="183"/>
        <v>4.2088643518955728E-4</v>
      </c>
      <c r="U368" s="42">
        <f t="shared" si="202"/>
        <v>0.66131559967213693</v>
      </c>
      <c r="V368" s="42">
        <f t="shared" si="203"/>
        <v>1.0487913720227582</v>
      </c>
      <c r="W368" s="42">
        <f t="shared" si="204"/>
        <v>1.0396419389510227</v>
      </c>
      <c r="X368" s="42">
        <f t="shared" si="205"/>
        <v>9.1494330717354355E-3</v>
      </c>
      <c r="Y368" s="42">
        <f t="shared" si="179"/>
        <v>5.7631808374815187E-3</v>
      </c>
      <c r="Z368" s="10">
        <f t="shared" si="206"/>
        <v>13.69295932496831</v>
      </c>
      <c r="AA368">
        <f t="shared" si="184"/>
        <v>4388138.9976461073</v>
      </c>
      <c r="AB368" s="10">
        <f t="shared" si="185"/>
        <v>4.3881389976461076</v>
      </c>
      <c r="AC368" s="10">
        <f t="shared" si="186"/>
        <v>4.2871389976461076</v>
      </c>
      <c r="AD368" s="3">
        <f t="shared" si="187"/>
        <v>621.77505404584588</v>
      </c>
      <c r="AI368" s="94">
        <f t="shared" si="188"/>
        <v>1.0396419389510227</v>
      </c>
    </row>
    <row r="369" spans="2:35">
      <c r="B369" s="39">
        <f t="shared" si="189"/>
        <v>341</v>
      </c>
      <c r="C369" s="42">
        <f t="shared" si="190"/>
        <v>5.8059952038371678</v>
      </c>
      <c r="D369" s="10">
        <f t="shared" si="191"/>
        <v>8.3940047961628323</v>
      </c>
      <c r="E369" s="40">
        <f t="shared" si="192"/>
        <v>29.611990407674334</v>
      </c>
      <c r="F369" s="40">
        <f t="shared" si="193"/>
        <v>46.4</v>
      </c>
      <c r="G369" s="3">
        <f t="shared" si="194"/>
        <v>366.94004796162591</v>
      </c>
      <c r="H369" s="3">
        <f t="shared" si="195"/>
        <v>213.67820014326583</v>
      </c>
      <c r="I369">
        <f t="shared" si="180"/>
        <v>2.1367820014326583E-4</v>
      </c>
      <c r="J369" s="4">
        <f t="shared" si="196"/>
        <v>732.70578169031387</v>
      </c>
      <c r="K369" s="40">
        <f t="shared" si="197"/>
        <v>3.4290151320960827</v>
      </c>
      <c r="L369" s="40">
        <f t="shared" si="181"/>
        <v>2.5709848679039173</v>
      </c>
      <c r="M369" s="10">
        <f t="shared" si="198"/>
        <v>4.3881389976461076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13.239375110338692</v>
      </c>
      <c r="Q369" s="42">
        <f t="shared" si="200"/>
        <v>0.45315377477737856</v>
      </c>
      <c r="R369" s="4">
        <f t="shared" si="201"/>
        <v>367761.53912378161</v>
      </c>
      <c r="S369">
        <f t="shared" si="182"/>
        <v>3.6776153912378162E-4</v>
      </c>
      <c r="T369" s="41">
        <f t="shared" si="183"/>
        <v>4.216382279161766E-4</v>
      </c>
      <c r="U369" s="42">
        <f t="shared" si="202"/>
        <v>0.6599664700345822</v>
      </c>
      <c r="V369" s="42">
        <f t="shared" si="203"/>
        <v>1.0490564935878477</v>
      </c>
      <c r="W369" s="42">
        <f t="shared" si="204"/>
        <v>1.0399085638285053</v>
      </c>
      <c r="X369" s="42">
        <f t="shared" si="205"/>
        <v>9.1479297593424214E-3</v>
      </c>
      <c r="Y369" s="42">
        <f t="shared" si="179"/>
        <v>5.7749454500033749E-3</v>
      </c>
      <c r="Z369" s="10">
        <f t="shared" si="206"/>
        <v>13.696446545049652</v>
      </c>
      <c r="AA369">
        <f t="shared" si="184"/>
        <v>4389230.8140204409</v>
      </c>
      <c r="AB369" s="10">
        <f t="shared" si="185"/>
        <v>4.3892308140204408</v>
      </c>
      <c r="AC369" s="10">
        <f t="shared" si="186"/>
        <v>4.2882308140204408</v>
      </c>
      <c r="AD369" s="3">
        <f t="shared" si="187"/>
        <v>621.93340304864989</v>
      </c>
      <c r="AI369" s="94">
        <f t="shared" si="188"/>
        <v>1.0399085638285053</v>
      </c>
    </row>
    <row r="370" spans="2:35">
      <c r="B370" s="39">
        <f t="shared" si="189"/>
        <v>342</v>
      </c>
      <c r="C370" s="42">
        <f t="shared" si="190"/>
        <v>5.823021582734051</v>
      </c>
      <c r="D370" s="10">
        <f t="shared" si="191"/>
        <v>8.3769784172659492</v>
      </c>
      <c r="E370" s="40">
        <f t="shared" si="192"/>
        <v>29.6460431654681</v>
      </c>
      <c r="F370" s="40">
        <f t="shared" si="193"/>
        <v>46.4</v>
      </c>
      <c r="G370" s="3">
        <f t="shared" si="194"/>
        <v>366.76978417265707</v>
      </c>
      <c r="H370" s="3">
        <f t="shared" si="195"/>
        <v>213.67820014326583</v>
      </c>
      <c r="I370">
        <f t="shared" si="180"/>
        <v>2.1367820014326583E-4</v>
      </c>
      <c r="J370" s="4">
        <f t="shared" si="196"/>
        <v>734.29063622373224</v>
      </c>
      <c r="K370" s="40">
        <f t="shared" si="197"/>
        <v>3.4364321476472983</v>
      </c>
      <c r="L370" s="40">
        <f t="shared" si="181"/>
        <v>2.5635678523527017</v>
      </c>
      <c r="M370" s="10">
        <f t="shared" si="198"/>
        <v>4.3892308140204408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13.240425839070117</v>
      </c>
      <c r="Q370" s="42">
        <f t="shared" si="200"/>
        <v>0.4544397136968536</v>
      </c>
      <c r="R370" s="4">
        <f t="shared" si="201"/>
        <v>367009.61739967205</v>
      </c>
      <c r="S370">
        <f t="shared" si="182"/>
        <v>3.6700961739967203E-4</v>
      </c>
      <c r="T370" s="41">
        <f t="shared" si="183"/>
        <v>4.2239014964028619E-4</v>
      </c>
      <c r="U370" s="42">
        <f t="shared" si="202"/>
        <v>0.65861710890458136</v>
      </c>
      <c r="V370" s="42">
        <f t="shared" si="203"/>
        <v>1.0493197690537974</v>
      </c>
      <c r="W370" s="42">
        <f t="shared" si="204"/>
        <v>1.040173399934454</v>
      </c>
      <c r="X370" s="42">
        <f t="shared" si="205"/>
        <v>9.1463691193434116E-3</v>
      </c>
      <c r="Y370" s="42">
        <f t="shared" si="179"/>
        <v>5.7867071220258229E-3</v>
      </c>
      <c r="Z370" s="10">
        <f t="shared" si="206"/>
        <v>13.699910206130209</v>
      </c>
      <c r="AA370">
        <f t="shared" si="184"/>
        <v>4390315.2542893905</v>
      </c>
      <c r="AB370" s="10">
        <f t="shared" si="185"/>
        <v>4.3903152542893906</v>
      </c>
      <c r="AC370" s="10">
        <f t="shared" si="186"/>
        <v>4.2893152542893906</v>
      </c>
      <c r="AD370" s="3">
        <f t="shared" si="187"/>
        <v>622.09068227547357</v>
      </c>
      <c r="AI370" s="94">
        <f t="shared" si="188"/>
        <v>1.040173399934454</v>
      </c>
    </row>
    <row r="371" spans="2:35">
      <c r="B371" s="39">
        <f t="shared" si="189"/>
        <v>343</v>
      </c>
      <c r="C371" s="42">
        <f t="shared" si="190"/>
        <v>5.8400479616309342</v>
      </c>
      <c r="D371" s="10">
        <f t="shared" si="191"/>
        <v>8.359952038369066</v>
      </c>
      <c r="E371" s="40">
        <f t="shared" si="192"/>
        <v>29.680095923261867</v>
      </c>
      <c r="F371" s="40">
        <f t="shared" si="193"/>
        <v>46.4</v>
      </c>
      <c r="G371" s="3">
        <f t="shared" si="194"/>
        <v>366.59952038368823</v>
      </c>
      <c r="H371" s="3">
        <f t="shared" si="195"/>
        <v>213.67820014326583</v>
      </c>
      <c r="I371">
        <f t="shared" si="180"/>
        <v>2.1367820014326583E-4</v>
      </c>
      <c r="J371" s="4">
        <f t="shared" si="196"/>
        <v>735.87731223735557</v>
      </c>
      <c r="K371" s="40">
        <f t="shared" si="197"/>
        <v>3.4438576876067302</v>
      </c>
      <c r="L371" s="40">
        <f t="shared" si="181"/>
        <v>2.5561423123932698</v>
      </c>
      <c r="M371" s="10">
        <f t="shared" si="198"/>
        <v>4.3903152542893906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13.241469293099575</v>
      </c>
      <c r="Q371" s="42">
        <f t="shared" si="200"/>
        <v>0.4557255512817926</v>
      </c>
      <c r="R371" s="4">
        <f t="shared" si="201"/>
        <v>366257.56760846864</v>
      </c>
      <c r="S371">
        <f t="shared" si="182"/>
        <v>3.6625756760846862E-4</v>
      </c>
      <c r="T371" s="41">
        <f t="shared" si="183"/>
        <v>4.231421994314896E-4</v>
      </c>
      <c r="U371" s="42">
        <f t="shared" si="202"/>
        <v>0.65726751795177729</v>
      </c>
      <c r="V371" s="42">
        <f t="shared" si="203"/>
        <v>1.049581197976956</v>
      </c>
      <c r="W371" s="42">
        <f t="shared" si="204"/>
        <v>1.0404364468576492</v>
      </c>
      <c r="X371" s="42">
        <f t="shared" si="205"/>
        <v>9.1447511193067932E-3</v>
      </c>
      <c r="Y371" s="42">
        <f t="shared" si="179"/>
        <v>5.798465786719941E-3</v>
      </c>
      <c r="Z371" s="10">
        <f t="shared" si="206"/>
        <v>13.703350302830675</v>
      </c>
      <c r="AA371">
        <f t="shared" si="184"/>
        <v>4391392.316768745</v>
      </c>
      <c r="AB371" s="10">
        <f t="shared" si="185"/>
        <v>4.3913923167687452</v>
      </c>
      <c r="AC371" s="10">
        <f t="shared" si="186"/>
        <v>4.2903923167687452</v>
      </c>
      <c r="AD371" s="3">
        <f t="shared" si="187"/>
        <v>622.24689148205152</v>
      </c>
      <c r="AI371" s="94">
        <f t="shared" si="188"/>
        <v>1.0404364468576492</v>
      </c>
    </row>
    <row r="372" spans="2:35">
      <c r="B372" s="39">
        <f t="shared" si="189"/>
        <v>344</v>
      </c>
      <c r="C372" s="42">
        <f t="shared" si="190"/>
        <v>5.8570743405278174</v>
      </c>
      <c r="D372" s="10">
        <f t="shared" si="191"/>
        <v>8.3429256594721828</v>
      </c>
      <c r="E372" s="40">
        <f t="shared" si="192"/>
        <v>29.714148681055633</v>
      </c>
      <c r="F372" s="40">
        <f t="shared" si="193"/>
        <v>46.4</v>
      </c>
      <c r="G372" s="3">
        <f t="shared" si="194"/>
        <v>366.42925659471939</v>
      </c>
      <c r="H372" s="3">
        <f t="shared" si="195"/>
        <v>213.67820014326583</v>
      </c>
      <c r="I372">
        <f t="shared" si="180"/>
        <v>2.1367820014326583E-4</v>
      </c>
      <c r="J372" s="4">
        <f t="shared" si="196"/>
        <v>737.46580973118364</v>
      </c>
      <c r="K372" s="40">
        <f t="shared" si="197"/>
        <v>3.4512917519743778</v>
      </c>
      <c r="L372" s="40">
        <f t="shared" si="181"/>
        <v>2.5487082480256222</v>
      </c>
      <c r="M372" s="10">
        <f t="shared" si="198"/>
        <v>4.3913923167687452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13.242505474461828</v>
      </c>
      <c r="Q372" s="42">
        <f t="shared" si="200"/>
        <v>0.45701128825428006</v>
      </c>
      <c r="R372" s="4">
        <f t="shared" si="201"/>
        <v>365505.39068056771</v>
      </c>
      <c r="S372">
        <f t="shared" si="182"/>
        <v>3.6550539068056772E-4</v>
      </c>
      <c r="T372" s="41">
        <f t="shared" si="183"/>
        <v>4.238943763593905E-4</v>
      </c>
      <c r="U372" s="42">
        <f t="shared" si="202"/>
        <v>0.65591769884581275</v>
      </c>
      <c r="V372" s="42">
        <f t="shared" si="203"/>
        <v>1.0498407799171448</v>
      </c>
      <c r="W372" s="42">
        <f t="shared" si="204"/>
        <v>1.0406977041895609</v>
      </c>
      <c r="X372" s="42">
        <f t="shared" si="205"/>
        <v>9.1430757275838825E-3</v>
      </c>
      <c r="Y372" s="42">
        <f t="shared" si="179"/>
        <v>5.8102213772251486E-3</v>
      </c>
      <c r="Z372" s="10">
        <f t="shared" si="206"/>
        <v>13.706766829808251</v>
      </c>
      <c r="AA372">
        <f t="shared" si="184"/>
        <v>4392461.9997857213</v>
      </c>
      <c r="AB372" s="10">
        <f t="shared" si="185"/>
        <v>4.3924619997857217</v>
      </c>
      <c r="AC372" s="10">
        <f t="shared" si="186"/>
        <v>4.2914619997857217</v>
      </c>
      <c r="AD372" s="3">
        <f t="shared" si="187"/>
        <v>622.40203042577537</v>
      </c>
      <c r="AI372" s="94">
        <f t="shared" si="188"/>
        <v>1.0406977041895609</v>
      </c>
    </row>
    <row r="373" spans="2:35">
      <c r="B373" s="39">
        <f t="shared" si="189"/>
        <v>345</v>
      </c>
      <c r="C373" s="42">
        <f t="shared" si="190"/>
        <v>5.8741007194247006</v>
      </c>
      <c r="D373" s="10">
        <f t="shared" si="191"/>
        <v>8.3258992805752996</v>
      </c>
      <c r="E373" s="40">
        <f t="shared" si="192"/>
        <v>29.748201438849399</v>
      </c>
      <c r="F373" s="40">
        <f t="shared" si="193"/>
        <v>46.4</v>
      </c>
      <c r="G373" s="3">
        <f t="shared" si="194"/>
        <v>366.25899280575055</v>
      </c>
      <c r="H373" s="3">
        <f t="shared" si="195"/>
        <v>213.67820014326583</v>
      </c>
      <c r="I373">
        <f t="shared" si="180"/>
        <v>2.1367820014326583E-4</v>
      </c>
      <c r="J373" s="4">
        <f t="shared" si="196"/>
        <v>739.05612870521645</v>
      </c>
      <c r="K373" s="40">
        <f t="shared" si="197"/>
        <v>3.4587343407502402</v>
      </c>
      <c r="L373" s="40">
        <f t="shared" si="181"/>
        <v>2.5412656592497598</v>
      </c>
      <c r="M373" s="10">
        <f t="shared" si="198"/>
        <v>4.3924619997857217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13.243534385176345</v>
      </c>
      <c r="Q373" s="42">
        <f t="shared" si="200"/>
        <v>0.45829692533586919</v>
      </c>
      <c r="R373" s="4">
        <f t="shared" si="201"/>
        <v>364753.0875463658</v>
      </c>
      <c r="S373">
        <f t="shared" si="182"/>
        <v>3.6475308754636582E-4</v>
      </c>
      <c r="T373" s="41">
        <f t="shared" si="183"/>
        <v>4.246466794935924E-4</v>
      </c>
      <c r="U373" s="42">
        <f t="shared" si="202"/>
        <v>0.65456765325633071</v>
      </c>
      <c r="V373" s="42">
        <f t="shared" si="203"/>
        <v>1.0500985144371358</v>
      </c>
      <c r="W373" s="42">
        <f t="shared" si="204"/>
        <v>1.0409571715244306</v>
      </c>
      <c r="X373" s="42">
        <f t="shared" si="205"/>
        <v>9.141342912705186E-3</v>
      </c>
      <c r="Y373" s="42">
        <f t="shared" si="179"/>
        <v>5.8219738266492441E-3</v>
      </c>
      <c r="Z373" s="10">
        <f t="shared" si="206"/>
        <v>13.710159781755914</v>
      </c>
      <c r="AA373">
        <f t="shared" si="184"/>
        <v>4393524.3016787423</v>
      </c>
      <c r="AB373" s="10">
        <f t="shared" si="185"/>
        <v>4.3935243016787426</v>
      </c>
      <c r="AC373" s="10">
        <f t="shared" si="186"/>
        <v>4.2925243016787427</v>
      </c>
      <c r="AD373" s="3">
        <f t="shared" si="187"/>
        <v>622.55609886566242</v>
      </c>
      <c r="AI373" s="94">
        <f t="shared" si="188"/>
        <v>1.0409571715244306</v>
      </c>
    </row>
    <row r="374" spans="2:35">
      <c r="B374" s="39">
        <f t="shared" si="189"/>
        <v>346</v>
      </c>
      <c r="C374" s="42">
        <f t="shared" si="190"/>
        <v>5.8911270983215838</v>
      </c>
      <c r="D374" s="10">
        <f t="shared" si="191"/>
        <v>8.3088729016784164</v>
      </c>
      <c r="E374" s="40">
        <f t="shared" si="192"/>
        <v>29.782254196643166</v>
      </c>
      <c r="F374" s="40">
        <f t="shared" si="193"/>
        <v>46.4</v>
      </c>
      <c r="G374" s="3">
        <f t="shared" si="194"/>
        <v>366.08872901678171</v>
      </c>
      <c r="H374" s="3">
        <f t="shared" si="195"/>
        <v>213.67820014326583</v>
      </c>
      <c r="I374">
        <f t="shared" si="180"/>
        <v>2.1367820014326583E-4</v>
      </c>
      <c r="J374" s="4">
        <f t="shared" si="196"/>
        <v>740.648269159454</v>
      </c>
      <c r="K374" s="40">
        <f t="shared" si="197"/>
        <v>3.4661854539343184</v>
      </c>
      <c r="L374" s="40">
        <f t="shared" si="181"/>
        <v>2.5338145460656816</v>
      </c>
      <c r="M374" s="10">
        <f t="shared" si="198"/>
        <v>4.3935243016787426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13.244556027247111</v>
      </c>
      <c r="Q374" s="42">
        <f t="shared" si="200"/>
        <v>0.45958246324758595</v>
      </c>
      <c r="R374" s="4">
        <f t="shared" si="201"/>
        <v>364000.65913625911</v>
      </c>
      <c r="S374">
        <f t="shared" si="182"/>
        <v>3.6400065913625909E-4</v>
      </c>
      <c r="T374" s="41">
        <f t="shared" si="183"/>
        <v>4.2539910790369913E-4</v>
      </c>
      <c r="U374" s="42">
        <f t="shared" si="202"/>
        <v>0.65321738285297382</v>
      </c>
      <c r="V374" s="42">
        <f t="shared" si="203"/>
        <v>1.0503544011033348</v>
      </c>
      <c r="W374" s="42">
        <f t="shared" si="204"/>
        <v>1.0412148484592187</v>
      </c>
      <c r="X374" s="42">
        <f t="shared" si="205"/>
        <v>9.1395526441160335E-3</v>
      </c>
      <c r="Y374" s="42">
        <f t="shared" si="179"/>
        <v>5.8337230680693868E-3</v>
      </c>
      <c r="Z374" s="10">
        <f t="shared" si="206"/>
        <v>13.713529153403893</v>
      </c>
      <c r="AA374">
        <f t="shared" si="184"/>
        <v>4394579.2207978889</v>
      </c>
      <c r="AB374" s="10">
        <f t="shared" si="185"/>
        <v>4.3945792207978887</v>
      </c>
      <c r="AC374" s="10">
        <f t="shared" si="186"/>
        <v>4.2935792207978887</v>
      </c>
      <c r="AD374" s="3">
        <f t="shared" si="187"/>
        <v>622.70909656242043</v>
      </c>
      <c r="AI374" s="94">
        <f t="shared" si="188"/>
        <v>1.0412148484592187</v>
      </c>
    </row>
    <row r="375" spans="2:35">
      <c r="B375" s="39">
        <f t="shared" si="189"/>
        <v>347</v>
      </c>
      <c r="C375" s="42">
        <f t="shared" si="190"/>
        <v>5.908153477218467</v>
      </c>
      <c r="D375" s="10">
        <f t="shared" si="191"/>
        <v>8.2918465227815332</v>
      </c>
      <c r="E375" s="40">
        <f t="shared" si="192"/>
        <v>29.816306954436932</v>
      </c>
      <c r="F375" s="40">
        <f t="shared" si="193"/>
        <v>46.4</v>
      </c>
      <c r="G375" s="3">
        <f t="shared" si="194"/>
        <v>365.91846522781287</v>
      </c>
      <c r="H375" s="3">
        <f t="shared" si="195"/>
        <v>213.67820014326583</v>
      </c>
      <c r="I375">
        <f t="shared" si="180"/>
        <v>2.1367820014326583E-4</v>
      </c>
      <c r="J375" s="4">
        <f t="shared" si="196"/>
        <v>742.24223109389663</v>
      </c>
      <c r="K375" s="40">
        <f t="shared" si="197"/>
        <v>3.4736450915266133</v>
      </c>
      <c r="L375" s="40">
        <f t="shared" si="181"/>
        <v>2.5263549084733867</v>
      </c>
      <c r="M375" s="10">
        <f t="shared" si="198"/>
        <v>4.3945792207978887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13.245570402663086</v>
      </c>
      <c r="Q375" s="42">
        <f t="shared" si="200"/>
        <v>0.46086790270993327</v>
      </c>
      <c r="R375" s="4">
        <f t="shared" si="201"/>
        <v>363248.10638064402</v>
      </c>
      <c r="S375">
        <f t="shared" si="182"/>
        <v>3.6324810638064403E-4</v>
      </c>
      <c r="T375" s="41">
        <f t="shared" si="183"/>
        <v>4.261516606593142E-4</v>
      </c>
      <c r="U375" s="42">
        <f t="shared" si="202"/>
        <v>0.65186688930538472</v>
      </c>
      <c r="V375" s="42">
        <f t="shared" si="203"/>
        <v>1.0506084394849466</v>
      </c>
      <c r="W375" s="42">
        <f t="shared" si="204"/>
        <v>1.0414707345937126</v>
      </c>
      <c r="X375" s="42">
        <f t="shared" si="205"/>
        <v>9.1377048912339998E-3</v>
      </c>
      <c r="Y375" s="42">
        <f t="shared" si="179"/>
        <v>5.8454690345318633E-3</v>
      </c>
      <c r="Z375" s="10">
        <f t="shared" si="206"/>
        <v>13.716874939518323</v>
      </c>
      <c r="AA375">
        <f t="shared" si="184"/>
        <v>4395626.7555044889</v>
      </c>
      <c r="AB375" s="10">
        <f t="shared" si="185"/>
        <v>4.3956267555044892</v>
      </c>
      <c r="AC375" s="10">
        <f t="shared" si="186"/>
        <v>4.2946267555044892</v>
      </c>
      <c r="AD375" s="3">
        <f t="shared" si="187"/>
        <v>622.86102327838853</v>
      </c>
      <c r="AI375" s="94">
        <f t="shared" si="188"/>
        <v>1.0414707345937126</v>
      </c>
    </row>
    <row r="376" spans="2:35">
      <c r="B376" s="39">
        <f t="shared" si="189"/>
        <v>348</v>
      </c>
      <c r="C376" s="42">
        <f t="shared" si="190"/>
        <v>5.9251798561153501</v>
      </c>
      <c r="D376" s="10">
        <f t="shared" si="191"/>
        <v>8.27482014388465</v>
      </c>
      <c r="E376" s="40">
        <f t="shared" si="192"/>
        <v>29.850359712230699</v>
      </c>
      <c r="F376" s="40">
        <f t="shared" si="193"/>
        <v>46.4</v>
      </c>
      <c r="G376" s="3">
        <f t="shared" si="194"/>
        <v>365.74820143884403</v>
      </c>
      <c r="H376" s="3">
        <f t="shared" si="195"/>
        <v>213.67820014326583</v>
      </c>
      <c r="I376">
        <f t="shared" si="180"/>
        <v>2.1367820014326583E-4</v>
      </c>
      <c r="J376" s="4">
        <f t="shared" si="196"/>
        <v>743.83801450854378</v>
      </c>
      <c r="K376" s="40">
        <f t="shared" si="197"/>
        <v>3.4811132535271225</v>
      </c>
      <c r="L376" s="40">
        <f t="shared" si="181"/>
        <v>2.5188867464728775</v>
      </c>
      <c r="M376" s="10">
        <f t="shared" si="198"/>
        <v>4.3956267555044892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13.246577513397845</v>
      </c>
      <c r="Q376" s="42">
        <f t="shared" si="200"/>
        <v>0.46215324444289502</v>
      </c>
      <c r="R376" s="4">
        <f t="shared" si="201"/>
        <v>362495.43020991702</v>
      </c>
      <c r="S376">
        <f t="shared" si="182"/>
        <v>3.6249543020991701E-4</v>
      </c>
      <c r="T376" s="41">
        <f t="shared" si="183"/>
        <v>4.2690433683004121E-4</v>
      </c>
      <c r="U376" s="42">
        <f t="shared" si="202"/>
        <v>0.65051617428320663</v>
      </c>
      <c r="V376" s="42">
        <f t="shared" si="203"/>
        <v>1.0508606291540201</v>
      </c>
      <c r="W376" s="42">
        <f t="shared" si="204"/>
        <v>1.0417248295304291</v>
      </c>
      <c r="X376" s="42">
        <f t="shared" si="205"/>
        <v>9.1357996235910122E-3</v>
      </c>
      <c r="Y376" s="42">
        <f t="shared" si="179"/>
        <v>5.8572116590520414E-3</v>
      </c>
      <c r="Z376" s="10">
        <f t="shared" si="206"/>
        <v>13.720197134900294</v>
      </c>
      <c r="AA376">
        <f t="shared" si="184"/>
        <v>4396666.9041708093</v>
      </c>
      <c r="AB376" s="10">
        <f t="shared" si="185"/>
        <v>4.3966669041708091</v>
      </c>
      <c r="AC376" s="10">
        <f t="shared" si="186"/>
        <v>4.2956669041708091</v>
      </c>
      <c r="AD376" s="3">
        <f t="shared" si="187"/>
        <v>623.01187877749226</v>
      </c>
      <c r="AI376" s="94">
        <f t="shared" si="188"/>
        <v>1.0417248295304291</v>
      </c>
    </row>
    <row r="377" spans="2:35">
      <c r="B377" s="39">
        <f t="shared" si="189"/>
        <v>349</v>
      </c>
      <c r="C377" s="42">
        <f t="shared" si="190"/>
        <v>5.9422062350122333</v>
      </c>
      <c r="D377" s="10">
        <f t="shared" si="191"/>
        <v>8.2577937649877668</v>
      </c>
      <c r="E377" s="40">
        <f t="shared" si="192"/>
        <v>29.884412470024465</v>
      </c>
      <c r="F377" s="40">
        <f t="shared" si="193"/>
        <v>46.4</v>
      </c>
      <c r="G377" s="3">
        <f t="shared" si="194"/>
        <v>365.5779376498752</v>
      </c>
      <c r="H377" s="3">
        <f t="shared" si="195"/>
        <v>213.67820014326583</v>
      </c>
      <c r="I377">
        <f t="shared" si="180"/>
        <v>2.1367820014326583E-4</v>
      </c>
      <c r="J377" s="4">
        <f t="shared" si="196"/>
        <v>745.43561940339589</v>
      </c>
      <c r="K377" s="40">
        <f t="shared" si="197"/>
        <v>3.4885899399358484</v>
      </c>
      <c r="L377" s="40">
        <f t="shared" si="181"/>
        <v>2.5114100600641516</v>
      </c>
      <c r="M377" s="10">
        <f t="shared" si="198"/>
        <v>4.3966669041708091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13.247577361409288</v>
      </c>
      <c r="Q377" s="42">
        <f t="shared" si="200"/>
        <v>0.4634384891659401</v>
      </c>
      <c r="R377" s="4">
        <f t="shared" si="201"/>
        <v>361742.6315544743</v>
      </c>
      <c r="S377">
        <f t="shared" si="182"/>
        <v>3.6174263155447432E-4</v>
      </c>
      <c r="T377" s="41">
        <f t="shared" si="183"/>
        <v>4.276571354854839E-4</v>
      </c>
      <c r="U377" s="42">
        <f t="shared" si="202"/>
        <v>0.64916523945608173</v>
      </c>
      <c r="V377" s="42">
        <f t="shared" si="203"/>
        <v>1.0511109696869014</v>
      </c>
      <c r="W377" s="42">
        <f t="shared" si="204"/>
        <v>1.0419771328745369</v>
      </c>
      <c r="X377" s="42">
        <f t="shared" si="205"/>
        <v>9.1338368123645708E-3</v>
      </c>
      <c r="Y377" s="42">
        <f t="shared" si="179"/>
        <v>5.8689508746162878E-3</v>
      </c>
      <c r="Z377" s="10">
        <f t="shared" si="206"/>
        <v>13.723495734389539</v>
      </c>
      <c r="AA377">
        <f t="shared" si="184"/>
        <v>4397699.6651812186</v>
      </c>
      <c r="AB377" s="10">
        <f t="shared" si="185"/>
        <v>4.3976996651812188</v>
      </c>
      <c r="AC377" s="10">
        <f t="shared" si="186"/>
        <v>4.2966996651812188</v>
      </c>
      <c r="AD377" s="3">
        <f t="shared" si="187"/>
        <v>623.16166282541246</v>
      </c>
      <c r="AI377" s="94">
        <f t="shared" si="188"/>
        <v>1.0419771328745369</v>
      </c>
    </row>
    <row r="378" spans="2:35">
      <c r="B378" s="39">
        <f t="shared" si="189"/>
        <v>350</v>
      </c>
      <c r="C378" s="42">
        <f t="shared" si="190"/>
        <v>5.9592326139091165</v>
      </c>
      <c r="D378" s="10">
        <f t="shared" si="191"/>
        <v>8.2407673860908837</v>
      </c>
      <c r="E378" s="40">
        <f t="shared" si="192"/>
        <v>29.918465227818231</v>
      </c>
      <c r="F378" s="40">
        <f t="shared" si="193"/>
        <v>46.4</v>
      </c>
      <c r="G378" s="3">
        <f t="shared" si="194"/>
        <v>365.40767386090636</v>
      </c>
      <c r="H378" s="3">
        <f t="shared" si="195"/>
        <v>213.67820014326583</v>
      </c>
      <c r="I378">
        <f t="shared" si="180"/>
        <v>2.1367820014326583E-4</v>
      </c>
      <c r="J378" s="4">
        <f t="shared" si="196"/>
        <v>747.03504577845285</v>
      </c>
      <c r="K378" s="40">
        <f t="shared" si="197"/>
        <v>3.4960751507527896</v>
      </c>
      <c r="L378" s="40">
        <f t="shared" si="181"/>
        <v>2.5039248492472104</v>
      </c>
      <c r="M378" s="10">
        <f t="shared" si="198"/>
        <v>4.3976996651812188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13.248569948640791</v>
      </c>
      <c r="Q378" s="42">
        <f t="shared" si="200"/>
        <v>0.46472363759802654</v>
      </c>
      <c r="R378" s="4">
        <f t="shared" si="201"/>
        <v>360989.71134471224</v>
      </c>
      <c r="S378">
        <f t="shared" si="182"/>
        <v>3.6098971134471223E-4</v>
      </c>
      <c r="T378" s="41">
        <f t="shared" si="183"/>
        <v>4.28410055695246E-4</v>
      </c>
      <c r="U378" s="42">
        <f t="shared" si="202"/>
        <v>0.64781408649365324</v>
      </c>
      <c r="V378" s="42">
        <f t="shared" si="203"/>
        <v>1.051359460661597</v>
      </c>
      <c r="W378" s="42">
        <f t="shared" si="204"/>
        <v>1.0422276442341414</v>
      </c>
      <c r="X378" s="42">
        <f t="shared" si="205"/>
        <v>9.1318164274556413E-3</v>
      </c>
      <c r="Y378" s="42">
        <f t="shared" si="179"/>
        <v>5.8806866141801334E-3</v>
      </c>
      <c r="Z378" s="10">
        <f t="shared" si="206"/>
        <v>13.726770732859318</v>
      </c>
      <c r="AA378">
        <f t="shared" si="184"/>
        <v>4398725.0369305843</v>
      </c>
      <c r="AB378" s="10">
        <f t="shared" si="185"/>
        <v>4.3987250369305846</v>
      </c>
      <c r="AC378" s="10">
        <f t="shared" si="186"/>
        <v>4.2977250369305846</v>
      </c>
      <c r="AD378" s="3">
        <f t="shared" si="187"/>
        <v>623.31037518935238</v>
      </c>
      <c r="AI378" s="94">
        <f t="shared" si="188"/>
        <v>1.0422276442341414</v>
      </c>
    </row>
    <row r="379" spans="2:35">
      <c r="B379" s="39">
        <f t="shared" si="189"/>
        <v>351</v>
      </c>
      <c r="C379" s="42">
        <f t="shared" si="190"/>
        <v>5.9762589928059997</v>
      </c>
      <c r="D379" s="10">
        <f t="shared" si="191"/>
        <v>8.2237410071940005</v>
      </c>
      <c r="E379" s="40">
        <f t="shared" si="192"/>
        <v>29.952517985611998</v>
      </c>
      <c r="F379" s="40">
        <f t="shared" si="193"/>
        <v>46.4</v>
      </c>
      <c r="G379" s="3">
        <f t="shared" si="194"/>
        <v>365.23741007193752</v>
      </c>
      <c r="H379" s="3">
        <f t="shared" si="195"/>
        <v>213.67820014326583</v>
      </c>
      <c r="I379">
        <f t="shared" si="180"/>
        <v>2.1367820014326583E-4</v>
      </c>
      <c r="J379" s="4">
        <f t="shared" si="196"/>
        <v>748.63629363371444</v>
      </c>
      <c r="K379" s="40">
        <f t="shared" si="197"/>
        <v>3.5035688859779461</v>
      </c>
      <c r="L379" s="40">
        <f t="shared" si="181"/>
        <v>2.4964311140220539</v>
      </c>
      <c r="M379" s="10">
        <f t="shared" si="198"/>
        <v>4.3987250369305846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13.249555277019692</v>
      </c>
      <c r="Q379" s="42">
        <f t="shared" si="200"/>
        <v>0.46600869045760546</v>
      </c>
      <c r="R379" s="4">
        <f t="shared" si="201"/>
        <v>360236.67051102739</v>
      </c>
      <c r="S379">
        <f t="shared" si="182"/>
        <v>3.602366705110274E-4</v>
      </c>
      <c r="T379" s="41">
        <f t="shared" si="183"/>
        <v>4.2916309652893083E-4</v>
      </c>
      <c r="U379" s="42">
        <f t="shared" si="202"/>
        <v>0.64646271706556413</v>
      </c>
      <c r="V379" s="42">
        <f t="shared" si="203"/>
        <v>1.0516061016602263</v>
      </c>
      <c r="W379" s="42">
        <f t="shared" si="204"/>
        <v>1.0424763632198935</v>
      </c>
      <c r="X379" s="42">
        <f t="shared" si="205"/>
        <v>9.1297384403328241E-3</v>
      </c>
      <c r="Y379" s="42">
        <f t="shared" si="179"/>
        <v>5.8924188106700909E-3</v>
      </c>
      <c r="Z379" s="10">
        <f t="shared" si="206"/>
        <v>13.73002212521987</v>
      </c>
      <c r="AA379">
        <f t="shared" si="184"/>
        <v>4399743.0178253455</v>
      </c>
      <c r="AB379" s="10">
        <f t="shared" si="185"/>
        <v>4.3997430178253456</v>
      </c>
      <c r="AC379" s="10">
        <f t="shared" si="186"/>
        <v>4.2987430178253456</v>
      </c>
      <c r="AD379" s="3">
        <f t="shared" si="187"/>
        <v>623.45801563819373</v>
      </c>
      <c r="AI379" s="94">
        <f t="shared" si="188"/>
        <v>1.0424763632198935</v>
      </c>
    </row>
    <row r="380" spans="2:35">
      <c r="B380" s="39">
        <f t="shared" si="189"/>
        <v>352</v>
      </c>
      <c r="C380" s="42">
        <f t="shared" si="190"/>
        <v>5.9932853717028829</v>
      </c>
      <c r="D380" s="10">
        <f t="shared" si="191"/>
        <v>8.2067146282971173</v>
      </c>
      <c r="E380" s="40">
        <f t="shared" si="192"/>
        <v>29.986570743405764</v>
      </c>
      <c r="F380" s="40">
        <f t="shared" si="193"/>
        <v>46.4</v>
      </c>
      <c r="G380" s="3">
        <f t="shared" si="194"/>
        <v>365.06714628296868</v>
      </c>
      <c r="H380" s="3">
        <f t="shared" si="195"/>
        <v>213.67820014326583</v>
      </c>
      <c r="I380">
        <f t="shared" si="180"/>
        <v>2.1367820014326583E-4</v>
      </c>
      <c r="J380" s="4">
        <f t="shared" si="196"/>
        <v>750.23936296918112</v>
      </c>
      <c r="K380" s="40">
        <f t="shared" si="197"/>
        <v>3.5110711456113193</v>
      </c>
      <c r="L380" s="40">
        <f t="shared" si="181"/>
        <v>2.4889288543886807</v>
      </c>
      <c r="M380" s="10">
        <f t="shared" si="198"/>
        <v>4.3997430178253456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13.250533348458342</v>
      </c>
      <c r="Q380" s="42">
        <f t="shared" si="200"/>
        <v>0.46729364846262522</v>
      </c>
      <c r="R380" s="4">
        <f t="shared" si="201"/>
        <v>359483.50998381589</v>
      </c>
      <c r="S380">
        <f t="shared" si="182"/>
        <v>3.5948350998381588E-4</v>
      </c>
      <c r="T380" s="41">
        <f t="shared" si="183"/>
        <v>4.2991625705614234E-4</v>
      </c>
      <c r="U380" s="42">
        <f t="shared" si="202"/>
        <v>0.64511113284145682</v>
      </c>
      <c r="V380" s="42">
        <f t="shared" si="203"/>
        <v>1.051850892268277</v>
      </c>
      <c r="W380" s="42">
        <f t="shared" si="204"/>
        <v>1.0427232894452518</v>
      </c>
      <c r="X380" s="42">
        <f t="shared" si="205"/>
        <v>9.1276028230251605E-3</v>
      </c>
      <c r="Y380" s="42">
        <f t="shared" si="179"/>
        <v>5.9041473969841784E-3</v>
      </c>
      <c r="Z380" s="10">
        <f t="shared" si="206"/>
        <v>13.733249906418779</v>
      </c>
      <c r="AA380">
        <f t="shared" si="184"/>
        <v>4400753.6062836405</v>
      </c>
      <c r="AB380" s="10">
        <f t="shared" si="185"/>
        <v>4.4007536062836401</v>
      </c>
      <c r="AC380" s="10">
        <f t="shared" si="186"/>
        <v>4.2997536062836401</v>
      </c>
      <c r="AD380" s="3">
        <f t="shared" si="187"/>
        <v>623.60458394251498</v>
      </c>
      <c r="AI380" s="94">
        <f t="shared" si="188"/>
        <v>1.0427232894452518</v>
      </c>
    </row>
    <row r="381" spans="2:35">
      <c r="B381" s="39">
        <f t="shared" si="189"/>
        <v>353</v>
      </c>
      <c r="C381" s="42">
        <f t="shared" si="190"/>
        <v>6.0103117505997661</v>
      </c>
      <c r="D381" s="10">
        <f t="shared" si="191"/>
        <v>8.1896882494002341</v>
      </c>
      <c r="E381" s="40">
        <f t="shared" si="192"/>
        <v>30.02062350119953</v>
      </c>
      <c r="F381" s="40">
        <f t="shared" si="193"/>
        <v>46.4</v>
      </c>
      <c r="G381" s="3">
        <f t="shared" si="194"/>
        <v>364.89688249399984</v>
      </c>
      <c r="H381" s="3">
        <f t="shared" si="195"/>
        <v>213.67820014326583</v>
      </c>
      <c r="I381">
        <f t="shared" si="180"/>
        <v>2.1367820014326583E-4</v>
      </c>
      <c r="J381" s="4">
        <f t="shared" si="196"/>
        <v>751.84425378485241</v>
      </c>
      <c r="K381" s="40">
        <f t="shared" si="197"/>
        <v>3.5185819296529073</v>
      </c>
      <c r="L381" s="40">
        <f t="shared" si="181"/>
        <v>2.4814180703470927</v>
      </c>
      <c r="M381" s="10">
        <f t="shared" si="198"/>
        <v>4.4007536062836401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13.25150416485425</v>
      </c>
      <c r="Q381" s="42">
        <f t="shared" si="200"/>
        <v>0.46857851233053543</v>
      </c>
      <c r="R381" s="4">
        <f t="shared" si="201"/>
        <v>358730.2306934743</v>
      </c>
      <c r="S381">
        <f t="shared" si="182"/>
        <v>3.5873023069347428E-4</v>
      </c>
      <c r="T381" s="41">
        <f t="shared" si="183"/>
        <v>4.3066953634648394E-4</v>
      </c>
      <c r="U381" s="42">
        <f t="shared" si="202"/>
        <v>0.64375933549097419</v>
      </c>
      <c r="V381" s="42">
        <f t="shared" si="203"/>
        <v>1.0520938320736521</v>
      </c>
      <c r="W381" s="42">
        <f t="shared" si="204"/>
        <v>1.042968422526513</v>
      </c>
      <c r="X381" s="42">
        <f t="shared" si="205"/>
        <v>9.1254095471391405E-3</v>
      </c>
      <c r="Y381" s="42">
        <f t="shared" si="179"/>
        <v>5.9158723059911803E-3</v>
      </c>
      <c r="Z381" s="10">
        <f t="shared" si="206"/>
        <v>13.736454071438477</v>
      </c>
      <c r="AA381">
        <f t="shared" si="184"/>
        <v>4401756.8007345134</v>
      </c>
      <c r="AB381" s="10">
        <f t="shared" si="185"/>
        <v>4.4017568007345131</v>
      </c>
      <c r="AC381" s="10">
        <f t="shared" si="186"/>
        <v>4.3007568007345132</v>
      </c>
      <c r="AD381" s="3">
        <f t="shared" si="187"/>
        <v>623.75007987447623</v>
      </c>
      <c r="AI381" s="94">
        <f t="shared" si="188"/>
        <v>1.042968422526513</v>
      </c>
    </row>
    <row r="382" spans="2:35">
      <c r="B382" s="39">
        <f t="shared" si="189"/>
        <v>354</v>
      </c>
      <c r="C382" s="42">
        <f t="shared" si="190"/>
        <v>6.0273381294966493</v>
      </c>
      <c r="D382" s="10">
        <f t="shared" si="191"/>
        <v>8.1726618705033509</v>
      </c>
      <c r="E382" s="40">
        <f t="shared" si="192"/>
        <v>30.054676258993297</v>
      </c>
      <c r="F382" s="40">
        <f t="shared" si="193"/>
        <v>46.4</v>
      </c>
      <c r="G382" s="3">
        <f t="shared" si="194"/>
        <v>364.726618705031</v>
      </c>
      <c r="H382" s="3">
        <f t="shared" si="195"/>
        <v>213.67820014326583</v>
      </c>
      <c r="I382">
        <f t="shared" si="180"/>
        <v>2.1367820014326583E-4</v>
      </c>
      <c r="J382" s="4">
        <f t="shared" si="196"/>
        <v>753.45096608072856</v>
      </c>
      <c r="K382" s="40">
        <f t="shared" si="197"/>
        <v>3.526101238102711</v>
      </c>
      <c r="L382" s="40">
        <f t="shared" si="181"/>
        <v>2.473898761897289</v>
      </c>
      <c r="M382" s="10">
        <f t="shared" si="198"/>
        <v>4.4017568007345131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13.252467728089348</v>
      </c>
      <c r="Q382" s="42">
        <f t="shared" si="200"/>
        <v>0.46986328277829098</v>
      </c>
      <c r="R382" s="4">
        <f t="shared" si="201"/>
        <v>357976.8335703988</v>
      </c>
      <c r="S382">
        <f t="shared" si="182"/>
        <v>3.5797683357039877E-4</v>
      </c>
      <c r="T382" s="41">
        <f t="shared" si="183"/>
        <v>4.3142293346955945E-4</v>
      </c>
      <c r="U382" s="42">
        <f t="shared" si="202"/>
        <v>0.64240732668375911</v>
      </c>
      <c r="V382" s="42">
        <f t="shared" si="203"/>
        <v>1.0523349206677395</v>
      </c>
      <c r="W382" s="42">
        <f t="shared" si="204"/>
        <v>1.043211762082618</v>
      </c>
      <c r="X382" s="42">
        <f t="shared" si="205"/>
        <v>9.1231585851214714E-3</v>
      </c>
      <c r="Y382" s="42">
        <f t="shared" si="179"/>
        <v>5.9275934705315314E-3</v>
      </c>
      <c r="Z382" s="10">
        <f t="shared" si="206"/>
        <v>13.739634615297458</v>
      </c>
      <c r="AA382">
        <f t="shared" si="184"/>
        <v>4402752.5996183017</v>
      </c>
      <c r="AB382" s="10">
        <f t="shared" si="185"/>
        <v>4.4027525996183021</v>
      </c>
      <c r="AC382" s="10">
        <f t="shared" si="186"/>
        <v>4.3017525996183021</v>
      </c>
      <c r="AD382" s="3">
        <f t="shared" si="187"/>
        <v>623.89450320787557</v>
      </c>
      <c r="AI382" s="94">
        <f t="shared" si="188"/>
        <v>1.043211762082618</v>
      </c>
    </row>
    <row r="383" spans="2:35">
      <c r="B383" s="39">
        <f t="shared" si="189"/>
        <v>355</v>
      </c>
      <c r="C383" s="42">
        <f t="shared" si="190"/>
        <v>6.0443645083935325</v>
      </c>
      <c r="D383" s="10">
        <f t="shared" si="191"/>
        <v>8.1556354916064677</v>
      </c>
      <c r="E383" s="40">
        <f t="shared" si="192"/>
        <v>30.088729016787063</v>
      </c>
      <c r="F383" s="40">
        <f t="shared" si="193"/>
        <v>46.4</v>
      </c>
      <c r="G383" s="3">
        <f t="shared" si="194"/>
        <v>364.55635491606216</v>
      </c>
      <c r="H383" s="3">
        <f t="shared" si="195"/>
        <v>213.67820014326583</v>
      </c>
      <c r="I383">
        <f t="shared" si="180"/>
        <v>2.1367820014326583E-4</v>
      </c>
      <c r="J383" s="4">
        <f t="shared" si="196"/>
        <v>755.05949985680968</v>
      </c>
      <c r="K383" s="40">
        <f t="shared" si="197"/>
        <v>3.5336290709607314</v>
      </c>
      <c r="L383" s="40">
        <f t="shared" si="181"/>
        <v>2.4663709290392686</v>
      </c>
      <c r="M383" s="10">
        <f t="shared" si="198"/>
        <v>4.4027525996183021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13.25342404003038</v>
      </c>
      <c r="Q383" s="42">
        <f t="shared" si="200"/>
        <v>0.47114796052235597</v>
      </c>
      <c r="R383" s="4">
        <f t="shared" si="201"/>
        <v>357223.31954498583</v>
      </c>
      <c r="S383">
        <f t="shared" si="182"/>
        <v>3.5722331954498584E-4</v>
      </c>
      <c r="T383" s="41">
        <f t="shared" si="183"/>
        <v>4.3217644749497238E-4</v>
      </c>
      <c r="U383" s="42">
        <f t="shared" si="202"/>
        <v>0.64105510808945421</v>
      </c>
      <c r="V383" s="42">
        <f t="shared" si="203"/>
        <v>1.0525741576453234</v>
      </c>
      <c r="W383" s="42">
        <f t="shared" si="204"/>
        <v>1.0434533077352481</v>
      </c>
      <c r="X383" s="42">
        <f t="shared" si="205"/>
        <v>9.1208499100752238E-3</v>
      </c>
      <c r="Y383" s="42">
        <f t="shared" si="179"/>
        <v>5.939310823417962E-3</v>
      </c>
      <c r="Z383" s="10">
        <f t="shared" si="206"/>
        <v>13.74279153305099</v>
      </c>
      <c r="AA383">
        <f t="shared" si="184"/>
        <v>4403741.0013868548</v>
      </c>
      <c r="AB383" s="10">
        <f t="shared" si="185"/>
        <v>4.4037410013868552</v>
      </c>
      <c r="AC383" s="10">
        <f t="shared" si="186"/>
        <v>4.3027410013868552</v>
      </c>
      <c r="AD383" s="3">
        <f t="shared" si="187"/>
        <v>624.03785371818049</v>
      </c>
      <c r="AI383" s="94">
        <f t="shared" si="188"/>
        <v>1.0434533077352481</v>
      </c>
    </row>
    <row r="384" spans="2:35">
      <c r="B384" s="39">
        <f t="shared" si="189"/>
        <v>356</v>
      </c>
      <c r="C384" s="42">
        <f t="shared" si="190"/>
        <v>6.0613908872904156</v>
      </c>
      <c r="D384" s="10">
        <f t="shared" si="191"/>
        <v>8.1386091127095845</v>
      </c>
      <c r="E384" s="40">
        <f t="shared" si="192"/>
        <v>30.12278177458083</v>
      </c>
      <c r="F384" s="40">
        <f t="shared" si="193"/>
        <v>46.4</v>
      </c>
      <c r="G384" s="3">
        <f t="shared" si="194"/>
        <v>364.38609112709332</v>
      </c>
      <c r="H384" s="3">
        <f t="shared" si="195"/>
        <v>213.67820014326583</v>
      </c>
      <c r="I384">
        <f t="shared" si="180"/>
        <v>2.1367820014326583E-4</v>
      </c>
      <c r="J384" s="4">
        <f t="shared" si="196"/>
        <v>756.66985511309531</v>
      </c>
      <c r="K384" s="40">
        <f t="shared" si="197"/>
        <v>3.5411654282269662</v>
      </c>
      <c r="L384" s="40">
        <f t="shared" si="181"/>
        <v>2.4588345717730338</v>
      </c>
      <c r="M384" s="10">
        <f t="shared" si="198"/>
        <v>4.4037410013868552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13.254373102529144</v>
      </c>
      <c r="Q384" s="42">
        <f t="shared" si="200"/>
        <v>0.4724325462787079</v>
      </c>
      <c r="R384" s="4">
        <f t="shared" si="201"/>
        <v>356469.68954763183</v>
      </c>
      <c r="S384">
        <f t="shared" si="182"/>
        <v>3.5646968954763182E-4</v>
      </c>
      <c r="T384" s="41">
        <f t="shared" si="183"/>
        <v>4.329300774923264E-4</v>
      </c>
      <c r="U384" s="42">
        <f t="shared" si="202"/>
        <v>0.63970268137770259</v>
      </c>
      <c r="V384" s="42">
        <f t="shared" si="203"/>
        <v>1.0528115426037026</v>
      </c>
      <c r="W384" s="42">
        <f t="shared" si="204"/>
        <v>1.0436930591088767</v>
      </c>
      <c r="X384" s="42">
        <f t="shared" si="205"/>
        <v>9.118483494825913E-3</v>
      </c>
      <c r="Y384" s="42">
        <f t="shared" si="179"/>
        <v>5.9510242974349457E-3</v>
      </c>
      <c r="Z384" s="10">
        <f t="shared" si="206"/>
        <v>13.745924819789002</v>
      </c>
      <c r="AA384">
        <f t="shared" si="184"/>
        <v>4404722.0045028757</v>
      </c>
      <c r="AB384" s="10">
        <f t="shared" si="185"/>
        <v>4.4047220045028759</v>
      </c>
      <c r="AC384" s="10">
        <f t="shared" si="186"/>
        <v>4.3037220045028759</v>
      </c>
      <c r="AD384" s="3">
        <f t="shared" si="187"/>
        <v>624.180131182433</v>
      </c>
      <c r="AI384" s="94">
        <f t="shared" si="188"/>
        <v>1.0436930591088767</v>
      </c>
    </row>
    <row r="385" spans="2:35">
      <c r="B385" s="39">
        <f t="shared" si="189"/>
        <v>357</v>
      </c>
      <c r="C385" s="42">
        <f t="shared" si="190"/>
        <v>6.0784172661872988</v>
      </c>
      <c r="D385" s="10">
        <f t="shared" si="191"/>
        <v>8.1215827338127013</v>
      </c>
      <c r="E385" s="40">
        <f t="shared" si="192"/>
        <v>30.156834532374596</v>
      </c>
      <c r="F385" s="40">
        <f t="shared" si="193"/>
        <v>46.4</v>
      </c>
      <c r="G385" s="3">
        <f t="shared" si="194"/>
        <v>364.21582733812448</v>
      </c>
      <c r="H385" s="3">
        <f t="shared" si="195"/>
        <v>213.67820014326583</v>
      </c>
      <c r="I385">
        <f t="shared" si="180"/>
        <v>2.1367820014326583E-4</v>
      </c>
      <c r="J385" s="4">
        <f t="shared" si="196"/>
        <v>758.28203184958602</v>
      </c>
      <c r="K385" s="40">
        <f t="shared" si="197"/>
        <v>3.5487103099014177</v>
      </c>
      <c r="L385" s="40">
        <f t="shared" si="181"/>
        <v>2.4512896900985823</v>
      </c>
      <c r="M385" s="10">
        <f t="shared" si="198"/>
        <v>4.4047220045028759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13.255314917421872</v>
      </c>
      <c r="Q385" s="42">
        <f t="shared" si="200"/>
        <v>0.47371704076284155</v>
      </c>
      <c r="R385" s="4">
        <f t="shared" si="201"/>
        <v>355715.94450873305</v>
      </c>
      <c r="S385">
        <f t="shared" si="182"/>
        <v>3.5571594450873304E-4</v>
      </c>
      <c r="T385" s="41">
        <f t="shared" si="183"/>
        <v>4.3368382253122518E-4</v>
      </c>
      <c r="U385" s="42">
        <f t="shared" si="202"/>
        <v>0.63835004821814689</v>
      </c>
      <c r="V385" s="42">
        <f t="shared" si="203"/>
        <v>1.0530470751441214</v>
      </c>
      <c r="W385" s="42">
        <f t="shared" si="204"/>
        <v>1.0439310158306094</v>
      </c>
      <c r="X385" s="42">
        <f t="shared" si="205"/>
        <v>9.1160593135120038E-3</v>
      </c>
      <c r="Y385" s="42">
        <f t="shared" si="179"/>
        <v>5.9627338253401873E-3</v>
      </c>
      <c r="Z385" s="10">
        <f t="shared" si="206"/>
        <v>13.749034470638737</v>
      </c>
      <c r="AA385">
        <f t="shared" si="184"/>
        <v>4405695.6074407483</v>
      </c>
      <c r="AB385" s="10">
        <f t="shared" si="185"/>
        <v>4.4056956074407481</v>
      </c>
      <c r="AC385" s="10">
        <f t="shared" si="186"/>
        <v>4.3046956074407481</v>
      </c>
      <c r="AD385" s="3">
        <f t="shared" si="187"/>
        <v>624.32133537936886</v>
      </c>
      <c r="AI385" s="94">
        <f t="shared" si="188"/>
        <v>1.0439310158306094</v>
      </c>
    </row>
    <row r="386" spans="2:35">
      <c r="B386" s="39">
        <f t="shared" si="189"/>
        <v>358</v>
      </c>
      <c r="C386" s="42">
        <f t="shared" si="190"/>
        <v>6.095443645084182</v>
      </c>
      <c r="D386" s="10">
        <f t="shared" si="191"/>
        <v>8.1045563549158182</v>
      </c>
      <c r="E386" s="40">
        <f t="shared" si="192"/>
        <v>30.190887290168362</v>
      </c>
      <c r="F386" s="40">
        <f t="shared" si="193"/>
        <v>46.4</v>
      </c>
      <c r="G386" s="3">
        <f t="shared" si="194"/>
        <v>364.04556354915564</v>
      </c>
      <c r="H386" s="3">
        <f t="shared" si="195"/>
        <v>213.67820014326583</v>
      </c>
      <c r="I386">
        <f t="shared" si="180"/>
        <v>2.1367820014326583E-4</v>
      </c>
      <c r="J386" s="4">
        <f t="shared" si="196"/>
        <v>759.89603006628124</v>
      </c>
      <c r="K386" s="40">
        <f t="shared" si="197"/>
        <v>3.5562637159840835</v>
      </c>
      <c r="L386" s="40">
        <f t="shared" si="181"/>
        <v>2.4437362840159165</v>
      </c>
      <c r="M386" s="10">
        <f t="shared" si="198"/>
        <v>4.4056956074407481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13.256249486530056</v>
      </c>
      <c r="Q386" s="42">
        <f t="shared" si="200"/>
        <v>0.47500144468977307</v>
      </c>
      <c r="R386" s="4">
        <f t="shared" si="201"/>
        <v>354962.08535868599</v>
      </c>
      <c r="S386">
        <f t="shared" si="182"/>
        <v>3.54962085358686E-4</v>
      </c>
      <c r="T386" s="41">
        <f t="shared" si="183"/>
        <v>4.3443768168127222E-4</v>
      </c>
      <c r="U386" s="42">
        <f t="shared" si="202"/>
        <v>0.63699721028042988</v>
      </c>
      <c r="V386" s="42">
        <f t="shared" si="203"/>
        <v>1.0532807548704561</v>
      </c>
      <c r="W386" s="42">
        <f t="shared" si="204"/>
        <v>1.0441671775303858</v>
      </c>
      <c r="X386" s="42">
        <f t="shared" si="205"/>
        <v>9.1135773400703446E-3</v>
      </c>
      <c r="Y386" s="42">
        <f t="shared" si="179"/>
        <v>5.9744393398641678E-3</v>
      </c>
      <c r="Z386" s="10">
        <f t="shared" si="206"/>
        <v>13.752120480762878</v>
      </c>
      <c r="AA386">
        <f t="shared" si="184"/>
        <v>4406661.8086859547</v>
      </c>
      <c r="AB386" s="10">
        <f t="shared" si="185"/>
        <v>4.4066618086859544</v>
      </c>
      <c r="AC386" s="10">
        <f t="shared" si="186"/>
        <v>4.3056618086859544</v>
      </c>
      <c r="AD386" s="3">
        <f t="shared" si="187"/>
        <v>624.4614660893335</v>
      </c>
      <c r="AI386" s="94">
        <f t="shared" si="188"/>
        <v>1.0441671775303858</v>
      </c>
    </row>
    <row r="387" spans="2:35">
      <c r="B387" s="39">
        <f t="shared" si="189"/>
        <v>359</v>
      </c>
      <c r="C387" s="42">
        <f t="shared" si="190"/>
        <v>6.1124700239810652</v>
      </c>
      <c r="D387" s="10">
        <f t="shared" si="191"/>
        <v>8.087529976018935</v>
      </c>
      <c r="E387" s="40">
        <f t="shared" si="192"/>
        <v>30.224940047962129</v>
      </c>
      <c r="F387" s="40">
        <f t="shared" si="193"/>
        <v>46.4</v>
      </c>
      <c r="G387" s="3">
        <f t="shared" si="194"/>
        <v>363.87529976018681</v>
      </c>
      <c r="H387" s="3">
        <f t="shared" si="195"/>
        <v>213.67820014326583</v>
      </c>
      <c r="I387">
        <f t="shared" si="180"/>
        <v>2.1367820014326583E-4</v>
      </c>
      <c r="J387" s="4">
        <f t="shared" si="196"/>
        <v>761.51184976318166</v>
      </c>
      <c r="K387" s="40">
        <f t="shared" si="197"/>
        <v>3.5638256464749669</v>
      </c>
      <c r="L387" s="40">
        <f t="shared" si="181"/>
        <v>2.4361743535250331</v>
      </c>
      <c r="M387" s="10">
        <f t="shared" si="198"/>
        <v>4.4066618086859544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13.257176811659907</v>
      </c>
      <c r="Q387" s="42">
        <f t="shared" si="200"/>
        <v>0.47628575877404389</v>
      </c>
      <c r="R387" s="4">
        <f t="shared" si="201"/>
        <v>354208.11302788678</v>
      </c>
      <c r="S387">
        <f t="shared" si="182"/>
        <v>3.5420811302788675E-4</v>
      </c>
      <c r="T387" s="41">
        <f t="shared" si="183"/>
        <v>4.3519165401207147E-4</v>
      </c>
      <c r="U387" s="42">
        <f t="shared" si="202"/>
        <v>0.6356441692341942</v>
      </c>
      <c r="V387" s="42">
        <f t="shared" si="203"/>
        <v>1.0535125813899957</v>
      </c>
      <c r="W387" s="42">
        <f t="shared" si="204"/>
        <v>1.0444015438408376</v>
      </c>
      <c r="X387" s="42">
        <f t="shared" si="205"/>
        <v>9.1110375491580964E-3</v>
      </c>
      <c r="Y387" s="42">
        <f t="shared" si="179"/>
        <v>5.9861407737108723E-3</v>
      </c>
      <c r="Z387" s="10">
        <f t="shared" si="206"/>
        <v>13.755182845360419</v>
      </c>
      <c r="AA387">
        <f t="shared" si="184"/>
        <v>4407620.6067353431</v>
      </c>
      <c r="AB387" s="10">
        <f t="shared" si="185"/>
        <v>4.4076206067353434</v>
      </c>
      <c r="AC387" s="10">
        <f t="shared" si="186"/>
        <v>4.3066206067353434</v>
      </c>
      <c r="AD387" s="3">
        <f t="shared" si="187"/>
        <v>624.60052309432092</v>
      </c>
      <c r="AI387" s="94">
        <f t="shared" si="188"/>
        <v>1.0444015438408376</v>
      </c>
    </row>
    <row r="388" spans="2:35">
      <c r="B388" s="39">
        <f t="shared" si="189"/>
        <v>360</v>
      </c>
      <c r="C388" s="42">
        <f t="shared" si="190"/>
        <v>6.1294964028779484</v>
      </c>
      <c r="D388" s="10">
        <f t="shared" si="191"/>
        <v>8.0705035971220518</v>
      </c>
      <c r="E388" s="40">
        <f t="shared" si="192"/>
        <v>30.258992805755895</v>
      </c>
      <c r="F388" s="40">
        <f t="shared" si="193"/>
        <v>46.4</v>
      </c>
      <c r="G388" s="3">
        <f t="shared" si="194"/>
        <v>363.70503597121797</v>
      </c>
      <c r="H388" s="3">
        <f t="shared" si="195"/>
        <v>213.67820014326583</v>
      </c>
      <c r="I388">
        <f t="shared" si="180"/>
        <v>2.1367820014326583E-4</v>
      </c>
      <c r="J388" s="4">
        <f t="shared" si="196"/>
        <v>763.12949094028659</v>
      </c>
      <c r="K388" s="40">
        <f t="shared" si="197"/>
        <v>3.5713961013740643</v>
      </c>
      <c r="L388" s="40">
        <f t="shared" si="181"/>
        <v>2.4286038986259357</v>
      </c>
      <c r="M388" s="10">
        <f t="shared" si="198"/>
        <v>4.4076206067353434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13.258096894602629</v>
      </c>
      <c r="Q388" s="42">
        <f t="shared" si="200"/>
        <v>0.4775699837297247</v>
      </c>
      <c r="R388" s="4">
        <f t="shared" si="201"/>
        <v>353454.02844673203</v>
      </c>
      <c r="S388">
        <f t="shared" si="182"/>
        <v>3.5345402844673201E-4</v>
      </c>
      <c r="T388" s="41">
        <f t="shared" si="183"/>
        <v>4.3594573859322621E-4</v>
      </c>
      <c r="U388" s="42">
        <f t="shared" si="202"/>
        <v>0.63429092674908283</v>
      </c>
      <c r="V388" s="42">
        <f t="shared" si="203"/>
        <v>1.0537425543128236</v>
      </c>
      <c r="W388" s="42">
        <f t="shared" si="204"/>
        <v>1.0446341143973528</v>
      </c>
      <c r="X388" s="42">
        <f t="shared" si="205"/>
        <v>9.108439915470834E-3</v>
      </c>
      <c r="Y388" s="42">
        <f t="shared" si="179"/>
        <v>5.9978380595576393E-3</v>
      </c>
      <c r="Z388" s="10">
        <f t="shared" si="206"/>
        <v>13.758221559665532</v>
      </c>
      <c r="AA388">
        <f t="shared" si="184"/>
        <v>4408572.0000967756</v>
      </c>
      <c r="AB388" s="10">
        <f t="shared" si="185"/>
        <v>4.4085720000967754</v>
      </c>
      <c r="AC388" s="10">
        <f t="shared" si="186"/>
        <v>4.3075720000967754</v>
      </c>
      <c r="AD388" s="3">
        <f t="shared" si="187"/>
        <v>624.73850617792255</v>
      </c>
      <c r="AI388" s="94">
        <f t="shared" si="188"/>
        <v>1.0446341143973528</v>
      </c>
    </row>
    <row r="389" spans="2:35">
      <c r="B389" s="39">
        <f t="shared" si="189"/>
        <v>361</v>
      </c>
      <c r="C389" s="42">
        <f t="shared" si="190"/>
        <v>6.1465227817748316</v>
      </c>
      <c r="D389" s="10">
        <f t="shared" si="191"/>
        <v>8.0534772182251686</v>
      </c>
      <c r="E389" s="40">
        <f t="shared" si="192"/>
        <v>30.293045563549661</v>
      </c>
      <c r="F389" s="40">
        <f t="shared" si="193"/>
        <v>46.4</v>
      </c>
      <c r="G389" s="3">
        <f t="shared" si="194"/>
        <v>363.53477218224913</v>
      </c>
      <c r="H389" s="3">
        <f t="shared" si="195"/>
        <v>213.67820014326583</v>
      </c>
      <c r="I389">
        <f t="shared" si="180"/>
        <v>2.1367820014326583E-4</v>
      </c>
      <c r="J389" s="4">
        <f t="shared" si="196"/>
        <v>764.7489535975966</v>
      </c>
      <c r="K389" s="40">
        <f t="shared" si="197"/>
        <v>3.5789750806813787</v>
      </c>
      <c r="L389" s="40">
        <f t="shared" si="181"/>
        <v>2.4210249193186213</v>
      </c>
      <c r="M389" s="10">
        <f t="shared" si="198"/>
        <v>4.4085720000967754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13.259009737134113</v>
      </c>
      <c r="Q389" s="42">
        <f t="shared" si="200"/>
        <v>0.47885412027041957</v>
      </c>
      <c r="R389" s="4">
        <f t="shared" si="201"/>
        <v>352699.83254561789</v>
      </c>
      <c r="S389">
        <f t="shared" si="182"/>
        <v>3.5269983254561789E-4</v>
      </c>
      <c r="T389" s="41">
        <f t="shared" si="183"/>
        <v>4.3669993449434034E-4</v>
      </c>
      <c r="U389" s="42">
        <f t="shared" si="202"/>
        <v>0.63293748449473852</v>
      </c>
      <c r="V389" s="42">
        <f t="shared" si="203"/>
        <v>1.0539706732524987</v>
      </c>
      <c r="W389" s="42">
        <f t="shared" si="204"/>
        <v>1.0448648888379919</v>
      </c>
      <c r="X389" s="42">
        <f t="shared" si="205"/>
        <v>9.1057844145068234E-3</v>
      </c>
      <c r="Y389" s="42">
        <f t="shared" si="179"/>
        <v>6.0095311300559975E-3</v>
      </c>
      <c r="Z389" s="10">
        <f t="shared" si="206"/>
        <v>13.76123661894866</v>
      </c>
      <c r="AA389">
        <f t="shared" si="184"/>
        <v>4409515.9872894743</v>
      </c>
      <c r="AB389" s="10">
        <f t="shared" si="185"/>
        <v>4.409515987289474</v>
      </c>
      <c r="AC389" s="10">
        <f t="shared" si="186"/>
        <v>4.308515987289474</v>
      </c>
      <c r="AD389" s="3">
        <f t="shared" si="187"/>
        <v>624.875415125377</v>
      </c>
      <c r="AI389" s="94">
        <f t="shared" si="188"/>
        <v>1.0448648888379919</v>
      </c>
    </row>
    <row r="390" spans="2:35">
      <c r="B390" s="39">
        <f t="shared" si="189"/>
        <v>362</v>
      </c>
      <c r="C390" s="42">
        <f t="shared" si="190"/>
        <v>6.1635491606717148</v>
      </c>
      <c r="D390" s="10">
        <f t="shared" si="191"/>
        <v>8.0364508393282854</v>
      </c>
      <c r="E390" s="40">
        <f t="shared" si="192"/>
        <v>30.327098321343428</v>
      </c>
      <c r="F390" s="40">
        <f t="shared" si="193"/>
        <v>46.4</v>
      </c>
      <c r="G390" s="3">
        <f t="shared" si="194"/>
        <v>363.36450839328029</v>
      </c>
      <c r="H390" s="3">
        <f t="shared" si="195"/>
        <v>213.67820014326583</v>
      </c>
      <c r="I390">
        <f t="shared" si="180"/>
        <v>2.1367820014326583E-4</v>
      </c>
      <c r="J390" s="4">
        <f t="shared" si="196"/>
        <v>766.37023773511112</v>
      </c>
      <c r="K390" s="40">
        <f t="shared" si="197"/>
        <v>3.5865625843969076</v>
      </c>
      <c r="L390" s="40">
        <f t="shared" si="181"/>
        <v>2.4134374156030924</v>
      </c>
      <c r="M390" s="10">
        <f t="shared" si="198"/>
        <v>4.409515987289474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13.259915341015285</v>
      </c>
      <c r="Q390" s="42">
        <f t="shared" si="200"/>
        <v>0.48013816910926982</v>
      </c>
      <c r="R390" s="4">
        <f t="shared" si="201"/>
        <v>351945.52625494095</v>
      </c>
      <c r="S390">
        <f t="shared" si="182"/>
        <v>3.5194552625494093E-4</v>
      </c>
      <c r="T390" s="41">
        <f t="shared" si="183"/>
        <v>4.3745424078501729E-4</v>
      </c>
      <c r="U390" s="42">
        <f t="shared" si="202"/>
        <v>0.63158384414080426</v>
      </c>
      <c r="V390" s="42">
        <f t="shared" si="203"/>
        <v>1.0541969378254521</v>
      </c>
      <c r="W390" s="42">
        <f t="shared" si="204"/>
        <v>1.0450938668035699</v>
      </c>
      <c r="X390" s="42">
        <f t="shared" si="205"/>
        <v>9.1030710218822364E-3</v>
      </c>
      <c r="Y390" s="42">
        <f t="shared" si="179"/>
        <v>6.0212199178316167E-3</v>
      </c>
      <c r="Z390" s="10">
        <f t="shared" si="206"/>
        <v>13.764228018515627</v>
      </c>
      <c r="AA390">
        <f t="shared" si="184"/>
        <v>4410452.5668437351</v>
      </c>
      <c r="AB390" s="10">
        <f t="shared" si="185"/>
        <v>4.4104525668437349</v>
      </c>
      <c r="AC390" s="10">
        <f t="shared" si="186"/>
        <v>4.3094525668437349</v>
      </c>
      <c r="AD390" s="3">
        <f t="shared" si="187"/>
        <v>625.01124972352943</v>
      </c>
      <c r="AI390" s="94">
        <f t="shared" si="188"/>
        <v>1.0450938668035699</v>
      </c>
    </row>
    <row r="391" spans="2:35">
      <c r="B391" s="39">
        <f t="shared" si="189"/>
        <v>363</v>
      </c>
      <c r="C391" s="42">
        <f t="shared" si="190"/>
        <v>6.180575539568598</v>
      </c>
      <c r="D391" s="10">
        <f t="shared" si="191"/>
        <v>8.0194244604314022</v>
      </c>
      <c r="E391" s="40">
        <f t="shared" si="192"/>
        <v>30.361151079137194</v>
      </c>
      <c r="F391" s="40">
        <f t="shared" si="193"/>
        <v>46.4</v>
      </c>
      <c r="G391" s="3">
        <f t="shared" si="194"/>
        <v>363.19424460431145</v>
      </c>
      <c r="H391" s="3">
        <f t="shared" si="195"/>
        <v>213.67820014326583</v>
      </c>
      <c r="I391">
        <f t="shared" si="180"/>
        <v>2.1367820014326583E-4</v>
      </c>
      <c r="J391" s="4">
        <f t="shared" si="196"/>
        <v>767.99334335283083</v>
      </c>
      <c r="K391" s="40">
        <f t="shared" si="197"/>
        <v>3.5941586125206535</v>
      </c>
      <c r="L391" s="40">
        <f t="shared" si="181"/>
        <v>2.4058413874793465</v>
      </c>
      <c r="M391" s="10">
        <f t="shared" si="198"/>
        <v>4.4104525668437349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13.260813707991854</v>
      </c>
      <c r="Q391" s="42">
        <f t="shared" si="200"/>
        <v>0.48142213095895797</v>
      </c>
      <c r="R391" s="4">
        <f t="shared" si="201"/>
        <v>351191.11050509737</v>
      </c>
      <c r="S391">
        <f t="shared" si="182"/>
        <v>3.5119111050509736E-4</v>
      </c>
      <c r="T391" s="41">
        <f t="shared" si="183"/>
        <v>4.3820865653486086E-4</v>
      </c>
      <c r="U391" s="42">
        <f t="shared" si="202"/>
        <v>0.63023000735692247</v>
      </c>
      <c r="V391" s="42">
        <f t="shared" si="203"/>
        <v>1.0544213476518853</v>
      </c>
      <c r="W391" s="42">
        <f t="shared" si="204"/>
        <v>1.0453210479375892</v>
      </c>
      <c r="X391" s="42">
        <f t="shared" si="205"/>
        <v>9.1002997142961561E-3</v>
      </c>
      <c r="Y391" s="42">
        <f t="shared" si="179"/>
        <v>6.0329043554855008E-3</v>
      </c>
      <c r="Z391" s="10">
        <f t="shared" si="206"/>
        <v>13.767195753709546</v>
      </c>
      <c r="AA391">
        <f t="shared" si="184"/>
        <v>4411381.7373015294</v>
      </c>
      <c r="AB391" s="10">
        <f t="shared" si="185"/>
        <v>4.4113817373015296</v>
      </c>
      <c r="AC391" s="10">
        <f t="shared" si="186"/>
        <v>4.3103817373015296</v>
      </c>
      <c r="AD391" s="3">
        <f t="shared" si="187"/>
        <v>625.14600976091799</v>
      </c>
      <c r="AI391" s="94">
        <f t="shared" si="188"/>
        <v>1.0453210479375892</v>
      </c>
    </row>
    <row r="392" spans="2:35">
      <c r="B392" s="39">
        <f t="shared" si="189"/>
        <v>364</v>
      </c>
      <c r="C392" s="42">
        <f t="shared" si="190"/>
        <v>6.1976019184654811</v>
      </c>
      <c r="D392" s="10">
        <f t="shared" si="191"/>
        <v>8.002398081534519</v>
      </c>
      <c r="E392" s="40">
        <f t="shared" si="192"/>
        <v>30.395203836930961</v>
      </c>
      <c r="F392" s="40">
        <f t="shared" si="193"/>
        <v>46.4</v>
      </c>
      <c r="G392" s="3">
        <f t="shared" si="194"/>
        <v>363.02398081534261</v>
      </c>
      <c r="H392" s="3">
        <f t="shared" si="195"/>
        <v>213.67820014326583</v>
      </c>
      <c r="I392">
        <f t="shared" si="180"/>
        <v>2.1367820014326583E-4</v>
      </c>
      <c r="J392" s="4">
        <f t="shared" si="196"/>
        <v>769.61827045075495</v>
      </c>
      <c r="K392" s="40">
        <f t="shared" si="197"/>
        <v>3.6017631650526134</v>
      </c>
      <c r="L392" s="40">
        <f t="shared" si="181"/>
        <v>2.3982368349473866</v>
      </c>
      <c r="M392" s="10">
        <f t="shared" si="198"/>
        <v>4.4113817373015296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13.261704839794907</v>
      </c>
      <c r="Q392" s="42">
        <f t="shared" si="200"/>
        <v>0.48270600653171175</v>
      </c>
      <c r="R392" s="4">
        <f t="shared" si="201"/>
        <v>350436.58622648369</v>
      </c>
      <c r="S392">
        <f t="shared" si="182"/>
        <v>3.5043658622648367E-4</v>
      </c>
      <c r="T392" s="41">
        <f t="shared" si="183"/>
        <v>4.3896318081347455E-4</v>
      </c>
      <c r="U392" s="42">
        <f t="shared" si="202"/>
        <v>0.62887597581273635</v>
      </c>
      <c r="V392" s="42">
        <f t="shared" si="203"/>
        <v>1.054643902354075</v>
      </c>
      <c r="W392" s="42">
        <f t="shared" si="204"/>
        <v>1.0455464318863825</v>
      </c>
      <c r="X392" s="42">
        <f t="shared" si="205"/>
        <v>9.0974704676924922E-3</v>
      </c>
      <c r="Y392" s="42">
        <f t="shared" si="179"/>
        <v>6.0445843755928203E-3</v>
      </c>
      <c r="Z392" s="10">
        <f t="shared" si="206"/>
        <v>13.77013981990736</v>
      </c>
      <c r="AA392">
        <f t="shared" si="184"/>
        <v>4412303.4972154209</v>
      </c>
      <c r="AB392" s="10">
        <f t="shared" si="185"/>
        <v>4.4123034972154214</v>
      </c>
      <c r="AC392" s="10">
        <f t="shared" si="186"/>
        <v>4.3113034972154214</v>
      </c>
      <c r="AD392" s="3">
        <f t="shared" si="187"/>
        <v>625.27969502761721</v>
      </c>
      <c r="AI392" s="94">
        <f t="shared" si="188"/>
        <v>1.0455464318863825</v>
      </c>
    </row>
    <row r="393" spans="2:35">
      <c r="B393" s="39">
        <f t="shared" si="189"/>
        <v>365</v>
      </c>
      <c r="C393" s="42">
        <f t="shared" si="190"/>
        <v>6.2146282973623643</v>
      </c>
      <c r="D393" s="10">
        <f t="shared" si="191"/>
        <v>7.9853717026376358</v>
      </c>
      <c r="E393" s="40">
        <f t="shared" si="192"/>
        <v>30.429256594724727</v>
      </c>
      <c r="F393" s="40">
        <f t="shared" si="193"/>
        <v>46.4</v>
      </c>
      <c r="G393" s="3">
        <f t="shared" si="194"/>
        <v>362.85371702637377</v>
      </c>
      <c r="H393" s="3">
        <f t="shared" si="195"/>
        <v>213.67820014326583</v>
      </c>
      <c r="I393">
        <f t="shared" si="180"/>
        <v>2.1367820014326583E-4</v>
      </c>
      <c r="J393" s="4">
        <f t="shared" si="196"/>
        <v>771.24501902888426</v>
      </c>
      <c r="K393" s="40">
        <f t="shared" si="197"/>
        <v>3.6093762419927908</v>
      </c>
      <c r="L393" s="40">
        <f t="shared" si="181"/>
        <v>2.3906237580072092</v>
      </c>
      <c r="M393" s="10">
        <f t="shared" si="198"/>
        <v>4.4123034972154214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13.262588738139904</v>
      </c>
      <c r="Q393" s="42">
        <f t="shared" si="200"/>
        <v>0.48398979653930807</v>
      </c>
      <c r="R393" s="4">
        <f t="shared" si="201"/>
        <v>349681.95434949611</v>
      </c>
      <c r="S393">
        <f t="shared" si="182"/>
        <v>3.4968195434949609E-4</v>
      </c>
      <c r="T393" s="41">
        <f t="shared" si="183"/>
        <v>4.3971781269046213E-4</v>
      </c>
      <c r="U393" s="42">
        <f t="shared" si="202"/>
        <v>0.62752175117788822</v>
      </c>
      <c r="V393" s="42">
        <f t="shared" si="203"/>
        <v>1.0548646015587013</v>
      </c>
      <c r="W393" s="42">
        <f t="shared" si="204"/>
        <v>1.0457700182988541</v>
      </c>
      <c r="X393" s="42">
        <f t="shared" si="205"/>
        <v>9.0945832598472442E-3</v>
      </c>
      <c r="Y393" s="42">
        <f t="shared" si="179"/>
        <v>6.0562599107050648E-3</v>
      </c>
      <c r="Z393" s="10">
        <f t="shared" si="206"/>
        <v>13.773060212523955</v>
      </c>
      <c r="AA393">
        <f t="shared" si="184"/>
        <v>4413217.8451498523</v>
      </c>
      <c r="AB393" s="10">
        <f t="shared" si="185"/>
        <v>4.4132178451498527</v>
      </c>
      <c r="AC393" s="10">
        <f t="shared" si="186"/>
        <v>4.3122178451498527</v>
      </c>
      <c r="AD393" s="3">
        <f t="shared" si="187"/>
        <v>625.41230531542453</v>
      </c>
      <c r="AI393" s="94">
        <f t="shared" si="188"/>
        <v>1.0457700182988541</v>
      </c>
    </row>
    <row r="394" spans="2:35">
      <c r="B394" s="39">
        <f t="shared" si="189"/>
        <v>366</v>
      </c>
      <c r="C394" s="42">
        <f t="shared" si="190"/>
        <v>6.2316546762592475</v>
      </c>
      <c r="D394" s="10">
        <f t="shared" si="191"/>
        <v>7.9683453237407527</v>
      </c>
      <c r="E394" s="40">
        <f t="shared" si="192"/>
        <v>30.463309352518493</v>
      </c>
      <c r="F394" s="40">
        <f t="shared" si="193"/>
        <v>46.4</v>
      </c>
      <c r="G394" s="3">
        <f t="shared" si="194"/>
        <v>362.68345323740493</v>
      </c>
      <c r="H394" s="3">
        <f t="shared" si="195"/>
        <v>213.67820014326583</v>
      </c>
      <c r="I394">
        <f t="shared" si="180"/>
        <v>2.1367820014326583E-4</v>
      </c>
      <c r="J394" s="4">
        <f t="shared" si="196"/>
        <v>772.87358908721808</v>
      </c>
      <c r="K394" s="40">
        <f t="shared" si="197"/>
        <v>3.6169978433411827</v>
      </c>
      <c r="L394" s="40">
        <f t="shared" si="181"/>
        <v>2.3830021566588173</v>
      </c>
      <c r="M394" s="10">
        <f t="shared" si="198"/>
        <v>4.4132178451498527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13.263465404727908</v>
      </c>
      <c r="Q394" s="42">
        <f t="shared" si="200"/>
        <v>0.48527350169307687</v>
      </c>
      <c r="R394" s="4">
        <f t="shared" si="201"/>
        <v>348927.21580453112</v>
      </c>
      <c r="S394">
        <f t="shared" si="182"/>
        <v>3.4892721580453111E-4</v>
      </c>
      <c r="T394" s="41">
        <f t="shared" si="183"/>
        <v>4.4047255123542712E-4</v>
      </c>
      <c r="U394" s="42">
        <f t="shared" si="202"/>
        <v>0.62616733512202127</v>
      </c>
      <c r="V394" s="42">
        <f t="shared" si="203"/>
        <v>1.0550834448942963</v>
      </c>
      <c r="W394" s="42">
        <f t="shared" si="204"/>
        <v>1.0459918068267875</v>
      </c>
      <c r="X394" s="42">
        <f t="shared" si="205"/>
        <v>9.0916380675087893E-3</v>
      </c>
      <c r="Y394" s="42">
        <f t="shared" si="179"/>
        <v>6.0679308933485263E-3</v>
      </c>
      <c r="Z394" s="10">
        <f t="shared" si="206"/>
        <v>13.775956927007904</v>
      </c>
      <c r="AA394">
        <f t="shared" si="184"/>
        <v>4414124.7796798144</v>
      </c>
      <c r="AB394" s="10">
        <f t="shared" si="185"/>
        <v>4.4141247796798142</v>
      </c>
      <c r="AC394" s="10">
        <f t="shared" si="186"/>
        <v>4.3131247796798142</v>
      </c>
      <c r="AD394" s="3">
        <f t="shared" si="187"/>
        <v>625.54384041766707</v>
      </c>
      <c r="AI394" s="94">
        <f t="shared" si="188"/>
        <v>1.0459918068267875</v>
      </c>
    </row>
    <row r="395" spans="2:35">
      <c r="B395" s="39">
        <f t="shared" si="189"/>
        <v>367</v>
      </c>
      <c r="C395" s="42">
        <f t="shared" si="190"/>
        <v>6.2486810551561307</v>
      </c>
      <c r="D395" s="10">
        <f t="shared" si="191"/>
        <v>7.9513189448438695</v>
      </c>
      <c r="E395" s="40">
        <f t="shared" si="192"/>
        <v>30.49736211031226</v>
      </c>
      <c r="F395" s="40">
        <f t="shared" si="193"/>
        <v>46.4</v>
      </c>
      <c r="G395" s="3">
        <f t="shared" si="194"/>
        <v>362.51318944843609</v>
      </c>
      <c r="H395" s="3">
        <f t="shared" si="195"/>
        <v>213.67820014326583</v>
      </c>
      <c r="I395">
        <f t="shared" si="180"/>
        <v>2.1367820014326583E-4</v>
      </c>
      <c r="J395" s="4">
        <f t="shared" si="196"/>
        <v>774.50398062575687</v>
      </c>
      <c r="K395" s="40">
        <f t="shared" si="197"/>
        <v>3.6246279690977907</v>
      </c>
      <c r="L395" s="40">
        <f t="shared" si="181"/>
        <v>2.3753720309022093</v>
      </c>
      <c r="M395" s="10">
        <f t="shared" si="198"/>
        <v>4.4141247796798142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13.264334841244358</v>
      </c>
      <c r="Q395" s="42">
        <f t="shared" si="200"/>
        <v>0.48655712270390516</v>
      </c>
      <c r="R395" s="4">
        <f t="shared" si="201"/>
        <v>348172.37152198498</v>
      </c>
      <c r="S395">
        <f t="shared" si="182"/>
        <v>3.48172371521985E-4</v>
      </c>
      <c r="T395" s="41">
        <f t="shared" si="183"/>
        <v>4.4122739551797323E-4</v>
      </c>
      <c r="U395" s="42">
        <f t="shared" si="202"/>
        <v>0.62481272931477816</v>
      </c>
      <c r="V395" s="42">
        <f t="shared" si="203"/>
        <v>1.0553004319935633</v>
      </c>
      <c r="W395" s="42">
        <f t="shared" si="204"/>
        <v>1.0462117971245262</v>
      </c>
      <c r="X395" s="42">
        <f t="shared" si="205"/>
        <v>9.0886348690371044E-3</v>
      </c>
      <c r="Y395" s="42">
        <f t="shared" si="179"/>
        <v>6.079597256026169E-3</v>
      </c>
      <c r="Z395" s="10">
        <f t="shared" si="206"/>
        <v>13.778829958844925</v>
      </c>
      <c r="AA395">
        <f t="shared" si="184"/>
        <v>4415024.2993919281</v>
      </c>
      <c r="AB395" s="10">
        <f t="shared" si="185"/>
        <v>4.415024299391928</v>
      </c>
      <c r="AC395" s="10">
        <f t="shared" si="186"/>
        <v>4.314024299391928</v>
      </c>
      <c r="AD395" s="3">
        <f t="shared" si="187"/>
        <v>625.6743001293587</v>
      </c>
      <c r="AI395" s="94">
        <f t="shared" si="188"/>
        <v>1.0462117971245262</v>
      </c>
    </row>
    <row r="396" spans="2:35">
      <c r="B396" s="39">
        <f t="shared" si="189"/>
        <v>368</v>
      </c>
      <c r="C396" s="42">
        <f t="shared" si="190"/>
        <v>6.2657074340530139</v>
      </c>
      <c r="D396" s="10">
        <f t="shared" si="191"/>
        <v>7.9342925659469863</v>
      </c>
      <c r="E396" s="40">
        <f t="shared" si="192"/>
        <v>30.531414868106026</v>
      </c>
      <c r="F396" s="40">
        <f t="shared" si="193"/>
        <v>46.4</v>
      </c>
      <c r="G396" s="3">
        <f t="shared" si="194"/>
        <v>362.34292565946726</v>
      </c>
      <c r="H396" s="3">
        <f t="shared" si="195"/>
        <v>213.67820014326583</v>
      </c>
      <c r="I396">
        <f t="shared" si="180"/>
        <v>2.1367820014326583E-4</v>
      </c>
      <c r="J396" s="4">
        <f t="shared" si="196"/>
        <v>776.13619364450039</v>
      </c>
      <c r="K396" s="40">
        <f t="shared" si="197"/>
        <v>3.6322666192626141</v>
      </c>
      <c r="L396" s="40">
        <f t="shared" si="181"/>
        <v>2.3677333807373859</v>
      </c>
      <c r="M396" s="10">
        <f t="shared" si="198"/>
        <v>4.415024299391928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13.265197049360111</v>
      </c>
      <c r="Q396" s="42">
        <f t="shared" si="200"/>
        <v>0.48784066028224099</v>
      </c>
      <c r="R396" s="4">
        <f t="shared" si="201"/>
        <v>347417.42243225418</v>
      </c>
      <c r="S396">
        <f t="shared" si="182"/>
        <v>3.474174224322542E-4</v>
      </c>
      <c r="T396" s="41">
        <f t="shared" si="183"/>
        <v>4.4198234460770402E-4</v>
      </c>
      <c r="U396" s="42">
        <f t="shared" si="202"/>
        <v>0.62345793542580163</v>
      </c>
      <c r="V396" s="42">
        <f t="shared" si="203"/>
        <v>1.0555155624918182</v>
      </c>
      <c r="W396" s="42">
        <f t="shared" si="204"/>
        <v>1.0464299888492343</v>
      </c>
      <c r="X396" s="42">
        <f t="shared" si="205"/>
        <v>9.0855736425838884E-3</v>
      </c>
      <c r="Y396" s="42">
        <f t="shared" si="179"/>
        <v>6.0912589312171628E-3</v>
      </c>
      <c r="Z396" s="10">
        <f t="shared" si="206"/>
        <v>13.781679303556029</v>
      </c>
      <c r="AA396">
        <f t="shared" si="184"/>
        <v>4415916.4028838612</v>
      </c>
      <c r="AB396" s="10">
        <f t="shared" si="185"/>
        <v>4.4159164028838616</v>
      </c>
      <c r="AC396" s="10">
        <f t="shared" si="186"/>
        <v>4.3149164028838616</v>
      </c>
      <c r="AD396" s="3">
        <f t="shared" si="187"/>
        <v>625.80368424711548</v>
      </c>
      <c r="AI396" s="94">
        <f t="shared" si="188"/>
        <v>1.0464299888492343</v>
      </c>
    </row>
    <row r="397" spans="2:35">
      <c r="B397" s="39">
        <f t="shared" si="189"/>
        <v>369</v>
      </c>
      <c r="C397" s="42">
        <f t="shared" si="190"/>
        <v>6.2827338129498971</v>
      </c>
      <c r="D397" s="10">
        <f t="shared" si="191"/>
        <v>7.9172661870501031</v>
      </c>
      <c r="E397" s="40">
        <f t="shared" si="192"/>
        <v>30.565467625899792</v>
      </c>
      <c r="F397" s="40">
        <f t="shared" si="193"/>
        <v>46.4</v>
      </c>
      <c r="G397" s="3">
        <f t="shared" si="194"/>
        <v>362.17266187049842</v>
      </c>
      <c r="H397" s="3">
        <f t="shared" si="195"/>
        <v>213.67820014326583</v>
      </c>
      <c r="I397">
        <f t="shared" si="180"/>
        <v>2.1367820014326583E-4</v>
      </c>
      <c r="J397" s="4">
        <f t="shared" si="196"/>
        <v>777.77022814344866</v>
      </c>
      <c r="K397" s="40">
        <f t="shared" si="197"/>
        <v>3.6399137938356527</v>
      </c>
      <c r="L397" s="40">
        <f t="shared" si="181"/>
        <v>2.3600862061643473</v>
      </c>
      <c r="M397" s="10">
        <f t="shared" si="198"/>
        <v>4.4159164028838616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13.266052030730906</v>
      </c>
      <c r="Q397" s="42">
        <f t="shared" si="200"/>
        <v>0.48912411513809723</v>
      </c>
      <c r="R397" s="4">
        <f t="shared" si="201"/>
        <v>346662.36946573498</v>
      </c>
      <c r="S397">
        <f t="shared" si="182"/>
        <v>3.4666236946573499E-4</v>
      </c>
      <c r="T397" s="41">
        <f t="shared" si="183"/>
        <v>4.4273739757422323E-4</v>
      </c>
      <c r="U397" s="42">
        <f t="shared" si="202"/>
        <v>0.62210295512473468</v>
      </c>
      <c r="V397" s="42">
        <f t="shared" si="203"/>
        <v>1.0557288360275059</v>
      </c>
      <c r="W397" s="42">
        <f t="shared" si="204"/>
        <v>1.0466463816607554</v>
      </c>
      <c r="X397" s="42">
        <f t="shared" si="205"/>
        <v>9.0824543667504809E-3</v>
      </c>
      <c r="Y397" s="42">
        <f t="shared" si="179"/>
        <v>6.1029158513772616E-3</v>
      </c>
      <c r="Z397" s="10">
        <f t="shared" si="206"/>
        <v>13.784504956697567</v>
      </c>
      <c r="AA397">
        <f t="shared" si="184"/>
        <v>4416801.0887643509</v>
      </c>
      <c r="AB397" s="10">
        <f t="shared" si="185"/>
        <v>4.416801088764351</v>
      </c>
      <c r="AC397" s="10">
        <f t="shared" si="186"/>
        <v>4.315801088764351</v>
      </c>
      <c r="AD397" s="3">
        <f t="shared" si="187"/>
        <v>625.93199256915898</v>
      </c>
      <c r="AI397" s="94">
        <f t="shared" si="188"/>
        <v>1.0466463816607554</v>
      </c>
    </row>
    <row r="398" spans="2:35">
      <c r="B398" s="39">
        <f t="shared" si="189"/>
        <v>370</v>
      </c>
      <c r="C398" s="42">
        <f t="shared" si="190"/>
        <v>6.2997601918467803</v>
      </c>
      <c r="D398" s="10">
        <f t="shared" si="191"/>
        <v>7.9002398081532199</v>
      </c>
      <c r="E398" s="40">
        <f t="shared" si="192"/>
        <v>30.599520383693559</v>
      </c>
      <c r="F398" s="40">
        <f t="shared" si="193"/>
        <v>46.4</v>
      </c>
      <c r="G398" s="3">
        <f t="shared" si="194"/>
        <v>362.00239808152958</v>
      </c>
      <c r="H398" s="3">
        <f t="shared" si="195"/>
        <v>213.67820014326583</v>
      </c>
      <c r="I398">
        <f t="shared" si="180"/>
        <v>2.1367820014326583E-4</v>
      </c>
      <c r="J398" s="4">
        <f t="shared" si="196"/>
        <v>779.40608412260212</v>
      </c>
      <c r="K398" s="40">
        <f t="shared" si="197"/>
        <v>3.6475694928169089</v>
      </c>
      <c r="L398" s="40">
        <f t="shared" si="181"/>
        <v>2.3524305071830911</v>
      </c>
      <c r="M398" s="10">
        <f t="shared" si="198"/>
        <v>4.416801088764351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13.266899786997399</v>
      </c>
      <c r="Q398" s="42">
        <f t="shared" si="200"/>
        <v>0.49040748798105566</v>
      </c>
      <c r="R398" s="4">
        <f t="shared" si="201"/>
        <v>345907.2135528237</v>
      </c>
      <c r="S398">
        <f t="shared" si="182"/>
        <v>3.4590721355282371E-4</v>
      </c>
      <c r="T398" s="41">
        <f t="shared" si="183"/>
        <v>4.4349255348713452E-4</v>
      </c>
      <c r="U398" s="42">
        <f t="shared" si="202"/>
        <v>0.62074779008121972</v>
      </c>
      <c r="V398" s="42">
        <f t="shared" si="203"/>
        <v>1.0559402522427042</v>
      </c>
      <c r="W398" s="42">
        <f t="shared" si="204"/>
        <v>1.0468609752216183</v>
      </c>
      <c r="X398" s="42">
        <f t="shared" si="205"/>
        <v>9.0792770210859075E-3</v>
      </c>
      <c r="Y398" s="42">
        <f t="shared" si="179"/>
        <v>6.1145679489398195E-3</v>
      </c>
      <c r="Z398" s="10">
        <f t="shared" si="206"/>
        <v>13.787306913862761</v>
      </c>
      <c r="AA398">
        <f t="shared" si="184"/>
        <v>4417678.3556536734</v>
      </c>
      <c r="AB398" s="10">
        <f t="shared" si="185"/>
        <v>4.4176783556536732</v>
      </c>
      <c r="AC398" s="10">
        <f t="shared" si="186"/>
        <v>4.3166783556536732</v>
      </c>
      <c r="AD398" s="3">
        <f t="shared" si="187"/>
        <v>626.05922489538409</v>
      </c>
      <c r="AI398" s="94">
        <f t="shared" si="188"/>
        <v>1.0468609752216183</v>
      </c>
    </row>
    <row r="399" spans="2:35">
      <c r="B399" s="39">
        <f t="shared" si="189"/>
        <v>371</v>
      </c>
      <c r="C399" s="42">
        <f t="shared" si="190"/>
        <v>6.3167865707436635</v>
      </c>
      <c r="D399" s="10">
        <f t="shared" si="191"/>
        <v>7.8832134292563367</v>
      </c>
      <c r="E399" s="40">
        <f t="shared" si="192"/>
        <v>30.633573141487325</v>
      </c>
      <c r="F399" s="40">
        <f t="shared" si="193"/>
        <v>46.4</v>
      </c>
      <c r="G399" s="3">
        <f t="shared" si="194"/>
        <v>361.83213429256074</v>
      </c>
      <c r="H399" s="3">
        <f t="shared" si="195"/>
        <v>213.67820014326583</v>
      </c>
      <c r="I399">
        <f t="shared" si="180"/>
        <v>2.1367820014326583E-4</v>
      </c>
      <c r="J399" s="4">
        <f t="shared" si="196"/>
        <v>781.04376158195998</v>
      </c>
      <c r="K399" s="40">
        <f t="shared" si="197"/>
        <v>3.655233716206379</v>
      </c>
      <c r="L399" s="40">
        <f t="shared" si="181"/>
        <v>2.344766283793621</v>
      </c>
      <c r="M399" s="10">
        <f t="shared" si="198"/>
        <v>4.4176783556536732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13.267740319785654</v>
      </c>
      <c r="Q399" s="42">
        <f t="shared" si="200"/>
        <v>0.49169077952027068</v>
      </c>
      <c r="R399" s="4">
        <f t="shared" si="201"/>
        <v>345151.95562391687</v>
      </c>
      <c r="S399">
        <f t="shared" si="182"/>
        <v>3.4515195562391689E-4</v>
      </c>
      <c r="T399" s="41">
        <f t="shared" si="183"/>
        <v>4.4424781141604134E-4</v>
      </c>
      <c r="U399" s="42">
        <f t="shared" si="202"/>
        <v>0.61939244196489995</v>
      </c>
      <c r="V399" s="42">
        <f t="shared" si="203"/>
        <v>1.0561498107817464</v>
      </c>
      <c r="W399" s="42">
        <f t="shared" si="204"/>
        <v>1.047073769197151</v>
      </c>
      <c r="X399" s="42">
        <f t="shared" si="205"/>
        <v>9.0760415845954068E-3</v>
      </c>
      <c r="Y399" s="42">
        <f t="shared" si="179"/>
        <v>6.1262151563148941E-3</v>
      </c>
      <c r="Z399" s="10">
        <f t="shared" si="206"/>
        <v>13.790085170678868</v>
      </c>
      <c r="AA399">
        <f t="shared" si="184"/>
        <v>4418548.2021827642</v>
      </c>
      <c r="AB399" s="10">
        <f t="shared" si="185"/>
        <v>4.4185482021827642</v>
      </c>
      <c r="AC399" s="10">
        <f t="shared" si="186"/>
        <v>4.3175482021827642</v>
      </c>
      <c r="AD399" s="3">
        <f t="shared" si="187"/>
        <v>626.18538102723198</v>
      </c>
      <c r="AI399" s="94">
        <f t="shared" si="188"/>
        <v>1.047073769197151</v>
      </c>
    </row>
    <row r="400" spans="2:35">
      <c r="B400" s="39">
        <f t="shared" si="189"/>
        <v>372</v>
      </c>
      <c r="C400" s="42">
        <f t="shared" si="190"/>
        <v>6.3338129496405466</v>
      </c>
      <c r="D400" s="10">
        <f t="shared" si="191"/>
        <v>7.8661870503594535</v>
      </c>
      <c r="E400" s="40">
        <f t="shared" si="192"/>
        <v>30.667625899281092</v>
      </c>
      <c r="F400" s="40">
        <f t="shared" si="193"/>
        <v>46.4</v>
      </c>
      <c r="G400" s="3">
        <f t="shared" si="194"/>
        <v>361.6618705035919</v>
      </c>
      <c r="H400" s="3">
        <f t="shared" si="195"/>
        <v>213.67820014326583</v>
      </c>
      <c r="I400">
        <f t="shared" si="180"/>
        <v>2.1367820014326583E-4</v>
      </c>
      <c r="J400" s="4">
        <f t="shared" si="196"/>
        <v>782.68326052152281</v>
      </c>
      <c r="K400" s="40">
        <f t="shared" si="197"/>
        <v>3.6629064640040654</v>
      </c>
      <c r="L400" s="40">
        <f t="shared" si="181"/>
        <v>2.3370935359959346</v>
      </c>
      <c r="M400" s="10">
        <f t="shared" si="198"/>
        <v>4.4185482021827642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13.268573630706292</v>
      </c>
      <c r="Q400" s="42">
        <f t="shared" si="200"/>
        <v>0.49297399046447349</v>
      </c>
      <c r="R400" s="4">
        <f t="shared" si="201"/>
        <v>344396.59660941071</v>
      </c>
      <c r="S400">
        <f t="shared" si="182"/>
        <v>3.4439659660941071E-4</v>
      </c>
      <c r="T400" s="41">
        <f t="shared" si="183"/>
        <v>4.4500317043054752E-4</v>
      </c>
      <c r="U400" s="42">
        <f t="shared" si="202"/>
        <v>0.61803691244541792</v>
      </c>
      <c r="V400" s="42">
        <f t="shared" si="203"/>
        <v>1.0563575112930139</v>
      </c>
      <c r="W400" s="42">
        <f t="shared" si="204"/>
        <v>1.0472847632552662</v>
      </c>
      <c r="X400" s="42">
        <f t="shared" si="205"/>
        <v>9.0727480377477132E-3</v>
      </c>
      <c r="Y400" s="42">
        <f t="shared" si="179"/>
        <v>6.1378574058909268E-3</v>
      </c>
      <c r="Z400" s="10">
        <f t="shared" si="206"/>
        <v>13.792839722810186</v>
      </c>
      <c r="AA400">
        <f t="shared" si="184"/>
        <v>4419410.6269941553</v>
      </c>
      <c r="AB400" s="10">
        <f t="shared" si="185"/>
        <v>4.4194106269941553</v>
      </c>
      <c r="AC400" s="10">
        <f t="shared" si="186"/>
        <v>4.3184106269941553</v>
      </c>
      <c r="AD400" s="3">
        <f t="shared" si="187"/>
        <v>626.31046076782525</v>
      </c>
      <c r="AI400" s="94">
        <f t="shared" si="188"/>
        <v>1.0472847632552662</v>
      </c>
    </row>
    <row r="401" spans="2:35">
      <c r="B401" s="39">
        <f t="shared" si="189"/>
        <v>373</v>
      </c>
      <c r="C401" s="42">
        <f t="shared" si="190"/>
        <v>6.3508393285374298</v>
      </c>
      <c r="D401" s="10">
        <f t="shared" si="191"/>
        <v>7.8491606714625703</v>
      </c>
      <c r="E401" s="40">
        <f t="shared" si="192"/>
        <v>30.701678657074858</v>
      </c>
      <c r="F401" s="40">
        <f t="shared" si="193"/>
        <v>46.4</v>
      </c>
      <c r="G401" s="3">
        <f t="shared" si="194"/>
        <v>361.49160671462306</v>
      </c>
      <c r="H401" s="3">
        <f t="shared" si="195"/>
        <v>213.67820014326583</v>
      </c>
      <c r="I401">
        <f t="shared" si="180"/>
        <v>2.1367820014326583E-4</v>
      </c>
      <c r="J401" s="4">
        <f t="shared" si="196"/>
        <v>784.32458094129049</v>
      </c>
      <c r="K401" s="40">
        <f t="shared" si="197"/>
        <v>3.6705877362099675</v>
      </c>
      <c r="L401" s="40">
        <f t="shared" si="181"/>
        <v>2.3294122637900325</v>
      </c>
      <c r="M401" s="10">
        <f t="shared" si="198"/>
        <v>4.4194106269941553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13.26939972135543</v>
      </c>
      <c r="Q401" s="42">
        <f t="shared" si="200"/>
        <v>0.49425712152197576</v>
      </c>
      <c r="R401" s="4">
        <f t="shared" si="201"/>
        <v>343641.13743970165</v>
      </c>
      <c r="S401">
        <f t="shared" si="182"/>
        <v>3.4364113743970165E-4</v>
      </c>
      <c r="T401" s="41">
        <f t="shared" si="183"/>
        <v>4.4575862960025657E-4</v>
      </c>
      <c r="U401" s="42">
        <f t="shared" si="202"/>
        <v>0.61668120319241659</v>
      </c>
      <c r="V401" s="42">
        <f t="shared" si="203"/>
        <v>1.0565633534273038</v>
      </c>
      <c r="W401" s="42">
        <f t="shared" si="204"/>
        <v>1.0474939570666906</v>
      </c>
      <c r="X401" s="42">
        <f t="shared" si="205"/>
        <v>9.0693963606132133E-3</v>
      </c>
      <c r="Y401" s="42">
        <f t="shared" si="179"/>
        <v>6.1494946300340277E-3</v>
      </c>
      <c r="Z401" s="10">
        <f t="shared" si="206"/>
        <v>13.795570565955654</v>
      </c>
      <c r="AA401">
        <f t="shared" si="184"/>
        <v>4420265.6287412234</v>
      </c>
      <c r="AB401" s="10">
        <f t="shared" si="185"/>
        <v>4.4202656287412232</v>
      </c>
      <c r="AC401" s="10">
        <f t="shared" si="186"/>
        <v>4.3192656287412232</v>
      </c>
      <c r="AD401" s="3">
        <f t="shared" si="187"/>
        <v>626.43446392185979</v>
      </c>
      <c r="AI401" s="94">
        <f t="shared" si="188"/>
        <v>1.0474939570666906</v>
      </c>
    </row>
    <row r="402" spans="2:35">
      <c r="B402" s="39">
        <f t="shared" si="189"/>
        <v>374</v>
      </c>
      <c r="C402" s="42">
        <f t="shared" si="190"/>
        <v>6.367865707434313</v>
      </c>
      <c r="D402" s="10">
        <f t="shared" si="191"/>
        <v>7.8321342925656872</v>
      </c>
      <c r="E402" s="40">
        <f t="shared" si="192"/>
        <v>30.735731414868624</v>
      </c>
      <c r="F402" s="40">
        <f t="shared" si="193"/>
        <v>46.4</v>
      </c>
      <c r="G402" s="3">
        <f t="shared" si="194"/>
        <v>361.32134292565422</v>
      </c>
      <c r="H402" s="3">
        <f t="shared" si="195"/>
        <v>213.67820014326583</v>
      </c>
      <c r="I402">
        <f t="shared" si="180"/>
        <v>2.1367820014326583E-4</v>
      </c>
      <c r="J402" s="4">
        <f t="shared" si="196"/>
        <v>785.96772284126291</v>
      </c>
      <c r="K402" s="40">
        <f t="shared" si="197"/>
        <v>3.6782775328240853</v>
      </c>
      <c r="L402" s="40">
        <f t="shared" si="181"/>
        <v>2.3217224671759147</v>
      </c>
      <c r="M402" s="10">
        <f t="shared" si="198"/>
        <v>4.4202656287412232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13.270218593313974</v>
      </c>
      <c r="Q402" s="42">
        <f t="shared" si="200"/>
        <v>0.49554017340067363</v>
      </c>
      <c r="R402" s="4">
        <f t="shared" si="201"/>
        <v>342885.57904518605</v>
      </c>
      <c r="S402">
        <f t="shared" si="182"/>
        <v>3.4288557904518606E-4</v>
      </c>
      <c r="T402" s="41">
        <f t="shared" si="183"/>
        <v>4.4651418799477216E-4</v>
      </c>
      <c r="U402" s="42">
        <f t="shared" si="202"/>
        <v>0.61532531587553863</v>
      </c>
      <c r="V402" s="42">
        <f t="shared" si="203"/>
        <v>1.0567673368391113</v>
      </c>
      <c r="W402" s="42">
        <f t="shared" si="204"/>
        <v>1.0477013503047807</v>
      </c>
      <c r="X402" s="42">
        <f t="shared" si="205"/>
        <v>9.0659865343305501E-3</v>
      </c>
      <c r="Y402" s="42">
        <f t="shared" si="179"/>
        <v>6.1611267610891503E-3</v>
      </c>
      <c r="Z402" s="10">
        <f t="shared" si="206"/>
        <v>13.798277695850699</v>
      </c>
      <c r="AA402">
        <f t="shared" si="184"/>
        <v>4421113.206088772</v>
      </c>
      <c r="AB402" s="10">
        <f t="shared" si="185"/>
        <v>4.4211132060887719</v>
      </c>
      <c r="AC402" s="10">
        <f t="shared" si="186"/>
        <v>4.3201132060887719</v>
      </c>
      <c r="AD402" s="3">
        <f t="shared" si="187"/>
        <v>626.55739029568849</v>
      </c>
      <c r="AI402" s="94">
        <f t="shared" si="188"/>
        <v>1.0477013503047807</v>
      </c>
    </row>
    <row r="403" spans="2:35">
      <c r="B403" s="39">
        <f t="shared" si="189"/>
        <v>375</v>
      </c>
      <c r="C403" s="42">
        <f t="shared" si="190"/>
        <v>6.3848920863311962</v>
      </c>
      <c r="D403" s="10">
        <f t="shared" si="191"/>
        <v>7.815107913668804</v>
      </c>
      <c r="E403" s="40">
        <f t="shared" si="192"/>
        <v>30.769784172662391</v>
      </c>
      <c r="F403" s="40">
        <f t="shared" si="193"/>
        <v>46.4</v>
      </c>
      <c r="G403" s="3">
        <f t="shared" si="194"/>
        <v>361.15107913668538</v>
      </c>
      <c r="H403" s="3">
        <f t="shared" si="195"/>
        <v>213.67820014326583</v>
      </c>
      <c r="I403">
        <f t="shared" si="180"/>
        <v>2.1367820014326583E-4</v>
      </c>
      <c r="J403" s="4">
        <f t="shared" si="196"/>
        <v>787.61268622144007</v>
      </c>
      <c r="K403" s="40">
        <f t="shared" si="197"/>
        <v>3.685975853846418</v>
      </c>
      <c r="L403" s="40">
        <f t="shared" si="181"/>
        <v>2.314024146153582</v>
      </c>
      <c r="M403" s="10">
        <f t="shared" si="198"/>
        <v>4.4211132060887719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13.271030248148191</v>
      </c>
      <c r="Q403" s="42">
        <f t="shared" si="200"/>
        <v>0.49682314680805162</v>
      </c>
      <c r="R403" s="4">
        <f t="shared" si="201"/>
        <v>342129.92235626024</v>
      </c>
      <c r="S403">
        <f t="shared" si="182"/>
        <v>3.4212992235626026E-4</v>
      </c>
      <c r="T403" s="41">
        <f t="shared" si="183"/>
        <v>4.4726984468369796E-4</v>
      </c>
      <c r="U403" s="42">
        <f t="shared" si="202"/>
        <v>0.61396925216442677</v>
      </c>
      <c r="V403" s="42">
        <f t="shared" si="203"/>
        <v>1.0569694611856719</v>
      </c>
      <c r="W403" s="42">
        <f t="shared" si="204"/>
        <v>1.0479069426456651</v>
      </c>
      <c r="X403" s="42">
        <f t="shared" si="205"/>
        <v>9.0625185400068364E-3</v>
      </c>
      <c r="Y403" s="42">
        <f t="shared" si="179"/>
        <v>6.1727537313798486E-3</v>
      </c>
      <c r="Z403" s="10">
        <f t="shared" si="206"/>
        <v>13.800961108265907</v>
      </c>
      <c r="AA403">
        <f t="shared" si="184"/>
        <v>4421953.3577126097</v>
      </c>
      <c r="AB403" s="10">
        <f t="shared" si="185"/>
        <v>4.42195335771261</v>
      </c>
      <c r="AC403" s="10">
        <f t="shared" si="186"/>
        <v>4.32095335771261</v>
      </c>
      <c r="AD403" s="3">
        <f t="shared" si="187"/>
        <v>626.6792396972603</v>
      </c>
      <c r="AI403" s="94">
        <f t="shared" si="188"/>
        <v>1.0479069426456651</v>
      </c>
    </row>
    <row r="404" spans="2:35">
      <c r="B404" s="39">
        <f t="shared" si="189"/>
        <v>376</v>
      </c>
      <c r="C404" s="42">
        <f t="shared" si="190"/>
        <v>6.4019184652280794</v>
      </c>
      <c r="D404" s="10">
        <f t="shared" si="191"/>
        <v>7.7980815347719208</v>
      </c>
      <c r="E404" s="40">
        <f t="shared" si="192"/>
        <v>30.803836930456157</v>
      </c>
      <c r="F404" s="40">
        <f t="shared" si="193"/>
        <v>46.4</v>
      </c>
      <c r="G404" s="3">
        <f t="shared" si="194"/>
        <v>360.98081534771654</v>
      </c>
      <c r="H404" s="3">
        <f t="shared" si="195"/>
        <v>213.67820014326583</v>
      </c>
      <c r="I404">
        <f t="shared" si="180"/>
        <v>2.1367820014326583E-4</v>
      </c>
      <c r="J404" s="4">
        <f t="shared" si="196"/>
        <v>789.25947108182243</v>
      </c>
      <c r="K404" s="40">
        <f t="shared" si="197"/>
        <v>3.6936826992769682</v>
      </c>
      <c r="L404" s="40">
        <f t="shared" si="181"/>
        <v>2.3063173007230318</v>
      </c>
      <c r="M404" s="10">
        <f t="shared" si="198"/>
        <v>4.42195335771261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13.271834687409328</v>
      </c>
      <c r="Q404" s="42">
        <f t="shared" si="200"/>
        <v>0.49810604245118645</v>
      </c>
      <c r="R404" s="4">
        <f t="shared" si="201"/>
        <v>341374.16830332053</v>
      </c>
      <c r="S404">
        <f t="shared" si="182"/>
        <v>3.4137416830332053E-4</v>
      </c>
      <c r="T404" s="41">
        <f t="shared" si="183"/>
        <v>4.480255987366377E-4</v>
      </c>
      <c r="U404" s="42">
        <f t="shared" si="202"/>
        <v>0.6126130137287239</v>
      </c>
      <c r="V404" s="42">
        <f t="shared" si="203"/>
        <v>1.0571697261273922</v>
      </c>
      <c r="W404" s="42">
        <f t="shared" si="204"/>
        <v>1.0481107337681419</v>
      </c>
      <c r="X404" s="42">
        <f t="shared" si="205"/>
        <v>9.0589923592503396E-3</v>
      </c>
      <c r="Y404" s="42">
        <f t="shared" si="179"/>
        <v>6.1843754732087228E-3</v>
      </c>
      <c r="Z404" s="10">
        <f t="shared" si="206"/>
        <v>13.803620799007238</v>
      </c>
      <c r="AA404">
        <f t="shared" si="184"/>
        <v>4422786.0822996199</v>
      </c>
      <c r="AB404" s="10">
        <f t="shared" si="185"/>
        <v>4.4227860822996199</v>
      </c>
      <c r="AC404" s="10">
        <f t="shared" si="186"/>
        <v>4.3217860822996199</v>
      </c>
      <c r="AD404" s="3">
        <f t="shared" si="187"/>
        <v>626.80001193613055</v>
      </c>
      <c r="AI404" s="94">
        <f t="shared" si="188"/>
        <v>1.0481107337681419</v>
      </c>
    </row>
    <row r="405" spans="2:35">
      <c r="B405" s="39">
        <f t="shared" si="189"/>
        <v>377</v>
      </c>
      <c r="C405" s="42">
        <f t="shared" si="190"/>
        <v>6.4189448441249626</v>
      </c>
      <c r="D405" s="10">
        <f t="shared" si="191"/>
        <v>7.7810551558750376</v>
      </c>
      <c r="E405" s="40">
        <f t="shared" si="192"/>
        <v>30.837889688249923</v>
      </c>
      <c r="F405" s="40">
        <f t="shared" si="193"/>
        <v>46.4</v>
      </c>
      <c r="G405" s="3">
        <f t="shared" si="194"/>
        <v>360.8105515587477</v>
      </c>
      <c r="H405" s="3">
        <f t="shared" si="195"/>
        <v>213.67820014326583</v>
      </c>
      <c r="I405">
        <f t="shared" si="180"/>
        <v>2.1367820014326583E-4</v>
      </c>
      <c r="J405" s="4">
        <f t="shared" si="196"/>
        <v>790.90807742240918</v>
      </c>
      <c r="K405" s="40">
        <f t="shared" si="197"/>
        <v>3.7013980691157324</v>
      </c>
      <c r="L405" s="40">
        <f t="shared" si="181"/>
        <v>2.2986019308842676</v>
      </c>
      <c r="M405" s="10">
        <f t="shared" si="198"/>
        <v>4.4227860822996199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13.272631912633697</v>
      </c>
      <c r="Q405" s="42">
        <f t="shared" si="200"/>
        <v>0.49938886103675095</v>
      </c>
      <c r="R405" s="4">
        <f t="shared" si="201"/>
        <v>340618.31781676348</v>
      </c>
      <c r="S405">
        <f t="shared" si="182"/>
        <v>3.4061831781676346E-4</v>
      </c>
      <c r="T405" s="41">
        <f t="shared" si="183"/>
        <v>4.4878144922319476E-4</v>
      </c>
      <c r="U405" s="42">
        <f t="shared" si="202"/>
        <v>0.61125660223807288</v>
      </c>
      <c r="V405" s="42">
        <f t="shared" si="203"/>
        <v>1.0573681313278855</v>
      </c>
      <c r="W405" s="42">
        <f t="shared" si="204"/>
        <v>1.0483127233536949</v>
      </c>
      <c r="X405" s="42">
        <f t="shared" si="205"/>
        <v>9.0554079741906879E-3</v>
      </c>
      <c r="Y405" s="42">
        <f t="shared" si="179"/>
        <v>6.1959919188578835E-3</v>
      </c>
      <c r="Z405" s="10">
        <f t="shared" si="206"/>
        <v>13.806256763916281</v>
      </c>
      <c r="AA405">
        <f t="shared" si="184"/>
        <v>4423611.3785478445</v>
      </c>
      <c r="AB405" s="10">
        <f t="shared" si="185"/>
        <v>4.4236113785478448</v>
      </c>
      <c r="AC405" s="10">
        <f t="shared" si="186"/>
        <v>4.3226113785478448</v>
      </c>
      <c r="AD405" s="3">
        <f t="shared" si="187"/>
        <v>626.91970682347278</v>
      </c>
      <c r="AI405" s="94">
        <f t="shared" si="188"/>
        <v>1.0483127233536949</v>
      </c>
    </row>
    <row r="406" spans="2:35">
      <c r="B406" s="39">
        <f t="shared" si="189"/>
        <v>378</v>
      </c>
      <c r="C406" s="42">
        <f t="shared" si="190"/>
        <v>6.4359712230218458</v>
      </c>
      <c r="D406" s="10">
        <f t="shared" si="191"/>
        <v>7.7640287769781544</v>
      </c>
      <c r="E406" s="40">
        <f t="shared" si="192"/>
        <v>30.87194244604369</v>
      </c>
      <c r="F406" s="40">
        <f t="shared" si="193"/>
        <v>46.4</v>
      </c>
      <c r="G406" s="3">
        <f t="shared" si="194"/>
        <v>360.64028776977887</v>
      </c>
      <c r="H406" s="3">
        <f t="shared" si="195"/>
        <v>213.67820014326583</v>
      </c>
      <c r="I406">
        <f t="shared" si="180"/>
        <v>2.1367820014326583E-4</v>
      </c>
      <c r="J406" s="4">
        <f t="shared" si="196"/>
        <v>792.55850524320078</v>
      </c>
      <c r="K406" s="40">
        <f t="shared" si="197"/>
        <v>3.7091219633627124</v>
      </c>
      <c r="L406" s="40">
        <f t="shared" si="181"/>
        <v>2.2908780366372876</v>
      </c>
      <c r="M406" s="10">
        <f t="shared" si="198"/>
        <v>4.4236113785478448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13.273421925342776</v>
      </c>
      <c r="Q406" s="42">
        <f t="shared" si="200"/>
        <v>0.50067160327101801</v>
      </c>
      <c r="R406" s="4">
        <f t="shared" si="201"/>
        <v>339862.37182698533</v>
      </c>
      <c r="S406">
        <f t="shared" si="182"/>
        <v>3.3986237182698535E-4</v>
      </c>
      <c r="T406" s="41">
        <f t="shared" si="183"/>
        <v>4.4953739521297288E-4</v>
      </c>
      <c r="U406" s="42">
        <f t="shared" si="202"/>
        <v>0.60990001936211646</v>
      </c>
      <c r="V406" s="42">
        <f t="shared" si="203"/>
        <v>1.0575646764539188</v>
      </c>
      <c r="W406" s="42">
        <f t="shared" si="204"/>
        <v>1.048512911086515</v>
      </c>
      <c r="X406" s="42">
        <f t="shared" si="205"/>
        <v>9.051765367403819E-3</v>
      </c>
      <c r="Y406" s="42">
        <f t="shared" si="179"/>
        <v>6.207603000589328E-3</v>
      </c>
      <c r="Z406" s="10">
        <f t="shared" si="206"/>
        <v>13.808868998870302</v>
      </c>
      <c r="AA406">
        <f t="shared" si="184"/>
        <v>4424429.2451664926</v>
      </c>
      <c r="AB406" s="10">
        <f t="shared" si="185"/>
        <v>4.4244292451664924</v>
      </c>
      <c r="AC406" s="10">
        <f t="shared" si="186"/>
        <v>4.3234292451664924</v>
      </c>
      <c r="AD406" s="3">
        <f t="shared" si="187"/>
        <v>627.03832417208014</v>
      </c>
      <c r="AI406" s="94">
        <f t="shared" si="188"/>
        <v>1.048512911086515</v>
      </c>
    </row>
    <row r="407" spans="2:35">
      <c r="B407" s="39">
        <f t="shared" si="189"/>
        <v>379</v>
      </c>
      <c r="C407" s="42">
        <f t="shared" si="190"/>
        <v>6.452997601918729</v>
      </c>
      <c r="D407" s="10">
        <f t="shared" si="191"/>
        <v>7.7470023980812712</v>
      </c>
      <c r="E407" s="40">
        <f t="shared" si="192"/>
        <v>30.905995203837456</v>
      </c>
      <c r="F407" s="40">
        <f t="shared" si="193"/>
        <v>46.4</v>
      </c>
      <c r="G407" s="3">
        <f t="shared" si="194"/>
        <v>360.47002398081003</v>
      </c>
      <c r="H407" s="3">
        <f t="shared" si="195"/>
        <v>213.67820014326583</v>
      </c>
      <c r="I407">
        <f t="shared" si="180"/>
        <v>2.1367820014326583E-4</v>
      </c>
      <c r="J407" s="4">
        <f t="shared" si="196"/>
        <v>794.21075454419736</v>
      </c>
      <c r="K407" s="40">
        <f t="shared" si="197"/>
        <v>3.716854382017909</v>
      </c>
      <c r="L407" s="40">
        <f t="shared" si="181"/>
        <v>2.283145617982091</v>
      </c>
      <c r="M407" s="10">
        <f t="shared" si="198"/>
        <v>4.4244292451664924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13.274204727043228</v>
      </c>
      <c r="Q407" s="42">
        <f t="shared" si="200"/>
        <v>0.50195426985986424</v>
      </c>
      <c r="R407" s="4">
        <f t="shared" si="201"/>
        <v>339106.3312643824</v>
      </c>
      <c r="S407">
        <f t="shared" si="182"/>
        <v>3.391063312643824E-4</v>
      </c>
      <c r="T407" s="41">
        <f t="shared" si="183"/>
        <v>4.5029343577557583E-4</v>
      </c>
      <c r="U407" s="42">
        <f t="shared" si="202"/>
        <v>0.60854326677049742</v>
      </c>
      <c r="V407" s="42">
        <f t="shared" si="203"/>
        <v>1.0577593611754177</v>
      </c>
      <c r="W407" s="42">
        <f t="shared" si="204"/>
        <v>1.0487112966535024</v>
      </c>
      <c r="X407" s="42">
        <f t="shared" si="205"/>
        <v>9.0480645219153111E-3</v>
      </c>
      <c r="Y407" s="42">
        <f t="shared" si="179"/>
        <v>6.219208650645314E-3</v>
      </c>
      <c r="Z407" s="10">
        <f t="shared" si="206"/>
        <v>13.811457499782295</v>
      </c>
      <c r="AA407">
        <f t="shared" si="184"/>
        <v>4425239.6808759607</v>
      </c>
      <c r="AB407" s="10">
        <f t="shared" si="185"/>
        <v>4.4252396808759604</v>
      </c>
      <c r="AC407" s="10">
        <f t="shared" si="186"/>
        <v>4.3242396808759604</v>
      </c>
      <c r="AD407" s="3">
        <f t="shared" si="187"/>
        <v>627.15586379636852</v>
      </c>
      <c r="AI407" s="94">
        <f t="shared" si="188"/>
        <v>1.0487112966535024</v>
      </c>
    </row>
    <row r="408" spans="2:35">
      <c r="B408" s="39">
        <f t="shared" si="189"/>
        <v>380</v>
      </c>
      <c r="C408" s="42">
        <f t="shared" si="190"/>
        <v>6.4700239808156121</v>
      </c>
      <c r="D408" s="10">
        <f t="shared" si="191"/>
        <v>7.729976019184388</v>
      </c>
      <c r="E408" s="40">
        <f t="shared" si="192"/>
        <v>30.940047961631223</v>
      </c>
      <c r="F408" s="40">
        <f t="shared" si="193"/>
        <v>46.4</v>
      </c>
      <c r="G408" s="3">
        <f t="shared" si="194"/>
        <v>360.29976019184119</v>
      </c>
      <c r="H408" s="3">
        <f t="shared" si="195"/>
        <v>213.67820014326583</v>
      </c>
      <c r="I408">
        <f t="shared" si="180"/>
        <v>2.1367820014326583E-4</v>
      </c>
      <c r="J408" s="4">
        <f t="shared" si="196"/>
        <v>795.86482532539878</v>
      </c>
      <c r="K408" s="40">
        <f t="shared" si="197"/>
        <v>3.7245953250813213</v>
      </c>
      <c r="L408" s="40">
        <f t="shared" si="181"/>
        <v>2.2754046749186787</v>
      </c>
      <c r="M408" s="10">
        <f t="shared" si="198"/>
        <v>4.4252396808759604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13.274980319226957</v>
      </c>
      <c r="Q408" s="42">
        <f t="shared" si="200"/>
        <v>0.50323686150877411</v>
      </c>
      <c r="R408" s="4">
        <f t="shared" si="201"/>
        <v>338350.19705935108</v>
      </c>
      <c r="S408">
        <f t="shared" si="182"/>
        <v>3.3835019705935105E-4</v>
      </c>
      <c r="T408" s="41">
        <f t="shared" si="183"/>
        <v>4.5104956998060717E-4</v>
      </c>
      <c r="U408" s="42">
        <f t="shared" si="202"/>
        <v>0.60718634613285838</v>
      </c>
      <c r="V408" s="42">
        <f t="shared" si="203"/>
        <v>1.0579521851653579</v>
      </c>
      <c r="W408" s="42">
        <f t="shared" si="204"/>
        <v>1.0489078797442701</v>
      </c>
      <c r="X408" s="42">
        <f t="shared" si="205"/>
        <v>9.044305421087806E-3</v>
      </c>
      <c r="Y408" s="42">
        <f t="shared" si="179"/>
        <v>6.2308088012485918E-3</v>
      </c>
      <c r="Z408" s="10">
        <f t="shared" si="206"/>
        <v>13.814022262600727</v>
      </c>
      <c r="AA408">
        <f t="shared" si="184"/>
        <v>4426042.6844077511</v>
      </c>
      <c r="AB408" s="10">
        <f t="shared" si="185"/>
        <v>4.4260426844077507</v>
      </c>
      <c r="AC408" s="10">
        <f t="shared" si="186"/>
        <v>4.3250426844077507</v>
      </c>
      <c r="AD408" s="3">
        <f t="shared" si="187"/>
        <v>627.2723255123642</v>
      </c>
      <c r="AI408" s="94">
        <f t="shared" si="188"/>
        <v>1.0489078797442701</v>
      </c>
    </row>
    <row r="409" spans="2:35">
      <c r="B409" s="39">
        <f t="shared" si="189"/>
        <v>381</v>
      </c>
      <c r="C409" s="42">
        <f t="shared" si="190"/>
        <v>6.4870503597124953</v>
      </c>
      <c r="D409" s="10">
        <f t="shared" si="191"/>
        <v>7.7129496402875048</v>
      </c>
      <c r="E409" s="40">
        <f t="shared" si="192"/>
        <v>30.974100719424989</v>
      </c>
      <c r="F409" s="40">
        <f t="shared" si="193"/>
        <v>46.4</v>
      </c>
      <c r="G409" s="3">
        <f t="shared" si="194"/>
        <v>360.12949640287235</v>
      </c>
      <c r="H409" s="3">
        <f t="shared" si="195"/>
        <v>213.67820014326583</v>
      </c>
      <c r="I409">
        <f t="shared" si="180"/>
        <v>2.1367820014326583E-4</v>
      </c>
      <c r="J409" s="4">
        <f t="shared" si="196"/>
        <v>797.52071758680484</v>
      </c>
      <c r="K409" s="40">
        <f t="shared" si="197"/>
        <v>3.732344792552948</v>
      </c>
      <c r="L409" s="40">
        <f t="shared" si="181"/>
        <v>2.267655207447052</v>
      </c>
      <c r="M409" s="10">
        <f t="shared" si="198"/>
        <v>4.4260426844077507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13.275748703371024</v>
      </c>
      <c r="Q409" s="42">
        <f t="shared" si="200"/>
        <v>0.5045193789228436</v>
      </c>
      <c r="R409" s="4">
        <f t="shared" si="201"/>
        <v>337593.97014228778</v>
      </c>
      <c r="S409">
        <f t="shared" si="182"/>
        <v>3.3759397014228776E-4</v>
      </c>
      <c r="T409" s="41">
        <f t="shared" si="183"/>
        <v>4.5180579689767047E-4</v>
      </c>
      <c r="U409" s="42">
        <f t="shared" si="202"/>
        <v>0.60582925911884256</v>
      </c>
      <c r="V409" s="42">
        <f t="shared" si="203"/>
        <v>1.0581431480994294</v>
      </c>
      <c r="W409" s="42">
        <f t="shared" si="204"/>
        <v>1.0491026600511255</v>
      </c>
      <c r="X409" s="42">
        <f t="shared" si="205"/>
        <v>9.0404880483039296E-3</v>
      </c>
      <c r="Y409" s="42">
        <f t="shared" si="179"/>
        <v>6.2424033846022282E-3</v>
      </c>
      <c r="Z409" s="10">
        <f t="shared" si="206"/>
        <v>13.81656328330836</v>
      </c>
      <c r="AA409">
        <f t="shared" si="184"/>
        <v>4426838.2545041041</v>
      </c>
      <c r="AB409" s="10">
        <f t="shared" si="185"/>
        <v>4.4268382545041041</v>
      </c>
      <c r="AC409" s="10">
        <f t="shared" si="186"/>
        <v>4.3258382545041041</v>
      </c>
      <c r="AD409" s="3">
        <f t="shared" si="187"/>
        <v>627.38770913765109</v>
      </c>
      <c r="AI409" s="94">
        <f t="shared" si="188"/>
        <v>1.0491026600511255</v>
      </c>
    </row>
    <row r="410" spans="2:35">
      <c r="B410" s="39">
        <f t="shared" si="189"/>
        <v>382</v>
      </c>
      <c r="C410" s="42">
        <f t="shared" si="190"/>
        <v>6.5040767386093785</v>
      </c>
      <c r="D410" s="10">
        <f t="shared" si="191"/>
        <v>7.6959232613906217</v>
      </c>
      <c r="E410" s="40">
        <f t="shared" si="192"/>
        <v>31.008153477218755</v>
      </c>
      <c r="F410" s="40">
        <f t="shared" si="193"/>
        <v>46.4</v>
      </c>
      <c r="G410" s="3">
        <f t="shared" si="194"/>
        <v>359.95923261390351</v>
      </c>
      <c r="H410" s="3">
        <f t="shared" si="195"/>
        <v>213.67820014326583</v>
      </c>
      <c r="I410">
        <f t="shared" si="180"/>
        <v>2.1367820014326583E-4</v>
      </c>
      <c r="J410" s="4">
        <f t="shared" si="196"/>
        <v>799.17843132841574</v>
      </c>
      <c r="K410" s="40">
        <f t="shared" si="197"/>
        <v>3.740102784432791</v>
      </c>
      <c r="L410" s="40">
        <f t="shared" si="181"/>
        <v>2.259897215567209</v>
      </c>
      <c r="M410" s="10">
        <f t="shared" si="198"/>
        <v>4.4268382545041041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13.276509880937331</v>
      </c>
      <c r="Q410" s="42">
        <f t="shared" si="200"/>
        <v>0.5058018228067841</v>
      </c>
      <c r="R410" s="4">
        <f t="shared" si="201"/>
        <v>336837.65144358884</v>
      </c>
      <c r="S410">
        <f t="shared" si="182"/>
        <v>3.3683765144358884E-4</v>
      </c>
      <c r="T410" s="41">
        <f t="shared" si="183"/>
        <v>4.5256211559636939E-4</v>
      </c>
      <c r="U410" s="42">
        <f t="shared" si="202"/>
        <v>0.60447200739809226</v>
      </c>
      <c r="V410" s="42">
        <f t="shared" si="203"/>
        <v>1.0583322496575367</v>
      </c>
      <c r="W410" s="42">
        <f t="shared" si="204"/>
        <v>1.0492956372689806</v>
      </c>
      <c r="X410" s="42">
        <f t="shared" si="205"/>
        <v>9.0366123885561311E-3</v>
      </c>
      <c r="Y410" s="42">
        <f t="shared" si="179"/>
        <v>6.253992332891473E-3</v>
      </c>
      <c r="Z410" s="10">
        <f t="shared" si="206"/>
        <v>13.819080557925615</v>
      </c>
      <c r="AA410">
        <f t="shared" si="184"/>
        <v>4427626.3899190491</v>
      </c>
      <c r="AB410" s="10">
        <f t="shared" si="185"/>
        <v>4.4276263899190491</v>
      </c>
      <c r="AC410" s="10">
        <f t="shared" si="186"/>
        <v>4.3266263899190491</v>
      </c>
      <c r="AD410" s="3">
        <f t="shared" si="187"/>
        <v>627.50201449152269</v>
      </c>
      <c r="AI410" s="94">
        <f t="shared" si="188"/>
        <v>1.0492956372689806</v>
      </c>
    </row>
    <row r="411" spans="2:35">
      <c r="B411" s="39">
        <f t="shared" si="189"/>
        <v>383</v>
      </c>
      <c r="C411" s="42">
        <f t="shared" si="190"/>
        <v>6.5211031175062617</v>
      </c>
      <c r="D411" s="10">
        <f t="shared" si="191"/>
        <v>7.6788968824937385</v>
      </c>
      <c r="E411" s="40">
        <f t="shared" si="192"/>
        <v>31.042206235012522</v>
      </c>
      <c r="F411" s="40">
        <f t="shared" si="193"/>
        <v>46.4</v>
      </c>
      <c r="G411" s="3">
        <f t="shared" si="194"/>
        <v>359.78896882493467</v>
      </c>
      <c r="H411" s="3">
        <f t="shared" si="195"/>
        <v>213.67820014326583</v>
      </c>
      <c r="I411">
        <f t="shared" si="180"/>
        <v>2.1367820014326583E-4</v>
      </c>
      <c r="J411" s="4">
        <f t="shared" si="196"/>
        <v>800.83796655023161</v>
      </c>
      <c r="K411" s="40">
        <f t="shared" si="197"/>
        <v>3.7478693007208506</v>
      </c>
      <c r="L411" s="40">
        <f t="shared" si="181"/>
        <v>2.2521306992791494</v>
      </c>
      <c r="M411" s="10">
        <f t="shared" si="198"/>
        <v>4.4276263899190491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13.277263853373633</v>
      </c>
      <c r="Q411" s="42">
        <f t="shared" si="200"/>
        <v>0.5070841938649262</v>
      </c>
      <c r="R411" s="4">
        <f t="shared" si="201"/>
        <v>336081.24189365061</v>
      </c>
      <c r="S411">
        <f t="shared" si="182"/>
        <v>3.3608124189365063E-4</v>
      </c>
      <c r="T411" s="41">
        <f t="shared" si="183"/>
        <v>4.533185251463076E-4</v>
      </c>
      <c r="U411" s="42">
        <f t="shared" si="202"/>
        <v>0.60311459264025069</v>
      </c>
      <c r="V411" s="42">
        <f t="shared" si="203"/>
        <v>1.0585194895213752</v>
      </c>
      <c r="W411" s="42">
        <f t="shared" si="204"/>
        <v>1.0494868110956066</v>
      </c>
      <c r="X411" s="42">
        <f t="shared" si="205"/>
        <v>9.0326784257686032E-3</v>
      </c>
      <c r="Y411" s="42">
        <f t="shared" si="179"/>
        <v>6.2655755782821832E-3</v>
      </c>
      <c r="Z411" s="10">
        <f t="shared" si="206"/>
        <v>13.821574082506295</v>
      </c>
      <c r="AA411">
        <f t="shared" si="184"/>
        <v>4428407.0894170702</v>
      </c>
      <c r="AB411" s="10">
        <f t="shared" si="185"/>
        <v>4.4284070894170702</v>
      </c>
      <c r="AC411" s="10">
        <f t="shared" si="186"/>
        <v>4.3274070894170702</v>
      </c>
      <c r="AD411" s="3">
        <f t="shared" si="187"/>
        <v>627.615241394789</v>
      </c>
      <c r="AI411" s="94">
        <f t="shared" si="188"/>
        <v>1.0494868110956066</v>
      </c>
    </row>
    <row r="412" spans="2:35">
      <c r="B412" s="39">
        <f t="shared" si="189"/>
        <v>384</v>
      </c>
      <c r="C412" s="42">
        <f t="shared" si="190"/>
        <v>6.5381294964031449</v>
      </c>
      <c r="D412" s="10">
        <f t="shared" si="191"/>
        <v>7.6618705035968553</v>
      </c>
      <c r="E412" s="40">
        <f t="shared" si="192"/>
        <v>31.076258992806288</v>
      </c>
      <c r="F412" s="40">
        <f t="shared" si="193"/>
        <v>46.4</v>
      </c>
      <c r="G412" s="3">
        <f t="shared" si="194"/>
        <v>359.61870503596583</v>
      </c>
      <c r="H412" s="3">
        <f t="shared" si="195"/>
        <v>213.67820014326583</v>
      </c>
      <c r="I412">
        <f t="shared" si="180"/>
        <v>2.1367820014326583E-4</v>
      </c>
      <c r="J412" s="4">
        <f t="shared" si="196"/>
        <v>802.49932325225222</v>
      </c>
      <c r="K412" s="40">
        <f t="shared" si="197"/>
        <v>3.755644341417125</v>
      </c>
      <c r="L412" s="40">
        <f t="shared" si="181"/>
        <v>2.244355658582875</v>
      </c>
      <c r="M412" s="10">
        <f t="shared" si="198"/>
        <v>4.4284070894170702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13.278010622112285</v>
      </c>
      <c r="Q412" s="42">
        <f t="shared" si="200"/>
        <v>0.50836649280122381</v>
      </c>
      <c r="R412" s="4">
        <f t="shared" si="201"/>
        <v>335324.74242286943</v>
      </c>
      <c r="S412">
        <f t="shared" si="182"/>
        <v>3.3532474242286946E-4</v>
      </c>
      <c r="T412" s="41">
        <f t="shared" si="183"/>
        <v>4.5407502461708877E-4</v>
      </c>
      <c r="U412" s="42">
        <f t="shared" si="202"/>
        <v>0.60175701651496027</v>
      </c>
      <c r="V412" s="42">
        <f t="shared" si="203"/>
        <v>1.0587048673768338</v>
      </c>
      <c r="W412" s="42">
        <f t="shared" si="204"/>
        <v>1.0496761812313111</v>
      </c>
      <c r="X412" s="42">
        <f t="shared" si="205"/>
        <v>9.0286861455226575E-3</v>
      </c>
      <c r="Y412" s="42">
        <f t="shared" si="179"/>
        <v>6.2771530529227518E-3</v>
      </c>
      <c r="Z412" s="10">
        <f t="shared" si="206"/>
        <v>13.824043853141083</v>
      </c>
      <c r="AA412">
        <f t="shared" si="184"/>
        <v>4429180.3517741952</v>
      </c>
      <c r="AB412" s="10">
        <f t="shared" si="185"/>
        <v>4.4291803517741952</v>
      </c>
      <c r="AC412" s="10">
        <f t="shared" si="186"/>
        <v>4.3281803517741952</v>
      </c>
      <c r="AD412" s="3">
        <f t="shared" si="187"/>
        <v>627.72738966993404</v>
      </c>
      <c r="AI412" s="94">
        <f t="shared" si="188"/>
        <v>1.0496761812313111</v>
      </c>
    </row>
    <row r="413" spans="2:35">
      <c r="B413" s="39">
        <f t="shared" si="189"/>
        <v>385</v>
      </c>
      <c r="C413" s="42">
        <f t="shared" si="190"/>
        <v>6.5551558753000281</v>
      </c>
      <c r="D413" s="10">
        <f t="shared" si="191"/>
        <v>7.6448441246999721</v>
      </c>
      <c r="E413" s="40">
        <f t="shared" si="192"/>
        <v>31.110311750600054</v>
      </c>
      <c r="F413" s="40">
        <f t="shared" si="193"/>
        <v>46.4</v>
      </c>
      <c r="G413" s="3">
        <f t="shared" si="194"/>
        <v>359.44844124699699</v>
      </c>
      <c r="H413" s="3">
        <f t="shared" si="195"/>
        <v>213.67820014326583</v>
      </c>
      <c r="I413">
        <f t="shared" si="180"/>
        <v>2.1367820014326583E-4</v>
      </c>
      <c r="J413" s="4">
        <f t="shared" si="196"/>
        <v>804.16250143447769</v>
      </c>
      <c r="K413" s="40">
        <f t="shared" si="197"/>
        <v>3.7634279065216156</v>
      </c>
      <c r="L413" s="40">
        <f t="shared" si="181"/>
        <v>2.2365720934783844</v>
      </c>
      <c r="M413" s="10">
        <f t="shared" si="198"/>
        <v>4.4291803517741952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13.278750188571305</v>
      </c>
      <c r="Q413" s="42">
        <f t="shared" si="200"/>
        <v>0.50964872031925768</v>
      </c>
      <c r="R413" s="4">
        <f t="shared" si="201"/>
        <v>334568.15396164171</v>
      </c>
      <c r="S413">
        <f t="shared" si="182"/>
        <v>3.3456815396164171E-4</v>
      </c>
      <c r="T413" s="41">
        <f t="shared" si="183"/>
        <v>4.5483161307831652E-4</v>
      </c>
      <c r="U413" s="42">
        <f t="shared" si="202"/>
        <v>0.6003992806918641</v>
      </c>
      <c r="V413" s="42">
        <f t="shared" si="203"/>
        <v>1.0588883829120228</v>
      </c>
      <c r="W413" s="42">
        <f t="shared" si="204"/>
        <v>1.0498637473792021</v>
      </c>
      <c r="X413" s="42">
        <f t="shared" si="205"/>
        <v>9.0246355328207351E-3</v>
      </c>
      <c r="Y413" s="42">
        <f t="shared" si="179"/>
        <v>6.2887246889431611E-3</v>
      </c>
      <c r="Z413" s="10">
        <f t="shared" si="206"/>
        <v>13.826489865954676</v>
      </c>
      <c r="AA413">
        <f t="shared" si="184"/>
        <v>4429946.1757771028</v>
      </c>
      <c r="AB413" s="10">
        <f t="shared" si="185"/>
        <v>4.4299461757771033</v>
      </c>
      <c r="AC413" s="10">
        <f t="shared" si="186"/>
        <v>4.3289461757771033</v>
      </c>
      <c r="AD413" s="3">
        <f t="shared" si="187"/>
        <v>627.83845914098663</v>
      </c>
      <c r="AI413" s="94">
        <f t="shared" si="188"/>
        <v>1.0498637473792021</v>
      </c>
    </row>
    <row r="414" spans="2:35">
      <c r="B414" s="39">
        <f t="shared" si="189"/>
        <v>386</v>
      </c>
      <c r="C414" s="42">
        <f t="shared" si="190"/>
        <v>6.5721822541969113</v>
      </c>
      <c r="D414" s="10">
        <f t="shared" si="191"/>
        <v>7.6278177458030889</v>
      </c>
      <c r="E414" s="40">
        <f t="shared" si="192"/>
        <v>31.144364508393821</v>
      </c>
      <c r="F414" s="40">
        <f t="shared" si="193"/>
        <v>46.4</v>
      </c>
      <c r="G414" s="3">
        <f t="shared" si="194"/>
        <v>359.27817745802815</v>
      </c>
      <c r="H414" s="3">
        <f t="shared" si="195"/>
        <v>213.67820014326583</v>
      </c>
      <c r="I414">
        <f t="shared" si="180"/>
        <v>2.1367820014326583E-4</v>
      </c>
      <c r="J414" s="4">
        <f t="shared" si="196"/>
        <v>805.82750109690789</v>
      </c>
      <c r="K414" s="40">
        <f t="shared" si="197"/>
        <v>3.7712199960343216</v>
      </c>
      <c r="L414" s="40">
        <f t="shared" si="181"/>
        <v>2.2287800039656784</v>
      </c>
      <c r="M414" s="10">
        <f t="shared" si="198"/>
        <v>4.4299461757771033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13.27948255415353</v>
      </c>
      <c r="Q414" s="42">
        <f t="shared" si="200"/>
        <v>0.51093087712223928</v>
      </c>
      <c r="R414" s="4">
        <f t="shared" si="201"/>
        <v>333811.47744036384</v>
      </c>
      <c r="S414">
        <f t="shared" si="182"/>
        <v>3.3381147744036382E-4</v>
      </c>
      <c r="T414" s="41">
        <f t="shared" si="183"/>
        <v>4.555882895995944E-4</v>
      </c>
      <c r="U414" s="42">
        <f t="shared" si="202"/>
        <v>0.59904138684060493</v>
      </c>
      <c r="V414" s="42">
        <f t="shared" si="203"/>
        <v>1.0590700358188994</v>
      </c>
      <c r="W414" s="42">
        <f t="shared" si="204"/>
        <v>1.0500495092449698</v>
      </c>
      <c r="X414" s="42">
        <f t="shared" si="205"/>
        <v>9.0205265739295992E-3</v>
      </c>
      <c r="Y414" s="42">
        <f t="shared" ref="Y414:Y477" si="209">IF((X414*(Q414-Q413)+Y413)&lt;0,0,X414*(Q414-Q413)+Y413)</f>
        <v>6.3002904184564015E-3</v>
      </c>
      <c r="Z414" s="10">
        <f t="shared" si="206"/>
        <v>13.828912117108136</v>
      </c>
      <c r="AA414">
        <f t="shared" si="184"/>
        <v>4430704.5602238569</v>
      </c>
      <c r="AB414" s="10">
        <f t="shared" si="185"/>
        <v>4.4307045602238571</v>
      </c>
      <c r="AC414" s="10">
        <f t="shared" si="186"/>
        <v>4.3297045602238571</v>
      </c>
      <c r="AD414" s="3">
        <f t="shared" si="187"/>
        <v>627.94844963362686</v>
      </c>
      <c r="AI414" s="94">
        <f t="shared" si="188"/>
        <v>1.0500495092449698</v>
      </c>
    </row>
    <row r="415" spans="2:35">
      <c r="B415" s="39">
        <f t="shared" si="189"/>
        <v>387</v>
      </c>
      <c r="C415" s="42">
        <f t="shared" si="190"/>
        <v>6.5892086330937945</v>
      </c>
      <c r="D415" s="10">
        <f t="shared" si="191"/>
        <v>7.6107913669062057</v>
      </c>
      <c r="E415" s="40">
        <f t="shared" si="192"/>
        <v>31.178417266187587</v>
      </c>
      <c r="F415" s="40">
        <f t="shared" si="193"/>
        <v>46.4</v>
      </c>
      <c r="G415" s="3">
        <f t="shared" si="194"/>
        <v>359.10791366905931</v>
      </c>
      <c r="H415" s="3">
        <f t="shared" si="195"/>
        <v>213.67820014326583</v>
      </c>
      <c r="I415">
        <f t="shared" si="180"/>
        <v>2.1367820014326583E-4</v>
      </c>
      <c r="J415" s="4">
        <f t="shared" si="196"/>
        <v>807.49432223954284</v>
      </c>
      <c r="K415" s="40">
        <f t="shared" si="197"/>
        <v>3.7790206099552428</v>
      </c>
      <c r="L415" s="40">
        <f t="shared" si="181"/>
        <v>2.2209793900447572</v>
      </c>
      <c r="M415" s="10">
        <f t="shared" si="198"/>
        <v>4.4307045602238571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13.280207720247333</v>
      </c>
      <c r="Q415" s="42">
        <f t="shared" si="200"/>
        <v>0.51221296391301474</v>
      </c>
      <c r="R415" s="4">
        <f t="shared" si="201"/>
        <v>333054.71378943213</v>
      </c>
      <c r="S415">
        <f t="shared" si="182"/>
        <v>3.3305471378943213E-4</v>
      </c>
      <c r="T415" s="41">
        <f t="shared" si="183"/>
        <v>4.563450532505261E-4</v>
      </c>
      <c r="U415" s="42">
        <f t="shared" si="202"/>
        <v>0.5976833366308254</v>
      </c>
      <c r="V415" s="42">
        <f t="shared" si="203"/>
        <v>1.0592498257923084</v>
      </c>
      <c r="W415" s="42">
        <f t="shared" si="204"/>
        <v>1.0502334665370676</v>
      </c>
      <c r="X415" s="42">
        <f t="shared" si="205"/>
        <v>9.0163592552408023E-3</v>
      </c>
      <c r="Y415" s="42">
        <f t="shared" si="209"/>
        <v>6.3118501735584314E-3</v>
      </c>
      <c r="Z415" s="10">
        <f t="shared" si="206"/>
        <v>13.831310602798027</v>
      </c>
      <c r="AA415">
        <f t="shared" si="184"/>
        <v>4431455.5039236369</v>
      </c>
      <c r="AB415" s="10">
        <f t="shared" si="185"/>
        <v>4.4314555039236367</v>
      </c>
      <c r="AC415" s="10">
        <f t="shared" si="186"/>
        <v>4.3304555039236368</v>
      </c>
      <c r="AD415" s="3">
        <f t="shared" si="187"/>
        <v>628.05736097514671</v>
      </c>
      <c r="AI415" s="94">
        <f t="shared" si="188"/>
        <v>1.0502334665370676</v>
      </c>
    </row>
    <row r="416" spans="2:35">
      <c r="B416" s="39">
        <f t="shared" si="189"/>
        <v>388</v>
      </c>
      <c r="C416" s="42">
        <f t="shared" si="190"/>
        <v>6.6062350119906776</v>
      </c>
      <c r="D416" s="10">
        <f t="shared" si="191"/>
        <v>7.5937649880093225</v>
      </c>
      <c r="E416" s="40">
        <f t="shared" si="192"/>
        <v>31.212470023981354</v>
      </c>
      <c r="F416" s="40">
        <f t="shared" si="193"/>
        <v>46.4</v>
      </c>
      <c r="G416" s="3">
        <f t="shared" si="194"/>
        <v>358.93764988009048</v>
      </c>
      <c r="H416" s="3">
        <f t="shared" si="195"/>
        <v>213.67820014326583</v>
      </c>
      <c r="I416">
        <f t="shared" si="180"/>
        <v>2.1367820014326583E-4</v>
      </c>
      <c r="J416" s="4">
        <f t="shared" si="196"/>
        <v>809.16296486238264</v>
      </c>
      <c r="K416" s="40">
        <f t="shared" si="197"/>
        <v>3.7868297482843798</v>
      </c>
      <c r="L416" s="40">
        <f t="shared" si="181"/>
        <v>2.2131702517156202</v>
      </c>
      <c r="M416" s="10">
        <f t="shared" si="198"/>
        <v>4.4314555039236367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13.280925688226393</v>
      </c>
      <c r="Q416" s="42">
        <f t="shared" si="200"/>
        <v>0.51349498139406857</v>
      </c>
      <c r="R416" s="4">
        <f t="shared" si="201"/>
        <v>332297.86393924302</v>
      </c>
      <c r="S416">
        <f t="shared" si="182"/>
        <v>3.3229786393924301E-4</v>
      </c>
      <c r="T416" s="41">
        <f t="shared" si="183"/>
        <v>4.5710190310071521E-4</v>
      </c>
      <c r="U416" s="42">
        <f t="shared" si="202"/>
        <v>0.5963251317321685</v>
      </c>
      <c r="V416" s="42">
        <f t="shared" si="203"/>
        <v>1.0594277525298967</v>
      </c>
      <c r="W416" s="42">
        <f t="shared" si="204"/>
        <v>1.0504156189666443</v>
      </c>
      <c r="X416" s="42">
        <f t="shared" si="205"/>
        <v>9.0121335632524779E-3</v>
      </c>
      <c r="Y416" s="42">
        <f t="shared" si="209"/>
        <v>6.3234038863281133E-3</v>
      </c>
      <c r="Z416" s="10">
        <f t="shared" si="206"/>
        <v>13.833685319255498</v>
      </c>
      <c r="AA416">
        <f t="shared" si="184"/>
        <v>4432199.0056964494</v>
      </c>
      <c r="AB416" s="10">
        <f t="shared" si="185"/>
        <v>4.4321990056964493</v>
      </c>
      <c r="AC416" s="10">
        <f t="shared" si="186"/>
        <v>4.3311990056964493</v>
      </c>
      <c r="AD416" s="3">
        <f t="shared" si="187"/>
        <v>628.16519299440893</v>
      </c>
      <c r="AI416" s="94">
        <f t="shared" si="188"/>
        <v>1.0504156189666443</v>
      </c>
    </row>
    <row r="417" spans="2:35">
      <c r="B417" s="39">
        <f t="shared" si="189"/>
        <v>389</v>
      </c>
      <c r="C417" s="42">
        <f t="shared" si="190"/>
        <v>6.6232613908875608</v>
      </c>
      <c r="D417" s="10">
        <f t="shared" si="191"/>
        <v>7.5767386091124393</v>
      </c>
      <c r="E417" s="40">
        <f t="shared" si="192"/>
        <v>31.24652278177512</v>
      </c>
      <c r="F417" s="40">
        <f t="shared" si="193"/>
        <v>46.4</v>
      </c>
      <c r="G417" s="3">
        <f t="shared" si="194"/>
        <v>358.76738609112164</v>
      </c>
      <c r="H417" s="3">
        <f t="shared" si="195"/>
        <v>213.67820014326583</v>
      </c>
      <c r="I417">
        <f t="shared" si="180"/>
        <v>2.1367820014326583E-4</v>
      </c>
      <c r="J417" s="4">
        <f t="shared" si="196"/>
        <v>810.83342896542729</v>
      </c>
      <c r="K417" s="40">
        <f t="shared" si="197"/>
        <v>3.7946474110217325</v>
      </c>
      <c r="L417" s="40">
        <f t="shared" si="181"/>
        <v>2.2053525889782675</v>
      </c>
      <c r="M417" s="10">
        <f t="shared" si="198"/>
        <v>4.4321990056964493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13.281636459449427</v>
      </c>
      <c r="Q417" s="42">
        <f t="shared" si="200"/>
        <v>0.51477693026752758</v>
      </c>
      <c r="R417" s="4">
        <f t="shared" si="201"/>
        <v>331540.92882019276</v>
      </c>
      <c r="S417">
        <f t="shared" si="182"/>
        <v>3.3154092882019276E-4</v>
      </c>
      <c r="T417" s="41">
        <f t="shared" si="183"/>
        <v>4.5785883821976547E-4</v>
      </c>
      <c r="U417" s="42">
        <f t="shared" si="202"/>
        <v>0.59496677381427687</v>
      </c>
      <c r="V417" s="42">
        <f t="shared" si="203"/>
        <v>1.0596038157328802</v>
      </c>
      <c r="W417" s="42">
        <f t="shared" si="204"/>
        <v>1.0505959662474751</v>
      </c>
      <c r="X417" s="42">
        <f t="shared" si="205"/>
        <v>9.0078494854051172E-3</v>
      </c>
      <c r="Y417" s="42">
        <f t="shared" si="209"/>
        <v>6.3349514888282167E-3</v>
      </c>
      <c r="Z417" s="10">
        <f t="shared" si="206"/>
        <v>13.83603626274772</v>
      </c>
      <c r="AA417">
        <f t="shared" si="184"/>
        <v>4432935.0643735826</v>
      </c>
      <c r="AB417" s="10">
        <f t="shared" si="185"/>
        <v>4.4329350643735825</v>
      </c>
      <c r="AC417" s="10">
        <f t="shared" si="186"/>
        <v>4.3319350643735826</v>
      </c>
      <c r="AD417" s="3">
        <f t="shared" si="187"/>
        <v>628.2719455219119</v>
      </c>
      <c r="AI417" s="94">
        <f t="shared" si="188"/>
        <v>1.0505959662474751</v>
      </c>
    </row>
    <row r="418" spans="2:35">
      <c r="B418" s="39">
        <f t="shared" si="189"/>
        <v>390</v>
      </c>
      <c r="C418" s="42">
        <f t="shared" si="190"/>
        <v>6.640287769784444</v>
      </c>
      <c r="D418" s="10">
        <f t="shared" si="191"/>
        <v>7.5597122302155562</v>
      </c>
      <c r="E418" s="40">
        <f t="shared" si="192"/>
        <v>31.280575539568886</v>
      </c>
      <c r="F418" s="40">
        <f t="shared" si="193"/>
        <v>46.4</v>
      </c>
      <c r="G418" s="3">
        <f t="shared" si="194"/>
        <v>358.5971223021528</v>
      </c>
      <c r="H418" s="3">
        <f t="shared" si="195"/>
        <v>213.67820014326583</v>
      </c>
      <c r="I418">
        <f t="shared" si="180"/>
        <v>2.1367820014326583E-4</v>
      </c>
      <c r="J418" s="4">
        <f t="shared" si="196"/>
        <v>812.50571454867691</v>
      </c>
      <c r="K418" s="40">
        <f t="shared" si="197"/>
        <v>3.8024735981673019</v>
      </c>
      <c r="L418" s="40">
        <f t="shared" si="181"/>
        <v>2.1975264018326981</v>
      </c>
      <c r="M418" s="10">
        <f t="shared" si="198"/>
        <v>4.4329350643735825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13.28234003526064</v>
      </c>
      <c r="Q418" s="42">
        <f t="shared" si="200"/>
        <v>0.51605881123516451</v>
      </c>
      <c r="R418" s="4">
        <f t="shared" si="201"/>
        <v>330783.90936267766</v>
      </c>
      <c r="S418">
        <f t="shared" si="182"/>
        <v>3.3078390936267768E-4</v>
      </c>
      <c r="T418" s="41">
        <f t="shared" si="183"/>
        <v>4.5861585767728054E-4</v>
      </c>
      <c r="U418" s="42">
        <f t="shared" si="202"/>
        <v>0.59360826454679316</v>
      </c>
      <c r="V418" s="42">
        <f t="shared" si="203"/>
        <v>1.0597780151054441</v>
      </c>
      <c r="W418" s="42">
        <f t="shared" si="204"/>
        <v>1.050774508096072</v>
      </c>
      <c r="X418" s="42">
        <f t="shared" si="205"/>
        <v>9.0035070093721359E-3</v>
      </c>
      <c r="Y418" s="42">
        <f t="shared" si="209"/>
        <v>6.3464929131055161E-3</v>
      </c>
      <c r="Z418" s="10">
        <f t="shared" si="206"/>
        <v>13.838363429577321</v>
      </c>
      <c r="AA418">
        <f t="shared" si="184"/>
        <v>4433663.678797421</v>
      </c>
      <c r="AB418" s="10">
        <f t="shared" si="185"/>
        <v>4.4336636787974211</v>
      </c>
      <c r="AC418" s="10">
        <f t="shared" si="186"/>
        <v>4.3326636787974211</v>
      </c>
      <c r="AD418" s="3">
        <f t="shared" si="187"/>
        <v>628.37761838976371</v>
      </c>
      <c r="AI418" s="94">
        <f t="shared" si="188"/>
        <v>1.050774508096072</v>
      </c>
    </row>
    <row r="419" spans="2:35">
      <c r="B419" s="39">
        <f t="shared" si="189"/>
        <v>391</v>
      </c>
      <c r="C419" s="42">
        <f t="shared" si="190"/>
        <v>6.6573141486813272</v>
      </c>
      <c r="D419" s="10">
        <f t="shared" si="191"/>
        <v>7.542685851318673</v>
      </c>
      <c r="E419" s="40">
        <f t="shared" si="192"/>
        <v>31.314628297362653</v>
      </c>
      <c r="F419" s="40">
        <f t="shared" si="193"/>
        <v>46.4</v>
      </c>
      <c r="G419" s="3">
        <f t="shared" si="194"/>
        <v>358.42685851318396</v>
      </c>
      <c r="H419" s="3">
        <f t="shared" si="195"/>
        <v>213.67820014326583</v>
      </c>
      <c r="I419">
        <f t="shared" si="180"/>
        <v>2.1367820014326583E-4</v>
      </c>
      <c r="J419" s="4">
        <f t="shared" si="196"/>
        <v>814.17982161213115</v>
      </c>
      <c r="K419" s="40">
        <f t="shared" si="197"/>
        <v>3.8103083097210861</v>
      </c>
      <c r="L419" s="40">
        <f t="shared" si="181"/>
        <v>2.1896916902789139</v>
      </c>
      <c r="M419" s="10">
        <f t="shared" si="198"/>
        <v>4.4336636787974211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13.283036416989573</v>
      </c>
      <c r="Q419" s="42">
        <f t="shared" si="200"/>
        <v>0.51734062499840205</v>
      </c>
      <c r="R419" s="4">
        <f t="shared" si="201"/>
        <v>330026.80649709428</v>
      </c>
      <c r="S419">
        <f t="shared" si="182"/>
        <v>3.3002680649709429E-4</v>
      </c>
      <c r="T419" s="41">
        <f t="shared" si="183"/>
        <v>4.5937296054286394E-4</v>
      </c>
      <c r="U419" s="42">
        <f t="shared" si="202"/>
        <v>0.59224960559936057</v>
      </c>
      <c r="V419" s="42">
        <f t="shared" si="203"/>
        <v>1.0599503503542886</v>
      </c>
      <c r="W419" s="42">
        <f t="shared" si="204"/>
        <v>1.0509512442316382</v>
      </c>
      <c r="X419" s="42">
        <f t="shared" si="205"/>
        <v>8.9991061226504243E-3</v>
      </c>
      <c r="Y419" s="42">
        <f t="shared" si="209"/>
        <v>6.3580280911903651E-3</v>
      </c>
      <c r="Z419" s="10">
        <f t="shared" si="206"/>
        <v>13.840666816080699</v>
      </c>
      <c r="AA419">
        <f t="shared" si="184"/>
        <v>4434384.8478209265</v>
      </c>
      <c r="AB419" s="10">
        <f t="shared" si="185"/>
        <v>4.4343848478209269</v>
      </c>
      <c r="AC419" s="10">
        <f t="shared" si="186"/>
        <v>4.3333848478209269</v>
      </c>
      <c r="AD419" s="3">
        <f t="shared" si="187"/>
        <v>628.4822114316064</v>
      </c>
      <c r="AI419" s="94">
        <f t="shared" si="188"/>
        <v>1.0509512442316382</v>
      </c>
    </row>
    <row r="420" spans="2:35">
      <c r="B420" s="39">
        <f t="shared" si="189"/>
        <v>392</v>
      </c>
      <c r="C420" s="42">
        <f t="shared" si="190"/>
        <v>6.6743405275782104</v>
      </c>
      <c r="D420" s="10">
        <f t="shared" si="191"/>
        <v>7.5256594724217898</v>
      </c>
      <c r="E420" s="40">
        <f t="shared" si="192"/>
        <v>31.348681055156419</v>
      </c>
      <c r="F420" s="40">
        <f t="shared" si="193"/>
        <v>46.4</v>
      </c>
      <c r="G420" s="3">
        <f t="shared" si="194"/>
        <v>358.25659472421512</v>
      </c>
      <c r="H420" s="3">
        <f t="shared" si="195"/>
        <v>213.67820014326583</v>
      </c>
      <c r="I420">
        <f t="shared" si="180"/>
        <v>2.1367820014326583E-4</v>
      </c>
      <c r="J420" s="4">
        <f t="shared" si="196"/>
        <v>815.85575015579036</v>
      </c>
      <c r="K420" s="40">
        <f t="shared" si="197"/>
        <v>3.8181515456830866</v>
      </c>
      <c r="L420" s="40">
        <f t="shared" si="181"/>
        <v>2.1818484543169134</v>
      </c>
      <c r="M420" s="10">
        <f t="shared" si="198"/>
        <v>4.4343848478209269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13.283725605950615</v>
      </c>
      <c r="Q420" s="42">
        <f t="shared" si="200"/>
        <v>0.51862237225831653</v>
      </c>
      <c r="R420" s="4">
        <f t="shared" si="201"/>
        <v>329269.62115383887</v>
      </c>
      <c r="S420">
        <f t="shared" si="182"/>
        <v>3.2926962115383885E-4</v>
      </c>
      <c r="T420" s="41">
        <f t="shared" si="183"/>
        <v>4.6013014588611937E-4</v>
      </c>
      <c r="U420" s="42">
        <f t="shared" si="202"/>
        <v>0.59089079864162153</v>
      </c>
      <c r="V420" s="42">
        <f t="shared" si="203"/>
        <v>1.060120821190371</v>
      </c>
      <c r="W420" s="42">
        <f t="shared" si="204"/>
        <v>1.0511261743759424</v>
      </c>
      <c r="X420" s="42">
        <f t="shared" si="205"/>
        <v>8.9946468144286307E-3</v>
      </c>
      <c r="Y420" s="42">
        <f t="shared" si="209"/>
        <v>6.3695569550986575E-3</v>
      </c>
      <c r="Z420" s="10">
        <f t="shared" si="206"/>
        <v>13.842946418631525</v>
      </c>
      <c r="AA420">
        <f t="shared" si="184"/>
        <v>4435098.5703087281</v>
      </c>
      <c r="AB420" s="10">
        <f t="shared" si="185"/>
        <v>4.4350985703087282</v>
      </c>
      <c r="AC420" s="10">
        <f t="shared" si="186"/>
        <v>4.3340985703087282</v>
      </c>
      <c r="AD420" s="3">
        <f t="shared" si="187"/>
        <v>628.58572448277425</v>
      </c>
      <c r="AI420" s="94">
        <f t="shared" si="188"/>
        <v>1.0511261743759424</v>
      </c>
    </row>
    <row r="421" spans="2:35">
      <c r="B421" s="39">
        <f t="shared" si="189"/>
        <v>393</v>
      </c>
      <c r="C421" s="42">
        <f t="shared" si="190"/>
        <v>6.6913669064750936</v>
      </c>
      <c r="D421" s="10">
        <f t="shared" si="191"/>
        <v>7.5086330935249066</v>
      </c>
      <c r="E421" s="40">
        <f t="shared" si="192"/>
        <v>31.382733812950185</v>
      </c>
      <c r="F421" s="40">
        <f t="shared" si="193"/>
        <v>46.4</v>
      </c>
      <c r="G421" s="3">
        <f t="shared" si="194"/>
        <v>358.08633093524628</v>
      </c>
      <c r="H421" s="3">
        <f t="shared" si="195"/>
        <v>213.67820014326583</v>
      </c>
      <c r="I421">
        <f t="shared" si="180"/>
        <v>2.1367820014326583E-4</v>
      </c>
      <c r="J421" s="4">
        <f t="shared" si="196"/>
        <v>817.53350017965431</v>
      </c>
      <c r="K421" s="40">
        <f t="shared" si="197"/>
        <v>3.8260033060533023</v>
      </c>
      <c r="L421" s="40">
        <f t="shared" si="181"/>
        <v>2.1739966939466977</v>
      </c>
      <c r="M421" s="10">
        <f t="shared" si="198"/>
        <v>4.4350985703087282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13.284407603444063</v>
      </c>
      <c r="Q421" s="42">
        <f t="shared" si="200"/>
        <v>0.51990405371564163</v>
      </c>
      <c r="R421" s="4">
        <f t="shared" si="201"/>
        <v>328512.35426330782</v>
      </c>
      <c r="S421">
        <f t="shared" si="182"/>
        <v>3.285123542633078E-4</v>
      </c>
      <c r="T421" s="41">
        <f t="shared" si="183"/>
        <v>4.6088741277665042E-4</v>
      </c>
      <c r="U421" s="42">
        <f t="shared" si="202"/>
        <v>0.58953184534321901</v>
      </c>
      <c r="V421" s="42">
        <f t="shared" si="203"/>
        <v>1.0602894273267305</v>
      </c>
      <c r="W421" s="42">
        <f t="shared" si="204"/>
        <v>1.0512992982535843</v>
      </c>
      <c r="X421" s="42">
        <f t="shared" si="205"/>
        <v>8.9901290731462247E-3</v>
      </c>
      <c r="Y421" s="42">
        <f t="shared" si="209"/>
        <v>6.3810794368306684E-3</v>
      </c>
      <c r="Z421" s="10">
        <f t="shared" si="206"/>
        <v>13.845202233637457</v>
      </c>
      <c r="AA421">
        <f t="shared" si="184"/>
        <v>4435804.8451360958</v>
      </c>
      <c r="AB421" s="10">
        <f t="shared" si="185"/>
        <v>4.4358048451360954</v>
      </c>
      <c r="AC421" s="10">
        <f t="shared" si="186"/>
        <v>4.3348048451360954</v>
      </c>
      <c r="AD421" s="3">
        <f t="shared" si="187"/>
        <v>628.68815738014439</v>
      </c>
      <c r="AI421" s="94">
        <f t="shared" si="188"/>
        <v>1.0512992982535843</v>
      </c>
    </row>
    <row r="422" spans="2:35">
      <c r="B422" s="39">
        <f t="shared" si="189"/>
        <v>394</v>
      </c>
      <c r="C422" s="42">
        <f t="shared" si="190"/>
        <v>6.7083932853719768</v>
      </c>
      <c r="D422" s="10">
        <f t="shared" si="191"/>
        <v>7.4916067146280234</v>
      </c>
      <c r="E422" s="40">
        <f t="shared" si="192"/>
        <v>31.416786570743952</v>
      </c>
      <c r="F422" s="40">
        <f t="shared" si="193"/>
        <v>46.4</v>
      </c>
      <c r="G422" s="3">
        <f t="shared" si="194"/>
        <v>357.91606714627744</v>
      </c>
      <c r="H422" s="3">
        <f t="shared" si="195"/>
        <v>213.67820014326583</v>
      </c>
      <c r="I422">
        <f t="shared" si="180"/>
        <v>2.1367820014326583E-4</v>
      </c>
      <c r="J422" s="4">
        <f t="shared" si="196"/>
        <v>819.213071683723</v>
      </c>
      <c r="K422" s="40">
        <f t="shared" si="197"/>
        <v>3.8338635908317338</v>
      </c>
      <c r="L422" s="40">
        <f t="shared" si="181"/>
        <v>2.1661364091682662</v>
      </c>
      <c r="M422" s="10">
        <f t="shared" si="198"/>
        <v>4.4358048451360954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13.285082410755157</v>
      </c>
      <c r="Q422" s="42">
        <f t="shared" si="200"/>
        <v>0.52118567007077232</v>
      </c>
      <c r="R422" s="4">
        <f t="shared" si="201"/>
        <v>327755.00675589754</v>
      </c>
      <c r="S422">
        <f t="shared" si="182"/>
        <v>3.2775500675589754E-4</v>
      </c>
      <c r="T422" s="41">
        <f t="shared" si="183"/>
        <v>4.6164476028406068E-4</v>
      </c>
      <c r="U422" s="42">
        <f t="shared" si="202"/>
        <v>0.58817274737379588</v>
      </c>
      <c r="V422" s="42">
        <f t="shared" si="203"/>
        <v>1.0604561684799503</v>
      </c>
      <c r="W422" s="42">
        <f t="shared" si="204"/>
        <v>1.0514706155917437</v>
      </c>
      <c r="X422" s="42">
        <f t="shared" si="205"/>
        <v>8.9855528882065716E-3</v>
      </c>
      <c r="Y422" s="42">
        <f t="shared" si="209"/>
        <v>6.392595468372086E-3</v>
      </c>
      <c r="Z422" s="10">
        <f t="shared" si="206"/>
        <v>13.847434257541609</v>
      </c>
      <c r="AA422">
        <f t="shared" si="184"/>
        <v>4436503.6711894041</v>
      </c>
      <c r="AB422" s="10">
        <f t="shared" si="185"/>
        <v>4.4365036711894037</v>
      </c>
      <c r="AC422" s="10">
        <f t="shared" si="186"/>
        <v>4.3355036711894037</v>
      </c>
      <c r="AD422" s="3">
        <f t="shared" si="187"/>
        <v>628.7895099622051</v>
      </c>
      <c r="AI422" s="94">
        <f t="shared" si="188"/>
        <v>1.0514706155917437</v>
      </c>
    </row>
    <row r="423" spans="2:35">
      <c r="B423" s="39">
        <f t="shared" si="189"/>
        <v>395</v>
      </c>
      <c r="C423" s="42">
        <f t="shared" si="190"/>
        <v>6.72541966426886</v>
      </c>
      <c r="D423" s="10">
        <f t="shared" si="191"/>
        <v>7.4745803357311402</v>
      </c>
      <c r="E423" s="40">
        <f t="shared" si="192"/>
        <v>31.450839328537718</v>
      </c>
      <c r="F423" s="40">
        <f t="shared" si="193"/>
        <v>46.4</v>
      </c>
      <c r="G423" s="3">
        <f t="shared" si="194"/>
        <v>357.7458033573086</v>
      </c>
      <c r="H423" s="3">
        <f t="shared" si="195"/>
        <v>213.67820014326583</v>
      </c>
      <c r="I423">
        <f t="shared" ref="I423:I486" si="210">H423/1000^2</f>
        <v>2.1367820014326583E-4</v>
      </c>
      <c r="J423" s="4">
        <f t="shared" si="196"/>
        <v>820.89446466799654</v>
      </c>
      <c r="K423" s="40">
        <f t="shared" si="197"/>
        <v>3.841732400018381</v>
      </c>
      <c r="L423" s="40">
        <f t="shared" ref="L423:L486" si="211">IF((gstar-K423)&lt;0,0,gstar-K423)</f>
        <v>2.158267599981619</v>
      </c>
      <c r="M423" s="10">
        <f t="shared" si="198"/>
        <v>4.4365036711894037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13.28575002915454</v>
      </c>
      <c r="Q423" s="42">
        <f t="shared" si="200"/>
        <v>0.52246722202376861</v>
      </c>
      <c r="R423" s="4">
        <f t="shared" si="201"/>
        <v>326997.57956200431</v>
      </c>
      <c r="S423">
        <f t="shared" ref="S423:S486" si="212">R423/1000^3</f>
        <v>3.2699757956200433E-4</v>
      </c>
      <c r="T423" s="41">
        <f t="shared" ref="T423:T486" si="213">(vc/1000^3-S423)</f>
        <v>4.6240218747795389E-4</v>
      </c>
      <c r="U423" s="42">
        <f t="shared" si="202"/>
        <v>0.58681350640299479</v>
      </c>
      <c r="V423" s="42">
        <f t="shared" si="203"/>
        <v>1.0606210443698105</v>
      </c>
      <c r="W423" s="42">
        <f t="shared" si="204"/>
        <v>1.0516401261202946</v>
      </c>
      <c r="X423" s="42">
        <f t="shared" si="205"/>
        <v>8.9809182495159678E-3</v>
      </c>
      <c r="Y423" s="42">
        <f t="shared" si="209"/>
        <v>6.404104981694453E-3</v>
      </c>
      <c r="Z423" s="10">
        <f t="shared" si="206"/>
        <v>13.849642486822759</v>
      </c>
      <c r="AA423">
        <f t="shared" ref="AA423:AA486" si="214">Z423*rat*to+patm*1000000</f>
        <v>4437195.0473661888</v>
      </c>
      <c r="AB423" s="10">
        <f t="shared" ref="AB423:AB486" si="215">AA423/1000000</f>
        <v>4.4371950473661892</v>
      </c>
      <c r="AC423" s="10">
        <f t="shared" ref="AC423:AC486" si="216">AB423-patm</f>
        <v>4.3361950473661892</v>
      </c>
      <c r="AD423" s="3">
        <f t="shared" ref="AD423:AD486" si="217">AC423*1000000/6895</f>
        <v>628.8897820690629</v>
      </c>
      <c r="AI423" s="94">
        <f t="shared" ref="AI423:AI486" si="218">($M423-patm)*1000000*$I423/SQRT(rat*to)*SQRT(k)*(2/(k+1))^((k+1)/2/(k-1))</f>
        <v>1.0516401261202946</v>
      </c>
    </row>
    <row r="424" spans="2:35">
      <c r="B424" s="39">
        <f t="shared" ref="B424:B487" si="219">1+B423</f>
        <v>396</v>
      </c>
      <c r="C424" s="42">
        <f t="shared" ref="C424:C487" si="220">xincp+C423</f>
        <v>6.7424460431657431</v>
      </c>
      <c r="D424" s="10">
        <f t="shared" ref="D424:D487" si="221">(F424-E424)/2</f>
        <v>7.457553956834257</v>
      </c>
      <c r="E424" s="40">
        <f t="shared" ref="E424:E487" si="222">E423+ci*2*xincp</f>
        <v>31.484892086331485</v>
      </c>
      <c r="F424" s="40">
        <f t="shared" ref="F424:F487" si="223">F423-osi*2*xincp</f>
        <v>46.4</v>
      </c>
      <c r="G424" s="3">
        <f t="shared" ref="G424:G487" si="224">G423-ei*n*2*xincp</f>
        <v>357.57553956833976</v>
      </c>
      <c r="H424" s="3">
        <f t="shared" ref="H424:H487" si="225">PI()/4*(dto+erate*(two-D424)/two)^2</f>
        <v>213.67820014326583</v>
      </c>
      <c r="I424">
        <f t="shared" si="210"/>
        <v>2.1367820014326583E-4</v>
      </c>
      <c r="J424" s="4">
        <f t="shared" ref="J424:J487" si="226">PI()/4*dc^2-PI()/4*(F424^2-E424^2)</f>
        <v>822.57767913247494</v>
      </c>
      <c r="K424" s="40">
        <f t="shared" ref="K424:K487" si="227">J424/H424</f>
        <v>3.8496097336132435</v>
      </c>
      <c r="L424" s="40">
        <f t="shared" si="211"/>
        <v>2.1503902663867565</v>
      </c>
      <c r="M424" s="10">
        <f t="shared" ref="M424:M487" si="228">AB423</f>
        <v>4.4371950473661892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13.286410459898326</v>
      </c>
      <c r="Q424" s="42">
        <f t="shared" ref="Q424:Q487" si="230">xincp/P424+Q423</f>
        <v>0.52374871027435921</v>
      </c>
      <c r="R424" s="4">
        <f t="shared" ref="R424:R487" si="231">PI()/4*(F424^2-E424^2)*G424</f>
        <v>326240.07361202448</v>
      </c>
      <c r="S424">
        <f t="shared" si="212"/>
        <v>3.2624007361202451E-4</v>
      </c>
      <c r="T424" s="41">
        <f t="shared" si="213"/>
        <v>4.6315969342793371E-4</v>
      </c>
      <c r="U424" s="42">
        <f t="shared" ref="U424:U487" si="232">rhopgrain*R424/1000^2</f>
        <v>0.5854541241004585</v>
      </c>
      <c r="V424" s="42">
        <f t="shared" ref="V424:V487" si="233">(U423-U424)/(Q424-Q423)</f>
        <v>1.0607840547190297</v>
      </c>
      <c r="W424" s="42">
        <f t="shared" ref="W424:W487" si="234">IF(V424&lt;AI424,IF(AB423&gt;pbd,AI424,0),AI424)</f>
        <v>1.0518078295718178</v>
      </c>
      <c r="X424" s="42">
        <f t="shared" ref="X424:X487" si="235">V424-W424</f>
        <v>8.9762251472118582E-3</v>
      </c>
      <c r="Y424" s="42">
        <f t="shared" si="209"/>
        <v>6.4156079087552605E-3</v>
      </c>
      <c r="Z424" s="10">
        <f t="shared" ref="Z424:Z487" si="236">Y424/T424</f>
        <v>13.851826917994776</v>
      </c>
      <c r="AA424">
        <f t="shared" si="214"/>
        <v>4437878.9725749744</v>
      </c>
      <c r="AB424" s="10">
        <f t="shared" si="215"/>
        <v>4.4378789725749748</v>
      </c>
      <c r="AC424" s="10">
        <f t="shared" si="216"/>
        <v>4.3368789725749748</v>
      </c>
      <c r="AD424" s="3">
        <f t="shared" si="217"/>
        <v>628.98897354241831</v>
      </c>
      <c r="AI424" s="94">
        <f t="shared" si="218"/>
        <v>1.0518078295718178</v>
      </c>
    </row>
    <row r="425" spans="2:35">
      <c r="B425" s="39">
        <f t="shared" si="219"/>
        <v>397</v>
      </c>
      <c r="C425" s="42">
        <f t="shared" si="220"/>
        <v>6.7594724220626263</v>
      </c>
      <c r="D425" s="10">
        <f t="shared" si="221"/>
        <v>7.4405275779373738</v>
      </c>
      <c r="E425" s="40">
        <f t="shared" si="222"/>
        <v>31.518944844125251</v>
      </c>
      <c r="F425" s="40">
        <f t="shared" si="223"/>
        <v>46.4</v>
      </c>
      <c r="G425" s="3">
        <f t="shared" si="224"/>
        <v>357.40527577937092</v>
      </c>
      <c r="H425" s="3">
        <f t="shared" si="225"/>
        <v>213.67820014326583</v>
      </c>
      <c r="I425">
        <f t="shared" si="210"/>
        <v>2.1367820014326583E-4</v>
      </c>
      <c r="J425" s="4">
        <f t="shared" si="226"/>
        <v>824.26271507715808</v>
      </c>
      <c r="K425" s="40">
        <f t="shared" si="227"/>
        <v>3.8574955916163218</v>
      </c>
      <c r="L425" s="40">
        <f t="shared" si="211"/>
        <v>2.1425044083836782</v>
      </c>
      <c r="M425" s="10">
        <f t="shared" si="228"/>
        <v>4.4378789725749748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13.287063704227952</v>
      </c>
      <c r="Q425" s="42">
        <f t="shared" si="230"/>
        <v>0.52503013552194533</v>
      </c>
      <c r="R425" s="4">
        <f t="shared" si="231"/>
        <v>325482.48983635457</v>
      </c>
      <c r="S425">
        <f t="shared" si="212"/>
        <v>3.2548248983635457E-4</v>
      </c>
      <c r="T425" s="41">
        <f t="shared" si="213"/>
        <v>4.6391727720360366E-4</v>
      </c>
      <c r="U425" s="42">
        <f t="shared" si="232"/>
        <v>0.58409460213583009</v>
      </c>
      <c r="V425" s="42">
        <f t="shared" si="233"/>
        <v>1.0609451992532539</v>
      </c>
      <c r="W425" s="42">
        <f t="shared" si="234"/>
        <v>1.0519737256815602</v>
      </c>
      <c r="X425" s="42">
        <f t="shared" si="235"/>
        <v>8.9714735716937E-3</v>
      </c>
      <c r="Y425" s="42">
        <f t="shared" si="209"/>
        <v>6.4271041814980808E-3</v>
      </c>
      <c r="Z425" s="10">
        <f t="shared" si="236"/>
        <v>13.853987547606161</v>
      </c>
      <c r="AA425">
        <f t="shared" si="214"/>
        <v>4438555.4457351305</v>
      </c>
      <c r="AB425" s="10">
        <f t="shared" si="215"/>
        <v>4.4385554457351306</v>
      </c>
      <c r="AC425" s="10">
        <f t="shared" si="216"/>
        <v>4.3375554457351306</v>
      </c>
      <c r="AD425" s="3">
        <f t="shared" si="217"/>
        <v>629.08708422554469</v>
      </c>
      <c r="AI425" s="94">
        <f t="shared" si="218"/>
        <v>1.0519737256815602</v>
      </c>
    </row>
    <row r="426" spans="2:35">
      <c r="B426" s="39">
        <f t="shared" si="219"/>
        <v>398</v>
      </c>
      <c r="C426" s="42">
        <f t="shared" si="220"/>
        <v>6.7764988009595095</v>
      </c>
      <c r="D426" s="10">
        <f t="shared" si="221"/>
        <v>7.4235011990404907</v>
      </c>
      <c r="E426" s="40">
        <f t="shared" si="222"/>
        <v>31.552997601919017</v>
      </c>
      <c r="F426" s="40">
        <f t="shared" si="223"/>
        <v>46.4</v>
      </c>
      <c r="G426" s="3">
        <f t="shared" si="224"/>
        <v>357.23501199040209</v>
      </c>
      <c r="H426" s="3">
        <f t="shared" si="225"/>
        <v>213.67820014326583</v>
      </c>
      <c r="I426">
        <f t="shared" si="210"/>
        <v>2.1367820014326583E-4</v>
      </c>
      <c r="J426" s="4">
        <f t="shared" si="226"/>
        <v>825.94957250204607</v>
      </c>
      <c r="K426" s="40">
        <f t="shared" si="227"/>
        <v>3.8653899740276163</v>
      </c>
      <c r="L426" s="40">
        <f t="shared" si="211"/>
        <v>2.1346100259723837</v>
      </c>
      <c r="M426" s="10">
        <f t="shared" si="228"/>
        <v>4.4385554457351306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13.287709763370046</v>
      </c>
      <c r="Q426" s="42">
        <f t="shared" si="230"/>
        <v>0.52631149846560465</v>
      </c>
      <c r="R426" s="4">
        <f t="shared" si="231"/>
        <v>324724.82916539075</v>
      </c>
      <c r="S426">
        <f t="shared" si="212"/>
        <v>3.2472482916539073E-4</v>
      </c>
      <c r="T426" s="41">
        <f t="shared" si="213"/>
        <v>4.6467493787456749E-4</v>
      </c>
      <c r="U426" s="42">
        <f t="shared" si="232"/>
        <v>0.58273494217875188</v>
      </c>
      <c r="V426" s="42">
        <f t="shared" si="233"/>
        <v>1.0611044777019076</v>
      </c>
      <c r="W426" s="42">
        <f t="shared" si="234"/>
        <v>1.0521378141873989</v>
      </c>
      <c r="X426" s="42">
        <f t="shared" si="235"/>
        <v>8.9666635145086993E-3</v>
      </c>
      <c r="Y426" s="42">
        <f t="shared" si="209"/>
        <v>6.4385937318538347E-3</v>
      </c>
      <c r="Z426" s="10">
        <f t="shared" si="236"/>
        <v>13.856124372242006</v>
      </c>
      <c r="AA426">
        <f t="shared" si="214"/>
        <v>4439224.4657774782</v>
      </c>
      <c r="AB426" s="10">
        <f t="shared" si="215"/>
        <v>4.4392244657774782</v>
      </c>
      <c r="AC426" s="10">
        <f t="shared" si="216"/>
        <v>4.3382244657774782</v>
      </c>
      <c r="AD426" s="3">
        <f t="shared" si="217"/>
        <v>629.18411396337615</v>
      </c>
      <c r="AI426" s="94">
        <f t="shared" si="218"/>
        <v>1.0521378141873989</v>
      </c>
    </row>
    <row r="427" spans="2:35">
      <c r="B427" s="39">
        <f t="shared" si="219"/>
        <v>399</v>
      </c>
      <c r="C427" s="42">
        <f t="shared" si="220"/>
        <v>6.7935251798563927</v>
      </c>
      <c r="D427" s="10">
        <f t="shared" si="221"/>
        <v>7.4064748201436075</v>
      </c>
      <c r="E427" s="40">
        <f t="shared" si="222"/>
        <v>31.587050359712784</v>
      </c>
      <c r="F427" s="40">
        <f t="shared" si="223"/>
        <v>46.4</v>
      </c>
      <c r="G427" s="3">
        <f t="shared" si="224"/>
        <v>357.06474820143325</v>
      </c>
      <c r="H427" s="3">
        <f t="shared" si="225"/>
        <v>213.67820014326583</v>
      </c>
      <c r="I427">
        <f t="shared" si="210"/>
        <v>2.1367820014326583E-4</v>
      </c>
      <c r="J427" s="4">
        <f t="shared" si="226"/>
        <v>827.63825140713891</v>
      </c>
      <c r="K427" s="40">
        <f t="shared" si="227"/>
        <v>3.8732928808471261</v>
      </c>
      <c r="L427" s="40">
        <f t="shared" si="211"/>
        <v>2.1267071191528739</v>
      </c>
      <c r="M427" s="10">
        <f t="shared" si="228"/>
        <v>4.4392244657774782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13.288348638537041</v>
      </c>
      <c r="Q427" s="42">
        <f t="shared" si="230"/>
        <v>0.5275927998040949</v>
      </c>
      <c r="R427" s="4">
        <f t="shared" si="231"/>
        <v>323967.09252952947</v>
      </c>
      <c r="S427">
        <f t="shared" si="212"/>
        <v>3.2396709252952949E-4</v>
      </c>
      <c r="T427" s="41">
        <f t="shared" si="213"/>
        <v>4.6543267451042874E-4</v>
      </c>
      <c r="U427" s="42">
        <f t="shared" si="232"/>
        <v>0.58137514589886707</v>
      </c>
      <c r="V427" s="42">
        <f t="shared" si="233"/>
        <v>1.061261889796391</v>
      </c>
      <c r="W427" s="42">
        <f t="shared" si="234"/>
        <v>1.0523000948299888</v>
      </c>
      <c r="X427" s="42">
        <f t="shared" si="235"/>
        <v>8.9617949664022589E-3</v>
      </c>
      <c r="Y427" s="42">
        <f t="shared" si="209"/>
        <v>6.4500764917395613E-3</v>
      </c>
      <c r="Z427" s="10">
        <f t="shared" si="236"/>
        <v>13.858237388520598</v>
      </c>
      <c r="AA427">
        <f t="shared" si="214"/>
        <v>4439886.0316432361</v>
      </c>
      <c r="AB427" s="10">
        <f t="shared" si="215"/>
        <v>4.439886031643236</v>
      </c>
      <c r="AC427" s="10">
        <f t="shared" si="216"/>
        <v>4.3388860316432361</v>
      </c>
      <c r="AD427" s="3">
        <f t="shared" si="217"/>
        <v>629.28006260235475</v>
      </c>
      <c r="AI427" s="94">
        <f t="shared" si="218"/>
        <v>1.0523000948299888</v>
      </c>
    </row>
    <row r="428" spans="2:35">
      <c r="B428" s="39">
        <f t="shared" si="219"/>
        <v>400</v>
      </c>
      <c r="C428" s="42">
        <f t="shared" si="220"/>
        <v>6.8105515587532759</v>
      </c>
      <c r="D428" s="10">
        <f t="shared" si="221"/>
        <v>7.3894484412467243</v>
      </c>
      <c r="E428" s="40">
        <f t="shared" si="222"/>
        <v>31.62110311750655</v>
      </c>
      <c r="F428" s="40">
        <f t="shared" si="223"/>
        <v>46.4</v>
      </c>
      <c r="G428" s="3">
        <f t="shared" si="224"/>
        <v>356.89448441246441</v>
      </c>
      <c r="H428" s="3">
        <f t="shared" si="225"/>
        <v>213.67820014326583</v>
      </c>
      <c r="I428">
        <f t="shared" si="210"/>
        <v>2.1367820014326583E-4</v>
      </c>
      <c r="J428" s="4">
        <f t="shared" si="226"/>
        <v>829.32875179243649</v>
      </c>
      <c r="K428" s="40">
        <f t="shared" si="227"/>
        <v>3.8812043120748516</v>
      </c>
      <c r="L428" s="40">
        <f t="shared" si="211"/>
        <v>2.1187956879251484</v>
      </c>
      <c r="M428" s="10">
        <f t="shared" si="228"/>
        <v>4.439886031643236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13.288980330926167</v>
      </c>
      <c r="Q428" s="42">
        <f t="shared" si="230"/>
        <v>0.52887404023585771</v>
      </c>
      <c r="R428" s="4">
        <f t="shared" si="231"/>
        <v>323209.28085916711</v>
      </c>
      <c r="S428">
        <f t="shared" si="212"/>
        <v>3.2320928085916712E-4</v>
      </c>
      <c r="T428" s="41">
        <f t="shared" si="213"/>
        <v>4.6619048618079111E-4</v>
      </c>
      <c r="U428" s="42">
        <f t="shared" si="232"/>
        <v>0.58001521496581832</v>
      </c>
      <c r="V428" s="42">
        <f t="shared" si="233"/>
        <v>1.0614174352722248</v>
      </c>
      <c r="W428" s="42">
        <f t="shared" si="234"/>
        <v>1.0524605673525067</v>
      </c>
      <c r="X428" s="42">
        <f t="shared" si="235"/>
        <v>8.956867919718059E-3</v>
      </c>
      <c r="Y428" s="42">
        <f t="shared" si="209"/>
        <v>6.4615523930602629E-3</v>
      </c>
      <c r="Z428" s="10">
        <f t="shared" si="236"/>
        <v>13.860326593096623</v>
      </c>
      <c r="AA428">
        <f t="shared" si="214"/>
        <v>4440540.1422850173</v>
      </c>
      <c r="AB428" s="10">
        <f t="shared" si="215"/>
        <v>4.440540142285017</v>
      </c>
      <c r="AC428" s="10">
        <f t="shared" si="216"/>
        <v>4.3395401422850171</v>
      </c>
      <c r="AD428" s="3">
        <f t="shared" si="217"/>
        <v>629.37492999057542</v>
      </c>
      <c r="AI428" s="94">
        <f t="shared" si="218"/>
        <v>1.0524605673525067</v>
      </c>
    </row>
    <row r="429" spans="2:35">
      <c r="B429" s="39">
        <f t="shared" si="219"/>
        <v>401</v>
      </c>
      <c r="C429" s="42">
        <f t="shared" si="220"/>
        <v>6.8275779376501591</v>
      </c>
      <c r="D429" s="10">
        <f t="shared" si="221"/>
        <v>7.3724220623498411</v>
      </c>
      <c r="E429" s="40">
        <f t="shared" si="222"/>
        <v>31.655155875300316</v>
      </c>
      <c r="F429" s="40">
        <f t="shared" si="223"/>
        <v>46.4</v>
      </c>
      <c r="G429" s="3">
        <f t="shared" si="224"/>
        <v>356.72422062349557</v>
      </c>
      <c r="H429" s="3">
        <f t="shared" si="225"/>
        <v>213.67820014326583</v>
      </c>
      <c r="I429">
        <f t="shared" si="210"/>
        <v>2.1367820014326583E-4</v>
      </c>
      <c r="J429" s="4">
        <f t="shared" si="226"/>
        <v>831.02107365793893</v>
      </c>
      <c r="K429" s="40">
        <f t="shared" si="227"/>
        <v>3.8891242677107929</v>
      </c>
      <c r="L429" s="40">
        <f t="shared" si="211"/>
        <v>2.1108757322892071</v>
      </c>
      <c r="M429" s="10">
        <f t="shared" si="228"/>
        <v>4.440540142285017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13.28960484172042</v>
      </c>
      <c r="Q429" s="42">
        <f t="shared" si="230"/>
        <v>0.53015522045902219</v>
      </c>
      <c r="R429" s="4">
        <f t="shared" si="231"/>
        <v>322451.39508470002</v>
      </c>
      <c r="S429">
        <f t="shared" si="212"/>
        <v>3.224513950847E-4</v>
      </c>
      <c r="T429" s="41">
        <f t="shared" si="213"/>
        <v>4.6694837195525822E-4</v>
      </c>
      <c r="U429" s="42">
        <f t="shared" si="232"/>
        <v>0.57865515104924836</v>
      </c>
      <c r="V429" s="42">
        <f t="shared" si="233"/>
        <v>1.0615711138676753</v>
      </c>
      <c r="W429" s="42">
        <f t="shared" si="234"/>
        <v>1.0526192315008942</v>
      </c>
      <c r="X429" s="42">
        <f t="shared" si="235"/>
        <v>8.9518823667811276E-3</v>
      </c>
      <c r="Y429" s="42">
        <f t="shared" si="209"/>
        <v>6.4730213677086776E-3</v>
      </c>
      <c r="Z429" s="10">
        <f t="shared" si="236"/>
        <v>13.862391982659927</v>
      </c>
      <c r="AA429">
        <f t="shared" si="214"/>
        <v>4441186.7966664433</v>
      </c>
      <c r="AB429" s="10">
        <f t="shared" si="215"/>
        <v>4.4411867966664431</v>
      </c>
      <c r="AC429" s="10">
        <f t="shared" si="216"/>
        <v>4.3401867966664431</v>
      </c>
      <c r="AD429" s="3">
        <f t="shared" si="217"/>
        <v>629.46871597772929</v>
      </c>
      <c r="AI429" s="94">
        <f t="shared" si="218"/>
        <v>1.0526192315008942</v>
      </c>
    </row>
    <row r="430" spans="2:35">
      <c r="B430" s="39">
        <f t="shared" si="219"/>
        <v>402</v>
      </c>
      <c r="C430" s="42">
        <f t="shared" si="220"/>
        <v>6.8446043165470423</v>
      </c>
      <c r="D430" s="10">
        <f t="shared" si="221"/>
        <v>7.3553956834529579</v>
      </c>
      <c r="E430" s="40">
        <f t="shared" si="222"/>
        <v>31.689208633094083</v>
      </c>
      <c r="F430" s="40">
        <f t="shared" si="223"/>
        <v>46.4</v>
      </c>
      <c r="G430" s="3">
        <f t="shared" si="224"/>
        <v>356.55395683452673</v>
      </c>
      <c r="H430" s="3">
        <f t="shared" si="225"/>
        <v>213.67820014326583</v>
      </c>
      <c r="I430">
        <f t="shared" si="210"/>
        <v>2.1367820014326583E-4</v>
      </c>
      <c r="J430" s="4">
        <f t="shared" si="226"/>
        <v>832.71521700364622</v>
      </c>
      <c r="K430" s="40">
        <f t="shared" si="227"/>
        <v>3.8970527477549499</v>
      </c>
      <c r="L430" s="40">
        <f t="shared" si="211"/>
        <v>2.1029472522450501</v>
      </c>
      <c r="M430" s="10">
        <f t="shared" si="228"/>
        <v>4.4411867966664431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13.290222172088209</v>
      </c>
      <c r="Q430" s="42">
        <f t="shared" si="230"/>
        <v>0.53143634117140892</v>
      </c>
      <c r="R430" s="4">
        <f t="shared" si="231"/>
        <v>321693.43613652454</v>
      </c>
      <c r="S430">
        <f t="shared" si="212"/>
        <v>3.2169343613652453E-4</v>
      </c>
      <c r="T430" s="41">
        <f t="shared" si="213"/>
        <v>4.6770633090343369E-4</v>
      </c>
      <c r="U430" s="42">
        <f t="shared" si="232"/>
        <v>0.57729495581879997</v>
      </c>
      <c r="V430" s="42">
        <f t="shared" si="233"/>
        <v>1.0617229253239888</v>
      </c>
      <c r="W430" s="42">
        <f t="shared" si="234"/>
        <v>1.0527760870237621</v>
      </c>
      <c r="X430" s="42">
        <f t="shared" si="235"/>
        <v>8.9468383002266894E-3</v>
      </c>
      <c r="Y430" s="42">
        <f t="shared" si="209"/>
        <v>6.484483347565473E-3</v>
      </c>
      <c r="Z430" s="10">
        <f t="shared" si="236"/>
        <v>13.864433553935173</v>
      </c>
      <c r="AA430">
        <f t="shared" si="214"/>
        <v>4441825.9937620349</v>
      </c>
      <c r="AB430" s="10">
        <f t="shared" si="215"/>
        <v>4.441825993762035</v>
      </c>
      <c r="AC430" s="10">
        <f t="shared" si="216"/>
        <v>4.340825993762035</v>
      </c>
      <c r="AD430" s="3">
        <f t="shared" si="217"/>
        <v>629.56142041508849</v>
      </c>
      <c r="AI430" s="94">
        <f t="shared" si="218"/>
        <v>1.0527760870237621</v>
      </c>
    </row>
    <row r="431" spans="2:35">
      <c r="B431" s="39">
        <f t="shared" si="219"/>
        <v>403</v>
      </c>
      <c r="C431" s="42">
        <f t="shared" si="220"/>
        <v>6.8616306954439255</v>
      </c>
      <c r="D431" s="10">
        <f t="shared" si="221"/>
        <v>7.3383693045560747</v>
      </c>
      <c r="E431" s="40">
        <f t="shared" si="222"/>
        <v>31.723261390887849</v>
      </c>
      <c r="F431" s="40">
        <f t="shared" si="223"/>
        <v>46.4</v>
      </c>
      <c r="G431" s="3">
        <f t="shared" si="224"/>
        <v>356.38369304555789</v>
      </c>
      <c r="H431" s="3">
        <f t="shared" si="225"/>
        <v>213.67820014326583</v>
      </c>
      <c r="I431">
        <f t="shared" si="210"/>
        <v>2.1367820014326583E-4</v>
      </c>
      <c r="J431" s="4">
        <f t="shared" si="226"/>
        <v>834.41118182955825</v>
      </c>
      <c r="K431" s="40">
        <f t="shared" si="227"/>
        <v>3.9049897522073223</v>
      </c>
      <c r="L431" s="40">
        <f t="shared" si="211"/>
        <v>2.0950102477926777</v>
      </c>
      <c r="M431" s="10">
        <f t="shared" si="228"/>
        <v>4.441825993762035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13.290832323183274</v>
      </c>
      <c r="Q431" s="42">
        <f t="shared" si="230"/>
        <v>0.5327174030705335</v>
      </c>
      <c r="R431" s="4">
        <f t="shared" si="231"/>
        <v>320935.40494503709</v>
      </c>
      <c r="S431">
        <f t="shared" si="212"/>
        <v>3.2093540494503709E-4</v>
      </c>
      <c r="T431" s="41">
        <f t="shared" si="213"/>
        <v>4.6846436209492114E-4</v>
      </c>
      <c r="U431" s="42">
        <f t="shared" si="232"/>
        <v>0.57593463094411623</v>
      </c>
      <c r="V431" s="42">
        <f t="shared" si="233"/>
        <v>1.061872869385408</v>
      </c>
      <c r="W431" s="42">
        <f t="shared" si="234"/>
        <v>1.0529311336723648</v>
      </c>
      <c r="X431" s="42">
        <f t="shared" si="235"/>
        <v>8.9417357130432418E-3</v>
      </c>
      <c r="Y431" s="42">
        <f t="shared" si="209"/>
        <v>6.4959382644994941E-3</v>
      </c>
      <c r="Z431" s="10">
        <f t="shared" si="236"/>
        <v>13.866451303681613</v>
      </c>
      <c r="AA431">
        <f t="shared" si="214"/>
        <v>4442457.7325571459</v>
      </c>
      <c r="AB431" s="10">
        <f t="shared" si="215"/>
        <v>4.4424577325571457</v>
      </c>
      <c r="AC431" s="10">
        <f t="shared" si="216"/>
        <v>4.3414577325571457</v>
      </c>
      <c r="AD431" s="3">
        <f t="shared" si="217"/>
        <v>629.65304315549611</v>
      </c>
      <c r="AI431" s="94">
        <f t="shared" si="218"/>
        <v>1.0529311336723648</v>
      </c>
    </row>
    <row r="432" spans="2:35">
      <c r="B432" s="39">
        <f t="shared" si="219"/>
        <v>404</v>
      </c>
      <c r="C432" s="42">
        <f t="shared" si="220"/>
        <v>6.8786570743408086</v>
      </c>
      <c r="D432" s="10">
        <f t="shared" si="221"/>
        <v>7.3213429256591915</v>
      </c>
      <c r="E432" s="40">
        <f t="shared" si="222"/>
        <v>31.757314148681616</v>
      </c>
      <c r="F432" s="40">
        <f t="shared" si="223"/>
        <v>46.4</v>
      </c>
      <c r="G432" s="3">
        <f t="shared" si="224"/>
        <v>356.21342925658905</v>
      </c>
      <c r="H432" s="3">
        <f t="shared" si="225"/>
        <v>213.67820014326583</v>
      </c>
      <c r="I432">
        <f t="shared" si="210"/>
        <v>2.1367820014326583E-4</v>
      </c>
      <c r="J432" s="4">
        <f t="shared" si="226"/>
        <v>836.10896813567524</v>
      </c>
      <c r="K432" s="40">
        <f t="shared" si="227"/>
        <v>3.9129352810679112</v>
      </c>
      <c r="L432" s="40">
        <f t="shared" si="211"/>
        <v>2.0870647189320888</v>
      </c>
      <c r="M432" s="10">
        <f t="shared" si="228"/>
        <v>4.4424577325571457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13.291435296144616</v>
      </c>
      <c r="Q432" s="42">
        <f t="shared" si="230"/>
        <v>0.53399840685361044</v>
      </c>
      <c r="R432" s="4">
        <f t="shared" si="231"/>
        <v>320177.30244063388</v>
      </c>
      <c r="S432">
        <f t="shared" si="212"/>
        <v>3.2017730244063389E-4</v>
      </c>
      <c r="T432" s="41">
        <f t="shared" si="213"/>
        <v>4.6922246459932433E-4</v>
      </c>
      <c r="U432" s="42">
        <f t="shared" si="232"/>
        <v>0.57457417809483946</v>
      </c>
      <c r="V432" s="42">
        <f t="shared" si="233"/>
        <v>1.0620209458000178</v>
      </c>
      <c r="W432" s="42">
        <f t="shared" si="234"/>
        <v>1.0530843712005855</v>
      </c>
      <c r="X432" s="42">
        <f t="shared" si="235"/>
        <v>8.936574599432312E-3</v>
      </c>
      <c r="Y432" s="42">
        <f t="shared" si="209"/>
        <v>6.5073860503691164E-3</v>
      </c>
      <c r="Z432" s="10">
        <f t="shared" si="236"/>
        <v>13.868445228695231</v>
      </c>
      <c r="AA432">
        <f t="shared" si="214"/>
        <v>4443082.0120486263</v>
      </c>
      <c r="AB432" s="10">
        <f t="shared" si="215"/>
        <v>4.4430820120486265</v>
      </c>
      <c r="AC432" s="10">
        <f t="shared" si="216"/>
        <v>4.3420820120486265</v>
      </c>
      <c r="AD432" s="3">
        <f t="shared" si="217"/>
        <v>629.74358405346288</v>
      </c>
      <c r="AI432" s="94">
        <f t="shared" si="218"/>
        <v>1.0530843712005855</v>
      </c>
    </row>
    <row r="433" spans="2:35">
      <c r="B433" s="39">
        <f t="shared" si="219"/>
        <v>405</v>
      </c>
      <c r="C433" s="42">
        <f t="shared" si="220"/>
        <v>6.8956834532376918</v>
      </c>
      <c r="D433" s="10">
        <f t="shared" si="221"/>
        <v>7.3043165467623083</v>
      </c>
      <c r="E433" s="40">
        <f t="shared" si="222"/>
        <v>31.791366906475382</v>
      </c>
      <c r="F433" s="40">
        <f t="shared" si="223"/>
        <v>46.4</v>
      </c>
      <c r="G433" s="3">
        <f t="shared" si="224"/>
        <v>356.04316546762021</v>
      </c>
      <c r="H433" s="3">
        <f t="shared" si="225"/>
        <v>213.67820014326583</v>
      </c>
      <c r="I433">
        <f t="shared" si="210"/>
        <v>2.1367820014326583E-4</v>
      </c>
      <c r="J433" s="4">
        <f t="shared" si="226"/>
        <v>837.80857592199675</v>
      </c>
      <c r="K433" s="40">
        <f t="shared" si="227"/>
        <v>3.9208893343367142</v>
      </c>
      <c r="L433" s="40">
        <f t="shared" si="211"/>
        <v>2.0791106656632858</v>
      </c>
      <c r="M433" s="10">
        <f t="shared" si="228"/>
        <v>4.4430820120486265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13.292031092097172</v>
      </c>
      <c r="Q433" s="42">
        <f t="shared" si="230"/>
        <v>0.53527935321755671</v>
      </c>
      <c r="R433" s="4">
        <f t="shared" si="231"/>
        <v>319419.12955371157</v>
      </c>
      <c r="S433">
        <f t="shared" si="212"/>
        <v>3.1941912955371155E-4</v>
      </c>
      <c r="T433" s="41">
        <f t="shared" si="213"/>
        <v>4.6998063748624668E-4</v>
      </c>
      <c r="U433" s="42">
        <f t="shared" si="232"/>
        <v>0.57321359894061308</v>
      </c>
      <c r="V433" s="42">
        <f t="shared" si="233"/>
        <v>1.0621671543176774</v>
      </c>
      <c r="W433" s="42">
        <f t="shared" si="234"/>
        <v>1.0532357993650956</v>
      </c>
      <c r="X433" s="42">
        <f t="shared" si="235"/>
        <v>8.9313549525817937E-3</v>
      </c>
      <c r="Y433" s="42">
        <f t="shared" si="209"/>
        <v>6.5188266370207392E-3</v>
      </c>
      <c r="Z433" s="10">
        <f t="shared" si="236"/>
        <v>13.870415325804785</v>
      </c>
      <c r="AA433">
        <f t="shared" si="214"/>
        <v>4443698.8312435923</v>
      </c>
      <c r="AB433" s="10">
        <f t="shared" si="215"/>
        <v>4.4436988312435926</v>
      </c>
      <c r="AC433" s="10">
        <f t="shared" si="216"/>
        <v>4.3426988312435926</v>
      </c>
      <c r="AD433" s="3">
        <f t="shared" si="217"/>
        <v>629.83304296498795</v>
      </c>
      <c r="AI433" s="94">
        <f t="shared" si="218"/>
        <v>1.0532357993650956</v>
      </c>
    </row>
    <row r="434" spans="2:35">
      <c r="B434" s="39">
        <f t="shared" si="219"/>
        <v>406</v>
      </c>
      <c r="C434" s="42">
        <f t="shared" si="220"/>
        <v>6.912709832134575</v>
      </c>
      <c r="D434" s="10">
        <f t="shared" si="221"/>
        <v>7.2872901678654252</v>
      </c>
      <c r="E434" s="40">
        <f t="shared" si="222"/>
        <v>31.825419664269148</v>
      </c>
      <c r="F434" s="40">
        <f t="shared" si="223"/>
        <v>46.4</v>
      </c>
      <c r="G434" s="3">
        <f t="shared" si="224"/>
        <v>355.87290167865137</v>
      </c>
      <c r="H434" s="3">
        <f t="shared" si="225"/>
        <v>213.67820014326583</v>
      </c>
      <c r="I434">
        <f t="shared" si="210"/>
        <v>2.1367820014326583E-4</v>
      </c>
      <c r="J434" s="4">
        <f t="shared" si="226"/>
        <v>839.51000518852334</v>
      </c>
      <c r="K434" s="40">
        <f t="shared" si="227"/>
        <v>3.9288519120137342</v>
      </c>
      <c r="L434" s="40">
        <f t="shared" si="211"/>
        <v>2.0711480879862658</v>
      </c>
      <c r="M434" s="10">
        <f t="shared" si="228"/>
        <v>4.4436988312435926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13.29261971215063</v>
      </c>
      <c r="Q434" s="42">
        <f t="shared" si="230"/>
        <v>0.53656024285899584</v>
      </c>
      <c r="R434" s="4">
        <f t="shared" si="231"/>
        <v>318660.88721466623</v>
      </c>
      <c r="S434">
        <f t="shared" si="212"/>
        <v>3.1866088721466622E-4</v>
      </c>
      <c r="T434" s="41">
        <f t="shared" si="213"/>
        <v>4.70738879825292E-4</v>
      </c>
      <c r="U434" s="42">
        <f t="shared" si="232"/>
        <v>0.57185289515107929</v>
      </c>
      <c r="V434" s="42">
        <f t="shared" si="233"/>
        <v>1.0623114946928485</v>
      </c>
      <c r="W434" s="42">
        <f t="shared" si="234"/>
        <v>1.0533854179250566</v>
      </c>
      <c r="X434" s="42">
        <f t="shared" si="235"/>
        <v>8.9260767677918906E-3</v>
      </c>
      <c r="Y434" s="42">
        <f t="shared" si="209"/>
        <v>6.5302599562912945E-3</v>
      </c>
      <c r="Z434" s="10">
        <f t="shared" si="236"/>
        <v>13.872361591876386</v>
      </c>
      <c r="AA434">
        <f t="shared" si="214"/>
        <v>4444308.1891608499</v>
      </c>
      <c r="AB434" s="10">
        <f t="shared" si="215"/>
        <v>4.44430818916085</v>
      </c>
      <c r="AC434" s="10">
        <f t="shared" si="216"/>
        <v>4.34330818916085</v>
      </c>
      <c r="AD434" s="3">
        <f t="shared" si="217"/>
        <v>629.92141974776644</v>
      </c>
      <c r="AI434" s="94">
        <f t="shared" si="218"/>
        <v>1.0533854179250566</v>
      </c>
    </row>
    <row r="435" spans="2:35">
      <c r="B435" s="39">
        <f t="shared" si="219"/>
        <v>407</v>
      </c>
      <c r="C435" s="42">
        <f t="shared" si="220"/>
        <v>6.9297362110314582</v>
      </c>
      <c r="D435" s="10">
        <f t="shared" si="221"/>
        <v>7.270263788968542</v>
      </c>
      <c r="E435" s="40">
        <f t="shared" si="222"/>
        <v>31.859472422062915</v>
      </c>
      <c r="F435" s="40">
        <f t="shared" si="223"/>
        <v>46.4</v>
      </c>
      <c r="G435" s="3">
        <f t="shared" si="224"/>
        <v>355.70263788968253</v>
      </c>
      <c r="H435" s="3">
        <f t="shared" si="225"/>
        <v>213.67820014326583</v>
      </c>
      <c r="I435">
        <f t="shared" si="210"/>
        <v>2.1367820014326583E-4</v>
      </c>
      <c r="J435" s="4">
        <f t="shared" si="226"/>
        <v>841.21325593525467</v>
      </c>
      <c r="K435" s="40">
        <f t="shared" si="227"/>
        <v>3.9368230140989695</v>
      </c>
      <c r="L435" s="40">
        <f t="shared" si="211"/>
        <v>2.0631769859010305</v>
      </c>
      <c r="M435" s="10">
        <f t="shared" si="228"/>
        <v>4.44430818916085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13.293201157400814</v>
      </c>
      <c r="Q435" s="42">
        <f t="shared" si="230"/>
        <v>0.53784107647426116</v>
      </c>
      <c r="R435" s="4">
        <f t="shared" si="231"/>
        <v>317902.57635389437</v>
      </c>
      <c r="S435">
        <f t="shared" si="212"/>
        <v>3.1790257635389436E-4</v>
      </c>
      <c r="T435" s="41">
        <f t="shared" si="213"/>
        <v>4.7149719068606387E-4</v>
      </c>
      <c r="U435" s="42">
        <f t="shared" si="232"/>
        <v>0.57049206839588107</v>
      </c>
      <c r="V435" s="42">
        <f t="shared" si="233"/>
        <v>1.0624539666819477</v>
      </c>
      <c r="W435" s="42">
        <f t="shared" si="234"/>
        <v>1.0535332266424646</v>
      </c>
      <c r="X435" s="42">
        <f t="shared" si="235"/>
        <v>8.920740039483066E-3</v>
      </c>
      <c r="Y435" s="42">
        <f t="shared" si="209"/>
        <v>6.5416859400069076E-3</v>
      </c>
      <c r="Z435" s="10">
        <f t="shared" si="236"/>
        <v>13.874284023809903</v>
      </c>
      <c r="AA435">
        <f t="shared" si="214"/>
        <v>4444910.0848297775</v>
      </c>
      <c r="AB435" s="10">
        <f t="shared" si="215"/>
        <v>4.4449100848297771</v>
      </c>
      <c r="AC435" s="10">
        <f t="shared" si="216"/>
        <v>4.3439100848297771</v>
      </c>
      <c r="AD435" s="3">
        <f t="shared" si="217"/>
        <v>630.00871426102651</v>
      </c>
      <c r="AI435" s="94">
        <f t="shared" si="218"/>
        <v>1.0535332266424646</v>
      </c>
    </row>
    <row r="436" spans="2:35">
      <c r="B436" s="39">
        <f t="shared" si="219"/>
        <v>408</v>
      </c>
      <c r="C436" s="42">
        <f t="shared" si="220"/>
        <v>6.9467625899283414</v>
      </c>
      <c r="D436" s="10">
        <f t="shared" si="221"/>
        <v>7.2532374100716588</v>
      </c>
      <c r="E436" s="40">
        <f t="shared" si="222"/>
        <v>31.893525179856681</v>
      </c>
      <c r="F436" s="40">
        <f t="shared" si="223"/>
        <v>46.4</v>
      </c>
      <c r="G436" s="3">
        <f t="shared" si="224"/>
        <v>355.5323741007137</v>
      </c>
      <c r="H436" s="3">
        <f t="shared" si="225"/>
        <v>213.67820014326583</v>
      </c>
      <c r="I436">
        <f t="shared" si="210"/>
        <v>2.1367820014326583E-4</v>
      </c>
      <c r="J436" s="4">
        <f t="shared" si="226"/>
        <v>842.91832816219062</v>
      </c>
      <c r="K436" s="40">
        <f t="shared" si="227"/>
        <v>3.9448026405924197</v>
      </c>
      <c r="L436" s="40">
        <f t="shared" si="211"/>
        <v>2.0551973594075803</v>
      </c>
      <c r="M436" s="10">
        <f t="shared" si="228"/>
        <v>4.4449100848297771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13.293775428928624</v>
      </c>
      <c r="Q436" s="42">
        <f t="shared" si="230"/>
        <v>0.53912185475939989</v>
      </c>
      <c r="R436" s="4">
        <f t="shared" si="231"/>
        <v>317144.19790179236</v>
      </c>
      <c r="S436">
        <f t="shared" si="212"/>
        <v>3.1714419790179234E-4</v>
      </c>
      <c r="T436" s="41">
        <f t="shared" si="213"/>
        <v>4.7225556913816589E-4</v>
      </c>
      <c r="U436" s="42">
        <f t="shared" si="232"/>
        <v>0.5691311203446614</v>
      </c>
      <c r="V436" s="42">
        <f t="shared" si="233"/>
        <v>1.0625945700447725</v>
      </c>
      <c r="W436" s="42">
        <f t="shared" si="234"/>
        <v>1.0536792252818818</v>
      </c>
      <c r="X436" s="42">
        <f t="shared" si="235"/>
        <v>8.9153447628906868E-3</v>
      </c>
      <c r="Y436" s="42">
        <f t="shared" si="209"/>
        <v>6.5531045199837433E-3</v>
      </c>
      <c r="Z436" s="10">
        <f t="shared" si="236"/>
        <v>13.876182618540023</v>
      </c>
      <c r="AA436">
        <f t="shared" si="214"/>
        <v>4445504.5172906537</v>
      </c>
      <c r="AB436" s="10">
        <f t="shared" si="215"/>
        <v>4.4455045172906535</v>
      </c>
      <c r="AC436" s="10">
        <f t="shared" si="216"/>
        <v>4.3445045172906536</v>
      </c>
      <c r="AD436" s="3">
        <f t="shared" si="217"/>
        <v>630.09492636557707</v>
      </c>
      <c r="AI436" s="94">
        <f t="shared" si="218"/>
        <v>1.0536792252818818</v>
      </c>
    </row>
    <row r="437" spans="2:35">
      <c r="B437" s="39">
        <f t="shared" si="219"/>
        <v>409</v>
      </c>
      <c r="C437" s="42">
        <f t="shared" si="220"/>
        <v>6.9637889688252246</v>
      </c>
      <c r="D437" s="10">
        <f t="shared" si="221"/>
        <v>7.2362110311747756</v>
      </c>
      <c r="E437" s="40">
        <f t="shared" si="222"/>
        <v>31.927577937650447</v>
      </c>
      <c r="F437" s="40">
        <f t="shared" si="223"/>
        <v>46.4</v>
      </c>
      <c r="G437" s="3">
        <f t="shared" si="224"/>
        <v>355.36211031174486</v>
      </c>
      <c r="H437" s="3">
        <f t="shared" si="225"/>
        <v>213.67820014326583</v>
      </c>
      <c r="I437">
        <f t="shared" si="210"/>
        <v>2.1367820014326583E-4</v>
      </c>
      <c r="J437" s="4">
        <f t="shared" si="226"/>
        <v>844.62522186933165</v>
      </c>
      <c r="K437" s="40">
        <f t="shared" si="227"/>
        <v>3.952790791494087</v>
      </c>
      <c r="L437" s="40">
        <f t="shared" si="211"/>
        <v>2.047209208505913</v>
      </c>
      <c r="M437" s="10">
        <f t="shared" si="228"/>
        <v>4.4455045172906535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13.294342527800371</v>
      </c>
      <c r="Q437" s="42">
        <f t="shared" si="230"/>
        <v>0.5404025784101768</v>
      </c>
      <c r="R437" s="4">
        <f t="shared" si="231"/>
        <v>316385.75278875645</v>
      </c>
      <c r="S437">
        <f t="shared" si="212"/>
        <v>3.1638575278875643E-4</v>
      </c>
      <c r="T437" s="41">
        <f t="shared" si="213"/>
        <v>4.7301401425120179E-4</v>
      </c>
      <c r="U437" s="42">
        <f t="shared" si="232"/>
        <v>0.56777005266706282</v>
      </c>
      <c r="V437" s="42">
        <f t="shared" si="233"/>
        <v>1.0627333045446046</v>
      </c>
      <c r="W437" s="42">
        <f t="shared" si="234"/>
        <v>1.0538234136105138</v>
      </c>
      <c r="X437" s="42">
        <f t="shared" si="235"/>
        <v>8.9098909340907806E-3</v>
      </c>
      <c r="Y437" s="42">
        <f t="shared" si="209"/>
        <v>6.5645156280288762E-3</v>
      </c>
      <c r="Z437" s="10">
        <f t="shared" si="236"/>
        <v>13.878057373037331</v>
      </c>
      <c r="AA437">
        <f t="shared" si="214"/>
        <v>4446091.4855949972</v>
      </c>
      <c r="AB437" s="10">
        <f t="shared" si="215"/>
        <v>4.4460914855949971</v>
      </c>
      <c r="AC437" s="10">
        <f t="shared" si="216"/>
        <v>4.3450914855949971</v>
      </c>
      <c r="AD437" s="3">
        <f t="shared" si="217"/>
        <v>630.18005592385748</v>
      </c>
      <c r="AI437" s="94">
        <f t="shared" si="218"/>
        <v>1.0538234136105138</v>
      </c>
    </row>
    <row r="438" spans="2:35">
      <c r="B438" s="39">
        <f t="shared" si="219"/>
        <v>410</v>
      </c>
      <c r="C438" s="42">
        <f t="shared" si="220"/>
        <v>6.9808153477221078</v>
      </c>
      <c r="D438" s="10">
        <f t="shared" si="221"/>
        <v>7.2191846522778924</v>
      </c>
      <c r="E438" s="40">
        <f t="shared" si="222"/>
        <v>31.961630695444214</v>
      </c>
      <c r="F438" s="40">
        <f t="shared" si="223"/>
        <v>46.4</v>
      </c>
      <c r="G438" s="3">
        <f t="shared" si="224"/>
        <v>355.19184652277602</v>
      </c>
      <c r="H438" s="3">
        <f t="shared" si="225"/>
        <v>213.67820014326583</v>
      </c>
      <c r="I438">
        <f t="shared" si="210"/>
        <v>2.1367820014326583E-4</v>
      </c>
      <c r="J438" s="4">
        <f t="shared" si="226"/>
        <v>846.33393705667743</v>
      </c>
      <c r="K438" s="40">
        <f t="shared" si="227"/>
        <v>3.9607874668039695</v>
      </c>
      <c r="L438" s="40">
        <f t="shared" si="211"/>
        <v>2.0392125331960305</v>
      </c>
      <c r="M438" s="10">
        <f t="shared" si="228"/>
        <v>4.4460914855949971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13.294902455068106</v>
      </c>
      <c r="Q438" s="42">
        <f t="shared" si="230"/>
        <v>0.5416832481220778</v>
      </c>
      <c r="R438" s="4">
        <f t="shared" si="231"/>
        <v>315627.24194518308</v>
      </c>
      <c r="S438">
        <f t="shared" si="212"/>
        <v>3.1562724194518309E-4</v>
      </c>
      <c r="T438" s="41">
        <f t="shared" si="213"/>
        <v>4.7377252509477513E-4</v>
      </c>
      <c r="U438" s="42">
        <f t="shared" si="232"/>
        <v>0.5664088670327283</v>
      </c>
      <c r="V438" s="42">
        <f t="shared" si="233"/>
        <v>1.0628701699472582</v>
      </c>
      <c r="W438" s="42">
        <f t="shared" si="234"/>
        <v>1.0539657913982918</v>
      </c>
      <c r="X438" s="42">
        <f t="shared" si="235"/>
        <v>8.9043785489664184E-3</v>
      </c>
      <c r="Y438" s="42">
        <f t="shared" si="209"/>
        <v>6.5759191959398385E-3</v>
      </c>
      <c r="Z438" s="10">
        <f t="shared" si="236"/>
        <v>13.879908284306627</v>
      </c>
      <c r="AA438">
        <f t="shared" si="214"/>
        <v>4446670.9888050379</v>
      </c>
      <c r="AB438" s="10">
        <f t="shared" si="215"/>
        <v>4.446670988805038</v>
      </c>
      <c r="AC438" s="10">
        <f t="shared" si="216"/>
        <v>4.345670988805038</v>
      </c>
      <c r="AD438" s="3">
        <f t="shared" si="217"/>
        <v>630.26410279986044</v>
      </c>
      <c r="AI438" s="94">
        <f t="shared" si="218"/>
        <v>1.0539657913982918</v>
      </c>
    </row>
    <row r="439" spans="2:35">
      <c r="B439" s="39">
        <f t="shared" si="219"/>
        <v>411</v>
      </c>
      <c r="C439" s="42">
        <f t="shared" si="220"/>
        <v>6.997841726618991</v>
      </c>
      <c r="D439" s="10">
        <f t="shared" si="221"/>
        <v>7.2021582733810092</v>
      </c>
      <c r="E439" s="40">
        <f t="shared" si="222"/>
        <v>31.99568345323798</v>
      </c>
      <c r="F439" s="40">
        <f t="shared" si="223"/>
        <v>46.4</v>
      </c>
      <c r="G439" s="3">
        <f t="shared" si="224"/>
        <v>355.02158273380718</v>
      </c>
      <c r="H439" s="3">
        <f t="shared" si="225"/>
        <v>213.67820014326583</v>
      </c>
      <c r="I439">
        <f t="shared" si="210"/>
        <v>2.1367820014326583E-4</v>
      </c>
      <c r="J439" s="4">
        <f t="shared" si="226"/>
        <v>848.04447372422806</v>
      </c>
      <c r="K439" s="40">
        <f t="shared" si="227"/>
        <v>3.9687926665220679</v>
      </c>
      <c r="L439" s="40">
        <f t="shared" si="211"/>
        <v>2.0312073334779321</v>
      </c>
      <c r="M439" s="10">
        <f t="shared" si="228"/>
        <v>4.446670988805038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13.295455211769129</v>
      </c>
      <c r="Q439" s="42">
        <f t="shared" si="230"/>
        <v>0.54296386459031365</v>
      </c>
      <c r="R439" s="4">
        <f t="shared" si="231"/>
        <v>314868.66630146862</v>
      </c>
      <c r="S439">
        <f t="shared" si="212"/>
        <v>3.1486866630146864E-4</v>
      </c>
      <c r="T439" s="41">
        <f t="shared" si="213"/>
        <v>4.7453110073848959E-4</v>
      </c>
      <c r="U439" s="42">
        <f t="shared" si="232"/>
        <v>0.56504756511130039</v>
      </c>
      <c r="V439" s="42">
        <f t="shared" si="233"/>
        <v>1.0630051660222788</v>
      </c>
      <c r="W439" s="42">
        <f t="shared" si="234"/>
        <v>1.0541063584177468</v>
      </c>
      <c r="X439" s="42">
        <f t="shared" si="235"/>
        <v>8.8988076045319886E-3</v>
      </c>
      <c r="Y439" s="42">
        <f t="shared" si="209"/>
        <v>6.587315155505865E-3</v>
      </c>
      <c r="Z439" s="10">
        <f t="shared" si="236"/>
        <v>13.881735349388792</v>
      </c>
      <c r="AA439">
        <f t="shared" si="214"/>
        <v>4447243.0259943046</v>
      </c>
      <c r="AB439" s="10">
        <f t="shared" si="215"/>
        <v>4.4472430259943048</v>
      </c>
      <c r="AC439" s="10">
        <f t="shared" si="216"/>
        <v>4.3462430259943048</v>
      </c>
      <c r="AD439" s="3">
        <f t="shared" si="217"/>
        <v>630.34706685921753</v>
      </c>
      <c r="AI439" s="94">
        <f t="shared" si="218"/>
        <v>1.0541063584177468</v>
      </c>
    </row>
    <row r="440" spans="2:35">
      <c r="B440" s="39">
        <f t="shared" si="219"/>
        <v>412</v>
      </c>
      <c r="C440" s="42">
        <f t="shared" si="220"/>
        <v>7.0148681055158741</v>
      </c>
      <c r="D440" s="10">
        <f t="shared" si="221"/>
        <v>7.185131894484126</v>
      </c>
      <c r="E440" s="40">
        <f t="shared" si="222"/>
        <v>32.029736211031747</v>
      </c>
      <c r="F440" s="40">
        <f t="shared" si="223"/>
        <v>46.4</v>
      </c>
      <c r="G440" s="3">
        <f t="shared" si="224"/>
        <v>354.85131894483834</v>
      </c>
      <c r="H440" s="3">
        <f t="shared" si="225"/>
        <v>213.67820014326583</v>
      </c>
      <c r="I440">
        <f t="shared" si="210"/>
        <v>2.1367820014326583E-4</v>
      </c>
      <c r="J440" s="4">
        <f t="shared" si="226"/>
        <v>849.75683187198342</v>
      </c>
      <c r="K440" s="40">
        <f t="shared" si="227"/>
        <v>3.9768063906483815</v>
      </c>
      <c r="L440" s="40">
        <f t="shared" si="211"/>
        <v>2.0231936093516185</v>
      </c>
      <c r="M440" s="10">
        <f t="shared" si="228"/>
        <v>4.4472430259943048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13.296000798926565</v>
      </c>
      <c r="Q440" s="42">
        <f t="shared" si="230"/>
        <v>0.5442444285098238</v>
      </c>
      <c r="R440" s="4">
        <f t="shared" si="231"/>
        <v>314110.02678800939</v>
      </c>
      <c r="S440">
        <f t="shared" si="212"/>
        <v>3.1411002678800941E-4</v>
      </c>
      <c r="T440" s="41">
        <f t="shared" si="213"/>
        <v>4.7528974025194882E-4</v>
      </c>
      <c r="U440" s="42">
        <f t="shared" si="232"/>
        <v>0.56368614857242216</v>
      </c>
      <c r="V440" s="42">
        <f t="shared" si="233"/>
        <v>1.0631382925414652</v>
      </c>
      <c r="W440" s="42">
        <f t="shared" si="234"/>
        <v>1.0542451144441489</v>
      </c>
      <c r="X440" s="42">
        <f t="shared" si="235"/>
        <v>8.8931780973162677E-3</v>
      </c>
      <c r="Y440" s="42">
        <f t="shared" si="209"/>
        <v>6.5987034385070658E-3</v>
      </c>
      <c r="Z440" s="10">
        <f t="shared" si="236"/>
        <v>13.883538565358311</v>
      </c>
      <c r="AA440">
        <f t="shared" si="214"/>
        <v>4447807.5962468432</v>
      </c>
      <c r="AB440" s="10">
        <f t="shared" si="215"/>
        <v>4.4478075962468431</v>
      </c>
      <c r="AC440" s="10">
        <f t="shared" si="216"/>
        <v>4.3468075962468431</v>
      </c>
      <c r="AD440" s="3">
        <f t="shared" si="217"/>
        <v>630.42894796908536</v>
      </c>
      <c r="AI440" s="94">
        <f t="shared" si="218"/>
        <v>1.0542451144441489</v>
      </c>
    </row>
    <row r="441" spans="2:35">
      <c r="B441" s="39">
        <f t="shared" si="219"/>
        <v>413</v>
      </c>
      <c r="C441" s="42">
        <f t="shared" si="220"/>
        <v>7.0318944844127573</v>
      </c>
      <c r="D441" s="10">
        <f t="shared" si="221"/>
        <v>7.1681055155872428</v>
      </c>
      <c r="E441" s="40">
        <f t="shared" si="222"/>
        <v>32.063788968825513</v>
      </c>
      <c r="F441" s="40">
        <f t="shared" si="223"/>
        <v>46.4</v>
      </c>
      <c r="G441" s="3">
        <f t="shared" si="224"/>
        <v>354.6810551558695</v>
      </c>
      <c r="H441" s="3">
        <f t="shared" si="225"/>
        <v>213.67820014326583</v>
      </c>
      <c r="I441">
        <f t="shared" si="210"/>
        <v>2.1367820014326583E-4</v>
      </c>
      <c r="J441" s="4">
        <f t="shared" si="226"/>
        <v>851.47101149994364</v>
      </c>
      <c r="K441" s="40">
        <f t="shared" si="227"/>
        <v>3.9848286391829109</v>
      </c>
      <c r="L441" s="40">
        <f t="shared" si="211"/>
        <v>2.0151713608170891</v>
      </c>
      <c r="M441" s="10">
        <f t="shared" si="228"/>
        <v>4.4478075962468431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13.296539217548629</v>
      </c>
      <c r="Q441" s="42">
        <f t="shared" si="230"/>
        <v>0.54552494057528</v>
      </c>
      <c r="R441" s="4">
        <f t="shared" si="231"/>
        <v>313351.32433520182</v>
      </c>
      <c r="S441">
        <f t="shared" si="212"/>
        <v>3.1335132433520183E-4</v>
      </c>
      <c r="T441" s="41">
        <f t="shared" si="213"/>
        <v>4.7604844270475639E-4</v>
      </c>
      <c r="U441" s="42">
        <f t="shared" si="232"/>
        <v>0.56232461908573639</v>
      </c>
      <c r="V441" s="42">
        <f t="shared" si="233"/>
        <v>1.0632695492804309</v>
      </c>
      <c r="W441" s="42">
        <f t="shared" si="234"/>
        <v>1.0543820592553201</v>
      </c>
      <c r="X441" s="42">
        <f t="shared" si="235"/>
        <v>8.8874900251108002E-3</v>
      </c>
      <c r="Y441" s="42">
        <f t="shared" si="209"/>
        <v>6.610083976715842E-3</v>
      </c>
      <c r="Z441" s="10">
        <f t="shared" si="236"/>
        <v>13.885317929325511</v>
      </c>
      <c r="AA441">
        <f t="shared" si="214"/>
        <v>4448364.6986579252</v>
      </c>
      <c r="AB441" s="10">
        <f t="shared" si="215"/>
        <v>4.4483646986579251</v>
      </c>
      <c r="AC441" s="10">
        <f t="shared" si="216"/>
        <v>4.3473646986579251</v>
      </c>
      <c r="AD441" s="3">
        <f t="shared" si="217"/>
        <v>630.50974599824872</v>
      </c>
      <c r="AI441" s="94">
        <f t="shared" si="218"/>
        <v>1.0543820592553201</v>
      </c>
    </row>
    <row r="442" spans="2:35">
      <c r="B442" s="39">
        <f t="shared" si="219"/>
        <v>414</v>
      </c>
      <c r="C442" s="42">
        <f t="shared" si="220"/>
        <v>7.0489208633096405</v>
      </c>
      <c r="D442" s="10">
        <f t="shared" si="221"/>
        <v>7.1510791366903597</v>
      </c>
      <c r="E442" s="40">
        <f t="shared" si="222"/>
        <v>32.097841726619279</v>
      </c>
      <c r="F442" s="40">
        <f t="shared" si="223"/>
        <v>46.4</v>
      </c>
      <c r="G442" s="3">
        <f t="shared" si="224"/>
        <v>354.51079136690066</v>
      </c>
      <c r="H442" s="3">
        <f t="shared" si="225"/>
        <v>213.67820014326583</v>
      </c>
      <c r="I442">
        <f t="shared" si="210"/>
        <v>2.1367820014326583E-4</v>
      </c>
      <c r="J442" s="4">
        <f t="shared" si="226"/>
        <v>853.18701260810872</v>
      </c>
      <c r="K442" s="40">
        <f t="shared" si="227"/>
        <v>3.9928594121256564</v>
      </c>
      <c r="L442" s="40">
        <f t="shared" si="211"/>
        <v>2.0071405878743436</v>
      </c>
      <c r="M442" s="10">
        <f t="shared" si="228"/>
        <v>4.4483646986579251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13.297070468629316</v>
      </c>
      <c r="Q442" s="42">
        <f t="shared" si="230"/>
        <v>0.54680540148109025</v>
      </c>
      <c r="R442" s="4">
        <f t="shared" si="231"/>
        <v>312592.55987344228</v>
      </c>
      <c r="S442">
        <f t="shared" si="212"/>
        <v>3.125925598734423E-4</v>
      </c>
      <c r="T442" s="41">
        <f t="shared" si="213"/>
        <v>4.7680720716651592E-4</v>
      </c>
      <c r="U442" s="42">
        <f t="shared" si="232"/>
        <v>0.56096297832088582</v>
      </c>
      <c r="V442" s="42">
        <f t="shared" si="233"/>
        <v>1.0633989360174625</v>
      </c>
      <c r="W442" s="42">
        <f t="shared" si="234"/>
        <v>1.0545171926318053</v>
      </c>
      <c r="X442" s="42">
        <f t="shared" si="235"/>
        <v>8.8817433856571704E-3</v>
      </c>
      <c r="Y442" s="42">
        <f t="shared" si="209"/>
        <v>6.621456701896615E-3</v>
      </c>
      <c r="Z442" s="10">
        <f t="shared" si="236"/>
        <v>13.887073438435246</v>
      </c>
      <c r="AA442">
        <f t="shared" si="214"/>
        <v>4448914.3323336309</v>
      </c>
      <c r="AB442" s="10">
        <f t="shared" si="215"/>
        <v>4.4489143323336311</v>
      </c>
      <c r="AC442" s="10">
        <f t="shared" si="216"/>
        <v>4.3479143323336311</v>
      </c>
      <c r="AD442" s="3">
        <f t="shared" si="217"/>
        <v>630.58946081706029</v>
      </c>
      <c r="AI442" s="94">
        <f t="shared" si="218"/>
        <v>1.0545171926318053</v>
      </c>
    </row>
    <row r="443" spans="2:35">
      <c r="B443" s="39">
        <f t="shared" si="219"/>
        <v>415</v>
      </c>
      <c r="C443" s="42">
        <f t="shared" si="220"/>
        <v>7.0659472422065237</v>
      </c>
      <c r="D443" s="10">
        <f t="shared" si="221"/>
        <v>7.1340527577934765</v>
      </c>
      <c r="E443" s="40">
        <f t="shared" si="222"/>
        <v>32.131894484413046</v>
      </c>
      <c r="F443" s="40">
        <f t="shared" si="223"/>
        <v>46.4</v>
      </c>
      <c r="G443" s="3">
        <f t="shared" si="224"/>
        <v>354.34052757793182</v>
      </c>
      <c r="H443" s="3">
        <f t="shared" si="225"/>
        <v>213.67820014326583</v>
      </c>
      <c r="I443">
        <f t="shared" si="210"/>
        <v>2.1367820014326583E-4</v>
      </c>
      <c r="J443" s="4">
        <f t="shared" si="226"/>
        <v>854.90483519647853</v>
      </c>
      <c r="K443" s="40">
        <f t="shared" si="227"/>
        <v>4.0008987094766173</v>
      </c>
      <c r="L443" s="40">
        <f t="shared" si="211"/>
        <v>1.9991012905233827</v>
      </c>
      <c r="M443" s="10">
        <f t="shared" si="228"/>
        <v>4.4489143323336311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13.297594553148013</v>
      </c>
      <c r="Q443" s="42">
        <f t="shared" si="230"/>
        <v>0.54808581192140193</v>
      </c>
      <c r="R443" s="4">
        <f t="shared" si="231"/>
        <v>311833.73433312704</v>
      </c>
      <c r="S443">
        <f t="shared" si="212"/>
        <v>3.1183373433312704E-4</v>
      </c>
      <c r="T443" s="41">
        <f t="shared" si="213"/>
        <v>4.7756603270683118E-4</v>
      </c>
      <c r="U443" s="42">
        <f t="shared" si="232"/>
        <v>0.5596012279475131</v>
      </c>
      <c r="V443" s="42">
        <f t="shared" si="233"/>
        <v>1.0635264525344159</v>
      </c>
      <c r="W443" s="42">
        <f t="shared" si="234"/>
        <v>1.0546505143567713</v>
      </c>
      <c r="X443" s="42">
        <f t="shared" si="235"/>
        <v>8.8759381776446489E-3</v>
      </c>
      <c r="Y443" s="42">
        <f t="shared" si="209"/>
        <v>6.6328215458068326E-3</v>
      </c>
      <c r="Z443" s="10">
        <f t="shared" si="236"/>
        <v>13.888805089868267</v>
      </c>
      <c r="AA443">
        <f t="shared" si="214"/>
        <v>4449456.4963912787</v>
      </c>
      <c r="AB443" s="10">
        <f t="shared" si="215"/>
        <v>4.4494564963912788</v>
      </c>
      <c r="AC443" s="10">
        <f t="shared" si="216"/>
        <v>4.3484564963912788</v>
      </c>
      <c r="AD443" s="3">
        <f t="shared" si="217"/>
        <v>630.66809229750231</v>
      </c>
      <c r="AI443" s="94">
        <f t="shared" si="218"/>
        <v>1.0546505143567713</v>
      </c>
    </row>
    <row r="444" spans="2:35">
      <c r="B444" s="39">
        <f t="shared" si="219"/>
        <v>416</v>
      </c>
      <c r="C444" s="42">
        <f t="shared" si="220"/>
        <v>7.0829736211034069</v>
      </c>
      <c r="D444" s="10">
        <f t="shared" si="221"/>
        <v>7.1170263788965933</v>
      </c>
      <c r="E444" s="40">
        <f t="shared" si="222"/>
        <v>32.165947242206812</v>
      </c>
      <c r="F444" s="40">
        <f t="shared" si="223"/>
        <v>46.4</v>
      </c>
      <c r="G444" s="3">
        <f t="shared" si="224"/>
        <v>354.17026378896298</v>
      </c>
      <c r="H444" s="3">
        <f t="shared" si="225"/>
        <v>213.67820014326583</v>
      </c>
      <c r="I444">
        <f t="shared" si="210"/>
        <v>2.1367820014326583E-4</v>
      </c>
      <c r="J444" s="4">
        <f t="shared" si="226"/>
        <v>856.6244792650532</v>
      </c>
      <c r="K444" s="40">
        <f t="shared" si="227"/>
        <v>4.0089465312357939</v>
      </c>
      <c r="L444" s="40">
        <f t="shared" si="211"/>
        <v>1.9910534687642061</v>
      </c>
      <c r="M444" s="10">
        <f t="shared" si="228"/>
        <v>4.4494564963912788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13.29811147206992</v>
      </c>
      <c r="Q444" s="42">
        <f t="shared" si="230"/>
        <v>0.54936617259010623</v>
      </c>
      <c r="R444" s="4">
        <f t="shared" si="231"/>
        <v>311074.84864465252</v>
      </c>
      <c r="S444">
        <f t="shared" si="212"/>
        <v>3.1107484864465254E-4</v>
      </c>
      <c r="T444" s="41">
        <f t="shared" si="213"/>
        <v>4.7832491839530568E-4</v>
      </c>
      <c r="U444" s="42">
        <f t="shared" si="232"/>
        <v>0.55823936963526111</v>
      </c>
      <c r="V444" s="42">
        <f t="shared" si="233"/>
        <v>1.0636520986154436</v>
      </c>
      <c r="W444" s="42">
        <f t="shared" si="234"/>
        <v>1.0547820242161106</v>
      </c>
      <c r="X444" s="42">
        <f t="shared" si="235"/>
        <v>8.8700743993330722E-3</v>
      </c>
      <c r="Y444" s="42">
        <f t="shared" si="209"/>
        <v>6.6441784401962195E-3</v>
      </c>
      <c r="Z444" s="10">
        <f t="shared" si="236"/>
        <v>13.890512880838921</v>
      </c>
      <c r="AA444">
        <f t="shared" si="214"/>
        <v>4449991.1899587074</v>
      </c>
      <c r="AB444" s="10">
        <f t="shared" si="215"/>
        <v>4.4499911899587072</v>
      </c>
      <c r="AC444" s="10">
        <f t="shared" si="216"/>
        <v>4.3489911899587073</v>
      </c>
      <c r="AD444" s="3">
        <f t="shared" si="217"/>
        <v>630.74564031308307</v>
      </c>
      <c r="AI444" s="94">
        <f t="shared" si="218"/>
        <v>1.0547820242161106</v>
      </c>
    </row>
    <row r="445" spans="2:35">
      <c r="B445" s="39">
        <f t="shared" si="219"/>
        <v>417</v>
      </c>
      <c r="C445" s="42">
        <f t="shared" si="220"/>
        <v>7.1000000000002901</v>
      </c>
      <c r="D445" s="10">
        <f t="shared" si="221"/>
        <v>7.0999999999997101</v>
      </c>
      <c r="E445" s="40">
        <f t="shared" si="222"/>
        <v>32.200000000000578</v>
      </c>
      <c r="F445" s="40">
        <f t="shared" si="223"/>
        <v>46.4</v>
      </c>
      <c r="G445" s="3">
        <f t="shared" si="224"/>
        <v>353.99999999999415</v>
      </c>
      <c r="H445" s="3">
        <f t="shared" si="225"/>
        <v>213.67820014326583</v>
      </c>
      <c r="I445">
        <f t="shared" si="210"/>
        <v>2.1367820014326583E-4</v>
      </c>
      <c r="J445" s="4">
        <f t="shared" si="226"/>
        <v>858.3459448138326</v>
      </c>
      <c r="K445" s="40">
        <f t="shared" si="227"/>
        <v>4.0170028774031854</v>
      </c>
      <c r="L445" s="40">
        <f t="shared" si="211"/>
        <v>1.9829971225968146</v>
      </c>
      <c r="M445" s="10">
        <f t="shared" si="228"/>
        <v>4.4499911899587072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13.298621226345375</v>
      </c>
      <c r="Q445" s="42">
        <f t="shared" si="230"/>
        <v>0.55064648418084117</v>
      </c>
      <c r="R445" s="4">
        <f t="shared" si="231"/>
        <v>310315.90373841516</v>
      </c>
      <c r="S445">
        <f t="shared" si="212"/>
        <v>3.1031590373841518E-4</v>
      </c>
      <c r="T445" s="41">
        <f t="shared" si="213"/>
        <v>4.7908386330154304E-4</v>
      </c>
      <c r="U445" s="42">
        <f t="shared" si="232"/>
        <v>0.55687740505377281</v>
      </c>
      <c r="V445" s="42">
        <f t="shared" si="233"/>
        <v>1.0637758740483514</v>
      </c>
      <c r="W445" s="42">
        <f t="shared" si="234"/>
        <v>1.0549117219982673</v>
      </c>
      <c r="X445" s="42">
        <f t="shared" si="235"/>
        <v>8.864152050084062E-3</v>
      </c>
      <c r="Y445" s="42">
        <f t="shared" si="209"/>
        <v>6.6555273168079788E-3</v>
      </c>
      <c r="Z445" s="10">
        <f t="shared" si="236"/>
        <v>13.892196808596919</v>
      </c>
      <c r="AA445">
        <f t="shared" si="214"/>
        <v>4450518.4121748265</v>
      </c>
      <c r="AB445" s="10">
        <f t="shared" si="215"/>
        <v>4.4505184121748265</v>
      </c>
      <c r="AC445" s="10">
        <f t="shared" si="216"/>
        <v>4.3495184121748265</v>
      </c>
      <c r="AD445" s="3">
        <f t="shared" si="217"/>
        <v>630.8221047389161</v>
      </c>
      <c r="AI445" s="94">
        <f t="shared" si="218"/>
        <v>1.0549117219982673</v>
      </c>
    </row>
    <row r="446" spans="2:35">
      <c r="B446" s="39">
        <f t="shared" si="219"/>
        <v>418</v>
      </c>
      <c r="C446" s="42">
        <f t="shared" si="220"/>
        <v>7.1170263788971733</v>
      </c>
      <c r="D446" s="10">
        <f t="shared" si="221"/>
        <v>7.0829736211028269</v>
      </c>
      <c r="E446" s="40">
        <f t="shared" si="222"/>
        <v>32.234052757794345</v>
      </c>
      <c r="F446" s="40">
        <f t="shared" si="223"/>
        <v>46.4</v>
      </c>
      <c r="G446" s="3">
        <f t="shared" si="224"/>
        <v>353.82973621102531</v>
      </c>
      <c r="H446" s="3">
        <f t="shared" si="225"/>
        <v>213.67820014326583</v>
      </c>
      <c r="I446">
        <f t="shared" si="210"/>
        <v>2.1367820014326583E-4</v>
      </c>
      <c r="J446" s="4">
        <f t="shared" si="226"/>
        <v>860.06923184281698</v>
      </c>
      <c r="K446" s="40">
        <f t="shared" si="227"/>
        <v>4.0250677479787935</v>
      </c>
      <c r="L446" s="40">
        <f t="shared" si="211"/>
        <v>1.9749322520212065</v>
      </c>
      <c r="M446" s="10">
        <f t="shared" si="228"/>
        <v>4.4505184121748265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13.299123816910402</v>
      </c>
      <c r="Q446" s="42">
        <f t="shared" si="230"/>
        <v>0.55192674738699565</v>
      </c>
      <c r="R446" s="4">
        <f t="shared" si="231"/>
        <v>309556.90054481116</v>
      </c>
      <c r="S446">
        <f t="shared" si="212"/>
        <v>3.0955690054481114E-4</v>
      </c>
      <c r="T446" s="41">
        <f t="shared" si="213"/>
        <v>4.7984286649514708E-4</v>
      </c>
      <c r="U446" s="42">
        <f t="shared" si="232"/>
        <v>0.55551533587269075</v>
      </c>
      <c r="V446" s="42">
        <f t="shared" si="233"/>
        <v>1.0638977786242043</v>
      </c>
      <c r="W446" s="42">
        <f t="shared" si="234"/>
        <v>1.055039607494372</v>
      </c>
      <c r="X446" s="42">
        <f t="shared" si="235"/>
        <v>8.8581711298323373E-3</v>
      </c>
      <c r="Y446" s="42">
        <f t="shared" si="209"/>
        <v>6.6668681073793227E-3</v>
      </c>
      <c r="Z446" s="10">
        <f t="shared" si="236"/>
        <v>13.893856870427705</v>
      </c>
      <c r="AA446">
        <f t="shared" si="214"/>
        <v>4451038.1621897323</v>
      </c>
      <c r="AB446" s="10">
        <f t="shared" si="215"/>
        <v>4.4510381621897324</v>
      </c>
      <c r="AC446" s="10">
        <f t="shared" si="216"/>
        <v>4.3500381621897324</v>
      </c>
      <c r="AD446" s="3">
        <f t="shared" si="217"/>
        <v>630.89748545173779</v>
      </c>
      <c r="AI446" s="94">
        <f t="shared" si="218"/>
        <v>1.055039607494372</v>
      </c>
    </row>
    <row r="447" spans="2:35">
      <c r="B447" s="39">
        <f t="shared" si="219"/>
        <v>419</v>
      </c>
      <c r="C447" s="42">
        <f t="shared" si="220"/>
        <v>7.1340527577940565</v>
      </c>
      <c r="D447" s="10">
        <f t="shared" si="221"/>
        <v>7.0659472422059437</v>
      </c>
      <c r="E447" s="40">
        <f t="shared" si="222"/>
        <v>32.268105515588111</v>
      </c>
      <c r="F447" s="40">
        <f t="shared" si="223"/>
        <v>46.4</v>
      </c>
      <c r="G447" s="3">
        <f t="shared" si="224"/>
        <v>353.65947242205647</v>
      </c>
      <c r="H447" s="3">
        <f t="shared" si="225"/>
        <v>213.67820014326583</v>
      </c>
      <c r="I447">
        <f t="shared" si="210"/>
        <v>2.1367820014326583E-4</v>
      </c>
      <c r="J447" s="4">
        <f t="shared" si="226"/>
        <v>861.79434035200597</v>
      </c>
      <c r="K447" s="40">
        <f t="shared" si="227"/>
        <v>4.0331411429626174</v>
      </c>
      <c r="L447" s="40">
        <f t="shared" si="211"/>
        <v>1.9668588570373826</v>
      </c>
      <c r="M447" s="10">
        <f t="shared" si="228"/>
        <v>4.4510381621897324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13.299619244686818</v>
      </c>
      <c r="Q447" s="42">
        <f t="shared" si="230"/>
        <v>0.55320696290171312</v>
      </c>
      <c r="R447" s="4">
        <f t="shared" si="231"/>
        <v>308797.839994237</v>
      </c>
      <c r="S447">
        <f t="shared" si="212"/>
        <v>3.0879783999423701E-4</v>
      </c>
      <c r="T447" s="41">
        <f t="shared" si="213"/>
        <v>4.8060192704572121E-4</v>
      </c>
      <c r="U447" s="42">
        <f t="shared" si="232"/>
        <v>0.55415316376165802</v>
      </c>
      <c r="V447" s="42">
        <f t="shared" si="233"/>
        <v>1.0640178121363859</v>
      </c>
      <c r="W447" s="42">
        <f t="shared" si="234"/>
        <v>1.0551656804982674</v>
      </c>
      <c r="X447" s="42">
        <f t="shared" si="235"/>
        <v>8.8521316381184878E-3</v>
      </c>
      <c r="Y447" s="42">
        <f t="shared" si="209"/>
        <v>6.6782007436407631E-3</v>
      </c>
      <c r="Z447" s="10">
        <f t="shared" si="236"/>
        <v>13.895493063650251</v>
      </c>
      <c r="AA447">
        <f t="shared" si="214"/>
        <v>4451550.439164022</v>
      </c>
      <c r="AB447" s="10">
        <f t="shared" si="215"/>
        <v>4.4515504391640217</v>
      </c>
      <c r="AC447" s="10">
        <f t="shared" si="216"/>
        <v>4.3505504391640217</v>
      </c>
      <c r="AD447" s="3">
        <f t="shared" si="217"/>
        <v>630.97178232980741</v>
      </c>
      <c r="AI447" s="94">
        <f t="shared" si="218"/>
        <v>1.0551656804982674</v>
      </c>
    </row>
    <row r="448" spans="2:35">
      <c r="B448" s="39">
        <f t="shared" si="219"/>
        <v>420</v>
      </c>
      <c r="C448" s="42">
        <f t="shared" si="220"/>
        <v>7.1510791366909396</v>
      </c>
      <c r="D448" s="10">
        <f t="shared" si="221"/>
        <v>7.0489208633090605</v>
      </c>
      <c r="E448" s="40">
        <f t="shared" si="222"/>
        <v>32.302158273381878</v>
      </c>
      <c r="F448" s="40">
        <f t="shared" si="223"/>
        <v>46.4</v>
      </c>
      <c r="G448" s="3">
        <f t="shared" si="224"/>
        <v>353.48920863308763</v>
      </c>
      <c r="H448" s="3">
        <f t="shared" si="225"/>
        <v>213.67820014326583</v>
      </c>
      <c r="I448">
        <f t="shared" si="210"/>
        <v>2.1367820014326583E-4</v>
      </c>
      <c r="J448" s="4">
        <f t="shared" si="226"/>
        <v>863.52127034139994</v>
      </c>
      <c r="K448" s="40">
        <f t="shared" si="227"/>
        <v>4.041223062354657</v>
      </c>
      <c r="L448" s="40">
        <f t="shared" si="211"/>
        <v>1.958776937645343</v>
      </c>
      <c r="M448" s="10">
        <f t="shared" si="228"/>
        <v>4.4515504391640217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13.300107510581597</v>
      </c>
      <c r="Q448" s="42">
        <f t="shared" si="230"/>
        <v>0.55448713141789518</v>
      </c>
      <c r="R448" s="4">
        <f t="shared" si="231"/>
        <v>308038.72301708901</v>
      </c>
      <c r="S448">
        <f t="shared" si="212"/>
        <v>3.0803872301708902E-4</v>
      </c>
      <c r="T448" s="41">
        <f t="shared" si="213"/>
        <v>4.813610440228692E-4</v>
      </c>
      <c r="U448" s="42">
        <f t="shared" si="232"/>
        <v>0.55279089039031704</v>
      </c>
      <c r="V448" s="42">
        <f t="shared" si="233"/>
        <v>1.0641359743823275</v>
      </c>
      <c r="W448" s="42">
        <f t="shared" si="234"/>
        <v>1.0552899408063443</v>
      </c>
      <c r="X448" s="42">
        <f t="shared" si="235"/>
        <v>8.8460335759832365E-3</v>
      </c>
      <c r="Y448" s="42">
        <f t="shared" si="209"/>
        <v>6.6895251573178263E-3</v>
      </c>
      <c r="Z448" s="10">
        <f t="shared" si="236"/>
        <v>13.897105385619886</v>
      </c>
      <c r="AA448">
        <f t="shared" si="214"/>
        <v>4452055.2422696715</v>
      </c>
      <c r="AB448" s="10">
        <f t="shared" si="215"/>
        <v>4.4520552422696715</v>
      </c>
      <c r="AC448" s="10">
        <f t="shared" si="216"/>
        <v>4.3510552422696716</v>
      </c>
      <c r="AD448" s="3">
        <f t="shared" si="217"/>
        <v>631.04499525303436</v>
      </c>
      <c r="AI448" s="94">
        <f t="shared" si="218"/>
        <v>1.0552899408063443</v>
      </c>
    </row>
    <row r="449" spans="2:35">
      <c r="B449" s="39">
        <f t="shared" si="219"/>
        <v>421</v>
      </c>
      <c r="C449" s="42">
        <f t="shared" si="220"/>
        <v>7.1681055155878228</v>
      </c>
      <c r="D449" s="10">
        <f t="shared" si="221"/>
        <v>7.0318944844121773</v>
      </c>
      <c r="E449" s="40">
        <f t="shared" si="222"/>
        <v>32.336211031175644</v>
      </c>
      <c r="F449" s="40">
        <f t="shared" si="223"/>
        <v>46.4</v>
      </c>
      <c r="G449" s="3">
        <f t="shared" si="224"/>
        <v>353.31894484411879</v>
      </c>
      <c r="H449" s="3">
        <f t="shared" si="225"/>
        <v>213.67820014326583</v>
      </c>
      <c r="I449">
        <f t="shared" si="210"/>
        <v>2.1367820014326583E-4</v>
      </c>
      <c r="J449" s="4">
        <f t="shared" si="226"/>
        <v>865.25002181099865</v>
      </c>
      <c r="K449" s="40">
        <f t="shared" si="227"/>
        <v>4.0493135061549115</v>
      </c>
      <c r="L449" s="40">
        <f t="shared" si="211"/>
        <v>1.9506864938450885</v>
      </c>
      <c r="M449" s="10">
        <f t="shared" si="228"/>
        <v>4.4520552422696715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13.300588615487719</v>
      </c>
      <c r="Q449" s="42">
        <f t="shared" si="230"/>
        <v>0.55576725362820523</v>
      </c>
      <c r="R449" s="4">
        <f t="shared" si="231"/>
        <v>307279.55054376356</v>
      </c>
      <c r="S449">
        <f t="shared" si="212"/>
        <v>3.0727955054376356E-4</v>
      </c>
      <c r="T449" s="41">
        <f t="shared" si="213"/>
        <v>4.8212021649619467E-4</v>
      </c>
      <c r="U449" s="42">
        <f t="shared" si="232"/>
        <v>0.55142851742831078</v>
      </c>
      <c r="V449" s="42">
        <f t="shared" si="233"/>
        <v>1.0642522651616912</v>
      </c>
      <c r="W449" s="42">
        <f t="shared" si="234"/>
        <v>1.0554123882177533</v>
      </c>
      <c r="X449" s="42">
        <f t="shared" si="235"/>
        <v>8.8398769439379521E-3</v>
      </c>
      <c r="Y449" s="42">
        <f t="shared" si="209"/>
        <v>6.700841280130169E-3</v>
      </c>
      <c r="Z449" s="10">
        <f t="shared" si="236"/>
        <v>13.898693833725718</v>
      </c>
      <c r="AA449">
        <f t="shared" si="214"/>
        <v>4452552.5706892367</v>
      </c>
      <c r="AB449" s="10">
        <f t="shared" si="215"/>
        <v>4.452552570689237</v>
      </c>
      <c r="AC449" s="10">
        <f t="shared" si="216"/>
        <v>4.3515525706892371</v>
      </c>
      <c r="AD449" s="3">
        <f t="shared" si="217"/>
        <v>631.11712410286248</v>
      </c>
      <c r="AI449" s="94">
        <f t="shared" si="218"/>
        <v>1.0554123882177533</v>
      </c>
    </row>
    <row r="450" spans="2:35">
      <c r="B450" s="39">
        <f t="shared" si="219"/>
        <v>422</v>
      </c>
      <c r="C450" s="42">
        <f t="shared" si="220"/>
        <v>7.185131894484706</v>
      </c>
      <c r="D450" s="10">
        <f t="shared" si="221"/>
        <v>7.0148681055152942</v>
      </c>
      <c r="E450" s="40">
        <f t="shared" si="222"/>
        <v>32.37026378896941</v>
      </c>
      <c r="F450" s="40">
        <f t="shared" si="223"/>
        <v>46.4</v>
      </c>
      <c r="G450" s="3">
        <f t="shared" si="224"/>
        <v>353.14868105514995</v>
      </c>
      <c r="H450" s="3">
        <f t="shared" si="225"/>
        <v>213.67820014326583</v>
      </c>
      <c r="I450">
        <f t="shared" si="210"/>
        <v>2.1367820014326583E-4</v>
      </c>
      <c r="J450" s="4">
        <f t="shared" si="226"/>
        <v>866.98059476080209</v>
      </c>
      <c r="K450" s="40">
        <f t="shared" si="227"/>
        <v>4.0574124743633817</v>
      </c>
      <c r="L450" s="40">
        <f t="shared" si="211"/>
        <v>1.9425875256366183</v>
      </c>
      <c r="M450" s="10">
        <f t="shared" si="228"/>
        <v>4.452552570689237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13.301062560283414</v>
      </c>
      <c r="Q450" s="42">
        <f t="shared" si="230"/>
        <v>0.55704733022507225</v>
      </c>
      <c r="R450" s="4">
        <f t="shared" si="231"/>
        <v>306520.32350465708</v>
      </c>
      <c r="S450">
        <f t="shared" si="212"/>
        <v>3.065203235046571E-4</v>
      </c>
      <c r="T450" s="41">
        <f t="shared" si="213"/>
        <v>4.8287944353530112E-4</v>
      </c>
      <c r="U450" s="42">
        <f t="shared" si="232"/>
        <v>0.55006604654528235</v>
      </c>
      <c r="V450" s="42">
        <f t="shared" si="233"/>
        <v>1.0643666842773887</v>
      </c>
      <c r="W450" s="42">
        <f t="shared" si="234"/>
        <v>1.0555330225342112</v>
      </c>
      <c r="X450" s="42">
        <f t="shared" si="235"/>
        <v>8.8336617431774567E-3</v>
      </c>
      <c r="Y450" s="42">
        <f t="shared" si="209"/>
        <v>6.7121490437922499E-3</v>
      </c>
      <c r="Z450" s="10">
        <f t="shared" si="236"/>
        <v>13.900258405391314</v>
      </c>
      <c r="AA450">
        <f t="shared" si="214"/>
        <v>4453042.4236160582</v>
      </c>
      <c r="AB450" s="10">
        <f t="shared" si="215"/>
        <v>4.4530424236160586</v>
      </c>
      <c r="AC450" s="10">
        <f t="shared" si="216"/>
        <v>4.3520424236160586</v>
      </c>
      <c r="AD450" s="3">
        <f t="shared" si="217"/>
        <v>631.18816876229994</v>
      </c>
      <c r="AI450" s="94">
        <f t="shared" si="218"/>
        <v>1.0555330225342112</v>
      </c>
    </row>
    <row r="451" spans="2:35">
      <c r="B451" s="39">
        <f t="shared" si="219"/>
        <v>423</v>
      </c>
      <c r="C451" s="42">
        <f t="shared" si="220"/>
        <v>7.2021582733815892</v>
      </c>
      <c r="D451" s="10">
        <f t="shared" si="221"/>
        <v>6.997841726618411</v>
      </c>
      <c r="E451" s="40">
        <f t="shared" si="222"/>
        <v>32.404316546763177</v>
      </c>
      <c r="F451" s="40">
        <f t="shared" si="223"/>
        <v>46.4</v>
      </c>
      <c r="G451" s="3">
        <f t="shared" si="224"/>
        <v>352.97841726618111</v>
      </c>
      <c r="H451" s="3">
        <f t="shared" si="225"/>
        <v>213.67820014326583</v>
      </c>
      <c r="I451">
        <f t="shared" si="210"/>
        <v>2.1367820014326583E-4</v>
      </c>
      <c r="J451" s="4">
        <f t="shared" si="226"/>
        <v>868.7129891908105</v>
      </c>
      <c r="K451" s="40">
        <f t="shared" si="227"/>
        <v>4.0655199669800686</v>
      </c>
      <c r="L451" s="40">
        <f t="shared" si="211"/>
        <v>1.9344800330199314</v>
      </c>
      <c r="M451" s="10">
        <f t="shared" si="228"/>
        <v>4.4530424236160586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13.301529345832378</v>
      </c>
      <c r="Q451" s="42">
        <f t="shared" si="230"/>
        <v>0.55832736190069443</v>
      </c>
      <c r="R451" s="4">
        <f t="shared" si="231"/>
        <v>305761.04283016577</v>
      </c>
      <c r="S451">
        <f t="shared" si="212"/>
        <v>3.0576104283016578E-4</v>
      </c>
      <c r="T451" s="41">
        <f t="shared" si="213"/>
        <v>4.8363872420979244E-4</v>
      </c>
      <c r="U451" s="42">
        <f t="shared" si="232"/>
        <v>0.54870347941087394</v>
      </c>
      <c r="V451" s="42">
        <f t="shared" si="233"/>
        <v>1.0644792315362883</v>
      </c>
      <c r="W451" s="42">
        <f t="shared" si="234"/>
        <v>1.055651843560051</v>
      </c>
      <c r="X451" s="42">
        <f t="shared" si="235"/>
        <v>8.8273879762372776E-3</v>
      </c>
      <c r="Y451" s="42">
        <f t="shared" si="209"/>
        <v>6.7234483800148398E-3</v>
      </c>
      <c r="Z451" s="10">
        <f t="shared" si="236"/>
        <v>13.901799098077076</v>
      </c>
      <c r="AA451">
        <f t="shared" si="214"/>
        <v>4453524.8002550127</v>
      </c>
      <c r="AB451" s="10">
        <f t="shared" si="215"/>
        <v>4.4535248002550123</v>
      </c>
      <c r="AC451" s="10">
        <f t="shared" si="216"/>
        <v>4.3525248002550123</v>
      </c>
      <c r="AD451" s="3">
        <f t="shared" si="217"/>
        <v>631.25812911602793</v>
      </c>
      <c r="AI451" s="94">
        <f t="shared" si="218"/>
        <v>1.055651843560051</v>
      </c>
    </row>
    <row r="452" spans="2:35">
      <c r="B452" s="39">
        <f t="shared" si="219"/>
        <v>424</v>
      </c>
      <c r="C452" s="42">
        <f t="shared" si="220"/>
        <v>7.2191846522784724</v>
      </c>
      <c r="D452" s="10">
        <f t="shared" si="221"/>
        <v>6.9808153477215278</v>
      </c>
      <c r="E452" s="40">
        <f t="shared" si="222"/>
        <v>32.438369304556943</v>
      </c>
      <c r="F452" s="40">
        <f t="shared" si="223"/>
        <v>46.4</v>
      </c>
      <c r="G452" s="3">
        <f t="shared" si="224"/>
        <v>352.80815347721227</v>
      </c>
      <c r="H452" s="3">
        <f t="shared" si="225"/>
        <v>213.67820014326583</v>
      </c>
      <c r="I452">
        <f t="shared" si="210"/>
        <v>2.1367820014326583E-4</v>
      </c>
      <c r="J452" s="4">
        <f t="shared" si="226"/>
        <v>870.44720510102366</v>
      </c>
      <c r="K452" s="40">
        <f t="shared" si="227"/>
        <v>4.0736359840049703</v>
      </c>
      <c r="L452" s="40">
        <f t="shared" si="211"/>
        <v>1.9263640159950297</v>
      </c>
      <c r="M452" s="10">
        <f t="shared" si="228"/>
        <v>4.4535248002550123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13.301988972984486</v>
      </c>
      <c r="Q452" s="42">
        <f t="shared" si="230"/>
        <v>0.5596073493470427</v>
      </c>
      <c r="R452" s="4">
        <f t="shared" si="231"/>
        <v>305001.70945068612</v>
      </c>
      <c r="S452">
        <f t="shared" si="212"/>
        <v>3.0500170945068613E-4</v>
      </c>
      <c r="T452" s="41">
        <f t="shared" si="213"/>
        <v>4.8439805758927209E-4</v>
      </c>
      <c r="U452" s="42">
        <f t="shared" si="232"/>
        <v>0.54734081769472875</v>
      </c>
      <c r="V452" s="42">
        <f t="shared" si="233"/>
        <v>1.064589906746958</v>
      </c>
      <c r="W452" s="42">
        <f t="shared" si="234"/>
        <v>1.0557688511024039</v>
      </c>
      <c r="X452" s="42">
        <f t="shared" si="235"/>
        <v>8.8210556445540433E-3</v>
      </c>
      <c r="Y452" s="42">
        <f t="shared" si="209"/>
        <v>6.7347392205034089E-3</v>
      </c>
      <c r="Z452" s="10">
        <f t="shared" si="236"/>
        <v>13.903315909276186</v>
      </c>
      <c r="AA452">
        <f t="shared" si="214"/>
        <v>4453999.6998212384</v>
      </c>
      <c r="AB452" s="10">
        <f t="shared" si="215"/>
        <v>4.4539996998212388</v>
      </c>
      <c r="AC452" s="10">
        <f t="shared" si="216"/>
        <v>4.3529996998212388</v>
      </c>
      <c r="AD452" s="3">
        <f t="shared" si="217"/>
        <v>631.32700505021592</v>
      </c>
      <c r="AI452" s="94">
        <f t="shared" si="218"/>
        <v>1.0557688511024039</v>
      </c>
    </row>
    <row r="453" spans="2:35">
      <c r="B453" s="39">
        <f t="shared" si="219"/>
        <v>425</v>
      </c>
      <c r="C453" s="42">
        <f t="shared" si="220"/>
        <v>7.2362110311753556</v>
      </c>
      <c r="D453" s="10">
        <f t="shared" si="221"/>
        <v>6.9637889688246446</v>
      </c>
      <c r="E453" s="40">
        <f t="shared" si="222"/>
        <v>32.472422062350709</v>
      </c>
      <c r="F453" s="40">
        <f t="shared" si="223"/>
        <v>46.4</v>
      </c>
      <c r="G453" s="3">
        <f t="shared" si="224"/>
        <v>352.63788968824343</v>
      </c>
      <c r="H453" s="3">
        <f t="shared" si="225"/>
        <v>213.67820014326583</v>
      </c>
      <c r="I453">
        <f t="shared" si="210"/>
        <v>2.1367820014326583E-4</v>
      </c>
      <c r="J453" s="4">
        <f t="shared" si="226"/>
        <v>872.18324249144155</v>
      </c>
      <c r="K453" s="40">
        <f t="shared" si="227"/>
        <v>4.0817605254380878</v>
      </c>
      <c r="L453" s="40">
        <f t="shared" si="211"/>
        <v>1.9182394745619122</v>
      </c>
      <c r="M453" s="10">
        <f t="shared" si="228"/>
        <v>4.4539996998212388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13.302441442574599</v>
      </c>
      <c r="Q453" s="42">
        <f t="shared" si="230"/>
        <v>0.56088729325586462</v>
      </c>
      <c r="R453" s="4">
        <f t="shared" si="231"/>
        <v>304242.32429661445</v>
      </c>
      <c r="S453">
        <f t="shared" si="212"/>
        <v>3.0424232429661444E-4</v>
      </c>
      <c r="T453" s="41">
        <f t="shared" si="213"/>
        <v>4.8515744274334378E-4</v>
      </c>
      <c r="U453" s="42">
        <f t="shared" si="232"/>
        <v>0.54597806306648944</v>
      </c>
      <c r="V453" s="42">
        <f t="shared" si="233"/>
        <v>1.0646987097220721</v>
      </c>
      <c r="W453" s="42">
        <f t="shared" si="234"/>
        <v>1.0558840449708899</v>
      </c>
      <c r="X453" s="42">
        <f t="shared" si="235"/>
        <v>8.8146647511821996E-3</v>
      </c>
      <c r="Y453" s="42">
        <f t="shared" si="209"/>
        <v>6.7460214969599919E-3</v>
      </c>
      <c r="Z453" s="10">
        <f t="shared" si="236"/>
        <v>13.904808836517731</v>
      </c>
      <c r="AA453">
        <f t="shared" si="214"/>
        <v>4454467.1215411145</v>
      </c>
      <c r="AB453" s="10">
        <f t="shared" si="215"/>
        <v>4.4544671215411142</v>
      </c>
      <c r="AC453" s="10">
        <f t="shared" si="216"/>
        <v>4.3534671215411143</v>
      </c>
      <c r="AD453" s="3">
        <f t="shared" si="217"/>
        <v>631.3947964526634</v>
      </c>
      <c r="AI453" s="94">
        <f t="shared" si="218"/>
        <v>1.0558840449708899</v>
      </c>
    </row>
    <row r="454" spans="2:35">
      <c r="B454" s="39">
        <f t="shared" si="219"/>
        <v>426</v>
      </c>
      <c r="C454" s="42">
        <f t="shared" si="220"/>
        <v>7.2532374100722388</v>
      </c>
      <c r="D454" s="10">
        <f t="shared" si="221"/>
        <v>6.9467625899277614</v>
      </c>
      <c r="E454" s="40">
        <f t="shared" si="222"/>
        <v>32.506474820144476</v>
      </c>
      <c r="F454" s="40">
        <f t="shared" si="223"/>
        <v>46.4</v>
      </c>
      <c r="G454" s="3">
        <f t="shared" si="224"/>
        <v>352.46762589927459</v>
      </c>
      <c r="H454" s="3">
        <f t="shared" si="225"/>
        <v>213.67820014326583</v>
      </c>
      <c r="I454">
        <f t="shared" si="210"/>
        <v>2.1367820014326583E-4</v>
      </c>
      <c r="J454" s="4">
        <f t="shared" si="226"/>
        <v>873.92110136206452</v>
      </c>
      <c r="K454" s="40">
        <f t="shared" si="227"/>
        <v>4.0898935912794219</v>
      </c>
      <c r="L454" s="40">
        <f t="shared" si="211"/>
        <v>1.9101064087205781</v>
      </c>
      <c r="M454" s="10">
        <f t="shared" si="228"/>
        <v>4.4544671215411142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13.302886755423495</v>
      </c>
      <c r="Q454" s="42">
        <f t="shared" si="230"/>
        <v>0.56216719431868778</v>
      </c>
      <c r="R454" s="4">
        <f t="shared" si="231"/>
        <v>303482.88829834713</v>
      </c>
      <c r="S454">
        <f t="shared" si="212"/>
        <v>3.0348288829834714E-4</v>
      </c>
      <c r="T454" s="41">
        <f t="shared" si="213"/>
        <v>4.8591687874161108E-4</v>
      </c>
      <c r="U454" s="42">
        <f t="shared" si="232"/>
        <v>0.54461521719579875</v>
      </c>
      <c r="V454" s="42">
        <f t="shared" si="233"/>
        <v>1.0648056402770441</v>
      </c>
      <c r="W454" s="42">
        <f t="shared" si="234"/>
        <v>1.0559974249778563</v>
      </c>
      <c r="X454" s="42">
        <f t="shared" si="235"/>
        <v>8.8082152991877383E-3</v>
      </c>
      <c r="Y454" s="42">
        <f t="shared" si="209"/>
        <v>6.7572951410829977E-3</v>
      </c>
      <c r="Z454" s="10">
        <f t="shared" si="236"/>
        <v>13.906277877365577</v>
      </c>
      <c r="AA454">
        <f t="shared" si="214"/>
        <v>4454927.0646519111</v>
      </c>
      <c r="AB454" s="10">
        <f t="shared" si="215"/>
        <v>4.454927064651911</v>
      </c>
      <c r="AC454" s="10">
        <f t="shared" si="216"/>
        <v>4.353927064651911</v>
      </c>
      <c r="AD454" s="3">
        <f t="shared" si="217"/>
        <v>631.46150321275002</v>
      </c>
      <c r="AI454" s="94">
        <f t="shared" si="218"/>
        <v>1.0559974249778563</v>
      </c>
    </row>
    <row r="455" spans="2:35">
      <c r="B455" s="39">
        <f t="shared" si="219"/>
        <v>427</v>
      </c>
      <c r="C455" s="42">
        <f t="shared" si="220"/>
        <v>7.270263788969122</v>
      </c>
      <c r="D455" s="10">
        <f t="shared" si="221"/>
        <v>6.9297362110308782</v>
      </c>
      <c r="E455" s="40">
        <f t="shared" si="222"/>
        <v>32.540527577938242</v>
      </c>
      <c r="F455" s="40">
        <f t="shared" si="223"/>
        <v>46.4</v>
      </c>
      <c r="G455" s="3">
        <f t="shared" si="224"/>
        <v>352.29736211030576</v>
      </c>
      <c r="H455" s="3">
        <f t="shared" si="225"/>
        <v>213.67820014326583</v>
      </c>
      <c r="I455">
        <f t="shared" si="210"/>
        <v>2.1367820014326583E-4</v>
      </c>
      <c r="J455" s="4">
        <f t="shared" si="226"/>
        <v>875.660781712892</v>
      </c>
      <c r="K455" s="40">
        <f t="shared" si="227"/>
        <v>4.09803518152897</v>
      </c>
      <c r="L455" s="40">
        <f t="shared" si="211"/>
        <v>1.90196481847103</v>
      </c>
      <c r="M455" s="10">
        <f t="shared" si="228"/>
        <v>4.454927064651911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13.303324912337567</v>
      </c>
      <c r="Q455" s="42">
        <f t="shared" si="230"/>
        <v>0.56344705322682376</v>
      </c>
      <c r="R455" s="4">
        <f t="shared" si="231"/>
        <v>302723.40238628053</v>
      </c>
      <c r="S455">
        <f t="shared" si="212"/>
        <v>3.0272340238628051E-4</v>
      </c>
      <c r="T455" s="41">
        <f t="shared" si="213"/>
        <v>4.8667636465367771E-4</v>
      </c>
      <c r="U455" s="42">
        <f t="shared" si="232"/>
        <v>0.54325228175229967</v>
      </c>
      <c r="V455" s="42">
        <f t="shared" si="233"/>
        <v>1.0649106982300864</v>
      </c>
      <c r="W455" s="42">
        <f t="shared" si="234"/>
        <v>1.0561089909382912</v>
      </c>
      <c r="X455" s="42">
        <f t="shared" si="235"/>
        <v>8.8017072917951911E-3</v>
      </c>
      <c r="Y455" s="42">
        <f t="shared" si="209"/>
        <v>6.7685600845672073E-3</v>
      </c>
      <c r="Z455" s="10">
        <f t="shared" si="236"/>
        <v>13.907723029417633</v>
      </c>
      <c r="AA455">
        <f t="shared" si="214"/>
        <v>4455379.5284015555</v>
      </c>
      <c r="AB455" s="10">
        <f t="shared" si="215"/>
        <v>4.4553795284015552</v>
      </c>
      <c r="AC455" s="10">
        <f t="shared" si="216"/>
        <v>4.3543795284015552</v>
      </c>
      <c r="AD455" s="3">
        <f t="shared" si="217"/>
        <v>631.52712522140041</v>
      </c>
      <c r="AI455" s="94">
        <f t="shared" si="218"/>
        <v>1.0561089909382912</v>
      </c>
    </row>
    <row r="456" spans="2:35">
      <c r="B456" s="39">
        <f t="shared" si="219"/>
        <v>428</v>
      </c>
      <c r="C456" s="42">
        <f t="shared" si="220"/>
        <v>7.2872901678660051</v>
      </c>
      <c r="D456" s="10">
        <f t="shared" si="221"/>
        <v>6.912709832133995</v>
      </c>
      <c r="E456" s="40">
        <f t="shared" si="222"/>
        <v>32.574580335732009</v>
      </c>
      <c r="F456" s="40">
        <f t="shared" si="223"/>
        <v>46.4</v>
      </c>
      <c r="G456" s="3">
        <f t="shared" si="224"/>
        <v>352.12709832133692</v>
      </c>
      <c r="H456" s="3">
        <f t="shared" si="225"/>
        <v>213.67820014326583</v>
      </c>
      <c r="I456">
        <f t="shared" si="210"/>
        <v>2.1367820014326583E-4</v>
      </c>
      <c r="J456" s="4">
        <f t="shared" si="226"/>
        <v>877.40228354392445</v>
      </c>
      <c r="K456" s="40">
        <f t="shared" si="227"/>
        <v>4.1061852961867356</v>
      </c>
      <c r="L456" s="40">
        <f t="shared" si="211"/>
        <v>1.8938147038132644</v>
      </c>
      <c r="M456" s="10">
        <f t="shared" si="228"/>
        <v>4.4553795284015552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13.303755914108583</v>
      </c>
      <c r="Q456" s="42">
        <f t="shared" si="230"/>
        <v>0.56472687067137162</v>
      </c>
      <c r="R456" s="4">
        <f t="shared" si="231"/>
        <v>301963.86749081104</v>
      </c>
      <c r="S456">
        <f t="shared" si="212"/>
        <v>3.0196386749081105E-4</v>
      </c>
      <c r="T456" s="41">
        <f t="shared" si="213"/>
        <v>4.8743589954914718E-4</v>
      </c>
      <c r="U456" s="42">
        <f t="shared" si="232"/>
        <v>0.54188925840563495</v>
      </c>
      <c r="V456" s="42">
        <f t="shared" si="233"/>
        <v>1.065013883402919</v>
      </c>
      <c r="W456" s="42">
        <f t="shared" si="234"/>
        <v>1.0562187426697691</v>
      </c>
      <c r="X456" s="42">
        <f t="shared" si="235"/>
        <v>8.7951407331499087E-3</v>
      </c>
      <c r="Y456" s="42">
        <f t="shared" si="209"/>
        <v>6.7798162591047456E-3</v>
      </c>
      <c r="Z456" s="10">
        <f t="shared" si="236"/>
        <v>13.909144290307141</v>
      </c>
      <c r="AA456">
        <f t="shared" si="214"/>
        <v>4455824.512049037</v>
      </c>
      <c r="AB456" s="10">
        <f t="shared" si="215"/>
        <v>4.4558245120490367</v>
      </c>
      <c r="AC456" s="10">
        <f t="shared" si="216"/>
        <v>4.3548245120490368</v>
      </c>
      <c r="AD456" s="3">
        <f t="shared" si="217"/>
        <v>631.59166237114391</v>
      </c>
      <c r="AI456" s="94">
        <f t="shared" si="218"/>
        <v>1.0562187426697691</v>
      </c>
    </row>
    <row r="457" spans="2:35">
      <c r="B457" s="39">
        <f t="shared" si="219"/>
        <v>429</v>
      </c>
      <c r="C457" s="42">
        <f t="shared" si="220"/>
        <v>7.3043165467628883</v>
      </c>
      <c r="D457" s="10">
        <f t="shared" si="221"/>
        <v>6.8956834532371118</v>
      </c>
      <c r="E457" s="40">
        <f t="shared" si="222"/>
        <v>32.608633093525775</v>
      </c>
      <c r="F457" s="40">
        <f t="shared" si="223"/>
        <v>46.4</v>
      </c>
      <c r="G457" s="3">
        <f t="shared" si="224"/>
        <v>351.95683453236808</v>
      </c>
      <c r="H457" s="3">
        <f t="shared" si="225"/>
        <v>213.67820014326583</v>
      </c>
      <c r="I457">
        <f t="shared" si="210"/>
        <v>2.1367820014326583E-4</v>
      </c>
      <c r="J457" s="4">
        <f t="shared" si="226"/>
        <v>879.14560685516165</v>
      </c>
      <c r="K457" s="40">
        <f t="shared" si="227"/>
        <v>4.1143439352527151</v>
      </c>
      <c r="L457" s="40">
        <f t="shared" si="211"/>
        <v>1.8856560647472849</v>
      </c>
      <c r="M457" s="10">
        <f t="shared" si="228"/>
        <v>4.4558245120490367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13.304179761514103</v>
      </c>
      <c r="Q457" s="42">
        <f t="shared" si="230"/>
        <v>0.56600664734322148</v>
      </c>
      <c r="R457" s="4">
        <f t="shared" si="231"/>
        <v>301204.28454233496</v>
      </c>
      <c r="S457">
        <f t="shared" si="212"/>
        <v>3.0120428454233496E-4</v>
      </c>
      <c r="T457" s="41">
        <f t="shared" si="213"/>
        <v>4.8819548249762326E-4</v>
      </c>
      <c r="U457" s="42">
        <f t="shared" si="232"/>
        <v>0.54052614882544714</v>
      </c>
      <c r="V457" s="42">
        <f t="shared" si="233"/>
        <v>1.0651151956204183</v>
      </c>
      <c r="W457" s="42">
        <f t="shared" si="234"/>
        <v>1.0563266799925461</v>
      </c>
      <c r="X457" s="42">
        <f t="shared" si="235"/>
        <v>8.7885156278721954E-3</v>
      </c>
      <c r="Y457" s="42">
        <f t="shared" si="209"/>
        <v>6.7910635963854844E-3</v>
      </c>
      <c r="Z457" s="10">
        <f t="shared" si="236"/>
        <v>13.910541657702755</v>
      </c>
      <c r="AA457">
        <f t="shared" si="214"/>
        <v>4456262.0148644326</v>
      </c>
      <c r="AB457" s="10">
        <f t="shared" si="215"/>
        <v>4.456262014864433</v>
      </c>
      <c r="AC457" s="10">
        <f t="shared" si="216"/>
        <v>4.355262014864433</v>
      </c>
      <c r="AD457" s="3">
        <f t="shared" si="217"/>
        <v>631.65511455611784</v>
      </c>
      <c r="AI457" s="94">
        <f t="shared" si="218"/>
        <v>1.0563266799925461</v>
      </c>
    </row>
    <row r="458" spans="2:35">
      <c r="B458" s="39">
        <f t="shared" si="219"/>
        <v>430</v>
      </c>
      <c r="C458" s="42">
        <f t="shared" si="220"/>
        <v>7.3213429256597715</v>
      </c>
      <c r="D458" s="10">
        <f t="shared" si="221"/>
        <v>6.8786570743402287</v>
      </c>
      <c r="E458" s="40">
        <f t="shared" si="222"/>
        <v>32.642685851319541</v>
      </c>
      <c r="F458" s="40">
        <f t="shared" si="223"/>
        <v>46.4</v>
      </c>
      <c r="G458" s="3">
        <f t="shared" si="224"/>
        <v>351.78657074339924</v>
      </c>
      <c r="H458" s="3">
        <f t="shared" si="225"/>
        <v>213.67820014326583</v>
      </c>
      <c r="I458">
        <f t="shared" si="210"/>
        <v>2.1367820014326583E-4</v>
      </c>
      <c r="J458" s="4">
        <f t="shared" si="226"/>
        <v>880.8907516466038</v>
      </c>
      <c r="K458" s="40">
        <f t="shared" si="227"/>
        <v>4.1225110987269122</v>
      </c>
      <c r="L458" s="40">
        <f t="shared" si="211"/>
        <v>1.8774889012730878</v>
      </c>
      <c r="M458" s="10">
        <f t="shared" si="228"/>
        <v>4.456262014864433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13.304596455317498</v>
      </c>
      <c r="Q458" s="42">
        <f t="shared" si="230"/>
        <v>0.5672863839330583</v>
      </c>
      <c r="R458" s="4">
        <f t="shared" si="231"/>
        <v>300444.65447124868</v>
      </c>
      <c r="S458">
        <f t="shared" si="212"/>
        <v>3.0044465447124871E-4</v>
      </c>
      <c r="T458" s="41">
        <f t="shared" si="213"/>
        <v>4.8895511256870946E-4</v>
      </c>
      <c r="U458" s="42">
        <f t="shared" si="232"/>
        <v>0.5391629546813792</v>
      </c>
      <c r="V458" s="42">
        <f t="shared" si="233"/>
        <v>1.0652146347099101</v>
      </c>
      <c r="W458" s="42">
        <f t="shared" si="234"/>
        <v>1.0564328027295695</v>
      </c>
      <c r="X458" s="42">
        <f t="shared" si="235"/>
        <v>8.7818319803405487E-3</v>
      </c>
      <c r="Y458" s="42">
        <f t="shared" si="209"/>
        <v>6.8023020280965256E-3</v>
      </c>
      <c r="Z458" s="10">
        <f t="shared" si="236"/>
        <v>13.911915129306774</v>
      </c>
      <c r="AA458">
        <f t="shared" si="214"/>
        <v>4456692.0361283543</v>
      </c>
      <c r="AB458" s="10">
        <f t="shared" si="215"/>
        <v>4.456692036128354</v>
      </c>
      <c r="AC458" s="10">
        <f t="shared" si="216"/>
        <v>4.355692036128354</v>
      </c>
      <c r="AD458" s="3">
        <f t="shared" si="217"/>
        <v>631.71748167198757</v>
      </c>
      <c r="AI458" s="94">
        <f t="shared" si="218"/>
        <v>1.0564328027295695</v>
      </c>
    </row>
    <row r="459" spans="2:35">
      <c r="B459" s="39">
        <f t="shared" si="219"/>
        <v>431</v>
      </c>
      <c r="C459" s="42">
        <f t="shared" si="220"/>
        <v>7.3383693045566547</v>
      </c>
      <c r="D459" s="10">
        <f t="shared" si="221"/>
        <v>6.8616306954433455</v>
      </c>
      <c r="E459" s="40">
        <f t="shared" si="222"/>
        <v>32.676738609113308</v>
      </c>
      <c r="F459" s="40">
        <f t="shared" si="223"/>
        <v>46.4</v>
      </c>
      <c r="G459" s="3">
        <f t="shared" si="224"/>
        <v>351.6163069544304</v>
      </c>
      <c r="H459" s="3">
        <f t="shared" si="225"/>
        <v>213.67820014326583</v>
      </c>
      <c r="I459">
        <f t="shared" si="210"/>
        <v>2.1367820014326583E-4</v>
      </c>
      <c r="J459" s="4">
        <f t="shared" si="226"/>
        <v>882.6377179182507</v>
      </c>
      <c r="K459" s="40">
        <f t="shared" si="227"/>
        <v>4.1306867866093242</v>
      </c>
      <c r="L459" s="40">
        <f t="shared" si="211"/>
        <v>1.8693132133906758</v>
      </c>
      <c r="M459" s="10">
        <f t="shared" si="228"/>
        <v>4.456692036128354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13.305005996267441</v>
      </c>
      <c r="Q459" s="42">
        <f t="shared" si="230"/>
        <v>0.56856608113136542</v>
      </c>
      <c r="R459" s="4">
        <f t="shared" si="231"/>
        <v>299684.97820794862</v>
      </c>
      <c r="S459">
        <f t="shared" si="212"/>
        <v>2.996849782079486E-4</v>
      </c>
      <c r="T459" s="41">
        <f t="shared" si="213"/>
        <v>4.8971478883200962E-4</v>
      </c>
      <c r="U459" s="42">
        <f t="shared" si="232"/>
        <v>0.53779967764307424</v>
      </c>
      <c r="V459" s="42">
        <f t="shared" si="233"/>
        <v>1.0653122005021307</v>
      </c>
      <c r="W459" s="42">
        <f t="shared" si="234"/>
        <v>1.0565371107063404</v>
      </c>
      <c r="X459" s="42">
        <f t="shared" si="235"/>
        <v>8.7750897957903362E-3</v>
      </c>
      <c r="Y459" s="42">
        <f t="shared" si="209"/>
        <v>6.813531485923092E-3</v>
      </c>
      <c r="Z459" s="10">
        <f t="shared" si="236"/>
        <v>13.91326470285623</v>
      </c>
      <c r="AA459">
        <f t="shared" si="214"/>
        <v>4457114.5751322871</v>
      </c>
      <c r="AB459" s="10">
        <f t="shared" si="215"/>
        <v>4.4571145751322874</v>
      </c>
      <c r="AC459" s="10">
        <f t="shared" si="216"/>
        <v>4.3561145751322874</v>
      </c>
      <c r="AD459" s="3">
        <f t="shared" si="217"/>
        <v>631.77876361599522</v>
      </c>
      <c r="AI459" s="94">
        <f t="shared" si="218"/>
        <v>1.0565371107063404</v>
      </c>
    </row>
    <row r="460" spans="2:35">
      <c r="B460" s="39">
        <f t="shared" si="219"/>
        <v>432</v>
      </c>
      <c r="C460" s="42">
        <f t="shared" si="220"/>
        <v>7.3553956834535379</v>
      </c>
      <c r="D460" s="10">
        <f t="shared" si="221"/>
        <v>6.8446043165464623</v>
      </c>
      <c r="E460" s="40">
        <f t="shared" si="222"/>
        <v>32.710791366907074</v>
      </c>
      <c r="F460" s="40">
        <f t="shared" si="223"/>
        <v>46.4</v>
      </c>
      <c r="G460" s="3">
        <f t="shared" si="224"/>
        <v>351.44604316546156</v>
      </c>
      <c r="H460" s="3">
        <f t="shared" si="225"/>
        <v>213.67820014326583</v>
      </c>
      <c r="I460">
        <f t="shared" si="210"/>
        <v>2.1367820014326583E-4</v>
      </c>
      <c r="J460" s="4">
        <f t="shared" si="226"/>
        <v>884.38650567010234</v>
      </c>
      <c r="K460" s="40">
        <f t="shared" si="227"/>
        <v>4.138870998899951</v>
      </c>
      <c r="L460" s="40">
        <f t="shared" si="211"/>
        <v>1.861129001100049</v>
      </c>
      <c r="M460" s="10">
        <f t="shared" si="228"/>
        <v>4.4571145751322874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13.305408385098238</v>
      </c>
      <c r="Q460" s="42">
        <f t="shared" si="230"/>
        <v>0.56984573962842833</v>
      </c>
      <c r="R460" s="4">
        <f t="shared" si="231"/>
        <v>298925.2566828311</v>
      </c>
      <c r="S460">
        <f t="shared" si="212"/>
        <v>2.9892525668283109E-4</v>
      </c>
      <c r="T460" s="41">
        <f t="shared" si="213"/>
        <v>4.9047451035712708E-4</v>
      </c>
      <c r="U460" s="42">
        <f t="shared" si="232"/>
        <v>0.53643631938017455</v>
      </c>
      <c r="V460" s="42">
        <f t="shared" si="233"/>
        <v>1.0654078928314739</v>
      </c>
      <c r="W460" s="42">
        <f t="shared" si="234"/>
        <v>1.0566396037509984</v>
      </c>
      <c r="X460" s="42">
        <f t="shared" si="235"/>
        <v>8.7682890804754443E-3</v>
      </c>
      <c r="Y460" s="42">
        <f t="shared" si="209"/>
        <v>6.8247519015496262E-3</v>
      </c>
      <c r="Z460" s="10">
        <f t="shared" si="236"/>
        <v>13.914590376124437</v>
      </c>
      <c r="AA460">
        <f t="shared" si="214"/>
        <v>4457529.6311790757</v>
      </c>
      <c r="AB460" s="10">
        <f t="shared" si="215"/>
        <v>4.4575296311790753</v>
      </c>
      <c r="AC460" s="10">
        <f t="shared" si="216"/>
        <v>4.3565296311790753</v>
      </c>
      <c r="AD460" s="3">
        <f t="shared" si="217"/>
        <v>631.83896028703055</v>
      </c>
      <c r="AI460" s="94">
        <f t="shared" si="218"/>
        <v>1.0566396037509984</v>
      </c>
    </row>
    <row r="461" spans="2:35">
      <c r="B461" s="39">
        <f t="shared" si="219"/>
        <v>433</v>
      </c>
      <c r="C461" s="42">
        <f t="shared" si="220"/>
        <v>7.3724220623504211</v>
      </c>
      <c r="D461" s="10">
        <f t="shared" si="221"/>
        <v>6.8275779376495791</v>
      </c>
      <c r="E461" s="40">
        <f t="shared" si="222"/>
        <v>32.74484412470084</v>
      </c>
      <c r="F461" s="40">
        <f t="shared" si="223"/>
        <v>46.4</v>
      </c>
      <c r="G461" s="3">
        <f t="shared" si="224"/>
        <v>351.27577937649272</v>
      </c>
      <c r="H461" s="3">
        <f t="shared" si="225"/>
        <v>213.67820014326583</v>
      </c>
      <c r="I461">
        <f t="shared" si="210"/>
        <v>2.1367820014326583E-4</v>
      </c>
      <c r="J461" s="4">
        <f t="shared" si="226"/>
        <v>886.13711490215883</v>
      </c>
      <c r="K461" s="40">
        <f t="shared" si="227"/>
        <v>4.1470637355987945</v>
      </c>
      <c r="L461" s="40">
        <f t="shared" si="211"/>
        <v>1.8529362644012055</v>
      </c>
      <c r="M461" s="10">
        <f t="shared" si="228"/>
        <v>4.4575296311790753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13.305803622530291</v>
      </c>
      <c r="Q461" s="42">
        <f t="shared" si="230"/>
        <v>0.57112536011433812</v>
      </c>
      <c r="R461" s="4">
        <f t="shared" si="231"/>
        <v>298165.49082629243</v>
      </c>
      <c r="S461">
        <f t="shared" si="212"/>
        <v>2.9816549082629245E-4</v>
      </c>
      <c r="T461" s="41">
        <f t="shared" si="213"/>
        <v>4.9123427621366577E-4</v>
      </c>
      <c r="U461" s="42">
        <f t="shared" si="232"/>
        <v>0.53507288156232302</v>
      </c>
      <c r="V461" s="42">
        <f t="shared" si="233"/>
        <v>1.0655017115345295</v>
      </c>
      <c r="W461" s="42">
        <f t="shared" si="234"/>
        <v>1.0567402816944385</v>
      </c>
      <c r="X461" s="42">
        <f t="shared" si="235"/>
        <v>8.761429840091095E-3</v>
      </c>
      <c r="Y461" s="42">
        <f t="shared" si="209"/>
        <v>6.8359632066588684E-3</v>
      </c>
      <c r="Z461" s="10">
        <f t="shared" si="236"/>
        <v>13.915892146918345</v>
      </c>
      <c r="AA461">
        <f t="shared" si="214"/>
        <v>4457937.2035820978</v>
      </c>
      <c r="AB461" s="10">
        <f t="shared" si="215"/>
        <v>4.4579372035820981</v>
      </c>
      <c r="AC461" s="10">
        <f t="shared" si="216"/>
        <v>4.3569372035820981</v>
      </c>
      <c r="AD461" s="3">
        <f t="shared" si="217"/>
        <v>631.89807158551093</v>
      </c>
      <c r="AI461" s="94">
        <f t="shared" si="218"/>
        <v>1.0567402816944385</v>
      </c>
    </row>
    <row r="462" spans="2:35">
      <c r="B462" s="39">
        <f t="shared" si="219"/>
        <v>434</v>
      </c>
      <c r="C462" s="42">
        <f t="shared" si="220"/>
        <v>7.3894484412473043</v>
      </c>
      <c r="D462" s="10">
        <f t="shared" si="221"/>
        <v>6.8105515587526959</v>
      </c>
      <c r="E462" s="40">
        <f t="shared" si="222"/>
        <v>32.778896882494607</v>
      </c>
      <c r="F462" s="40">
        <f t="shared" si="223"/>
        <v>46.4</v>
      </c>
      <c r="G462" s="3">
        <f t="shared" si="224"/>
        <v>351.10551558752388</v>
      </c>
      <c r="H462" s="3">
        <f t="shared" si="225"/>
        <v>213.67820014326583</v>
      </c>
      <c r="I462">
        <f t="shared" si="210"/>
        <v>2.1367820014326583E-4</v>
      </c>
      <c r="J462" s="4">
        <f t="shared" si="226"/>
        <v>887.88954561442006</v>
      </c>
      <c r="K462" s="40">
        <f t="shared" si="227"/>
        <v>4.1552649967058528</v>
      </c>
      <c r="L462" s="40">
        <f t="shared" si="211"/>
        <v>1.8447350032941472</v>
      </c>
      <c r="M462" s="10">
        <f t="shared" si="228"/>
        <v>4.4579372035820981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13.30619170926934</v>
      </c>
      <c r="Q462" s="42">
        <f t="shared" si="230"/>
        <v>0.57240494327899538</v>
      </c>
      <c r="R462" s="4">
        <f t="shared" si="231"/>
        <v>297405.68156872905</v>
      </c>
      <c r="S462">
        <f t="shared" si="212"/>
        <v>2.9740568156872907E-4</v>
      </c>
      <c r="T462" s="41">
        <f t="shared" si="213"/>
        <v>4.9199408547122921E-4</v>
      </c>
      <c r="U462" s="42">
        <f t="shared" si="232"/>
        <v>0.53370936585916262</v>
      </c>
      <c r="V462" s="42">
        <f t="shared" si="233"/>
        <v>1.0655936564511002</v>
      </c>
      <c r="W462" s="42">
        <f t="shared" si="234"/>
        <v>1.05683914437011</v>
      </c>
      <c r="X462" s="42">
        <f t="shared" si="235"/>
        <v>8.7545120809902066E-3</v>
      </c>
      <c r="Y462" s="42">
        <f t="shared" si="209"/>
        <v>6.847165332932492E-3</v>
      </c>
      <c r="Z462" s="10">
        <f t="shared" si="236"/>
        <v>13.917170013079151</v>
      </c>
      <c r="AA462">
        <f t="shared" si="214"/>
        <v>4458337.2916654516</v>
      </c>
      <c r="AB462" s="10">
        <f t="shared" si="215"/>
        <v>4.458337291665452</v>
      </c>
      <c r="AC462" s="10">
        <f t="shared" si="216"/>
        <v>4.357337291665452</v>
      </c>
      <c r="AD462" s="3">
        <f t="shared" si="217"/>
        <v>631.95609741340854</v>
      </c>
      <c r="AI462" s="94">
        <f t="shared" si="218"/>
        <v>1.05683914437011</v>
      </c>
    </row>
    <row r="463" spans="2:35">
      <c r="B463" s="39">
        <f t="shared" si="219"/>
        <v>435</v>
      </c>
      <c r="C463" s="42">
        <f t="shared" si="220"/>
        <v>7.4064748201441875</v>
      </c>
      <c r="D463" s="10">
        <f t="shared" si="221"/>
        <v>6.7935251798558127</v>
      </c>
      <c r="E463" s="40">
        <f t="shared" si="222"/>
        <v>32.812949640288373</v>
      </c>
      <c r="F463" s="40">
        <f t="shared" si="223"/>
        <v>46.4</v>
      </c>
      <c r="G463" s="3">
        <f t="shared" si="224"/>
        <v>350.93525179855504</v>
      </c>
      <c r="H463" s="3">
        <f t="shared" si="225"/>
        <v>213.67820014326583</v>
      </c>
      <c r="I463">
        <f t="shared" si="210"/>
        <v>2.1367820014326583E-4</v>
      </c>
      <c r="J463" s="4">
        <f t="shared" si="226"/>
        <v>889.64379780688614</v>
      </c>
      <c r="K463" s="40">
        <f t="shared" si="227"/>
        <v>4.1634747822211269</v>
      </c>
      <c r="L463" s="40">
        <f t="shared" si="211"/>
        <v>1.8365252177788731</v>
      </c>
      <c r="M463" s="10">
        <f t="shared" si="228"/>
        <v>4.458337291665452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13.306572646006623</v>
      </c>
      <c r="Q463" s="42">
        <f t="shared" si="230"/>
        <v>0.57368448981211362</v>
      </c>
      <c r="R463" s="4">
        <f t="shared" si="231"/>
        <v>296645.82984053734</v>
      </c>
      <c r="S463">
        <f t="shared" si="212"/>
        <v>2.9664582984053733E-4</v>
      </c>
      <c r="T463" s="41">
        <f t="shared" si="213"/>
        <v>4.927539371994209E-4</v>
      </c>
      <c r="U463" s="42">
        <f t="shared" si="232"/>
        <v>0.53234577394033622</v>
      </c>
      <c r="V463" s="42">
        <f t="shared" si="233"/>
        <v>1.0656837274243924</v>
      </c>
      <c r="W463" s="42">
        <f t="shared" si="234"/>
        <v>1.0569361916140632</v>
      </c>
      <c r="X463" s="42">
        <f t="shared" si="235"/>
        <v>8.7475358103292766E-3</v>
      </c>
      <c r="Y463" s="42">
        <f t="shared" si="209"/>
        <v>6.8583582120519265E-3</v>
      </c>
      <c r="Z463" s="10">
        <f t="shared" si="236"/>
        <v>13.918423972483252</v>
      </c>
      <c r="AA463">
        <f t="shared" si="214"/>
        <v>4458729.8947642557</v>
      </c>
      <c r="AB463" s="10">
        <f t="shared" si="215"/>
        <v>4.4587298947642555</v>
      </c>
      <c r="AC463" s="10">
        <f t="shared" si="216"/>
        <v>4.3577298947642555</v>
      </c>
      <c r="AD463" s="3">
        <f t="shared" si="217"/>
        <v>632.01303767429374</v>
      </c>
      <c r="AI463" s="94">
        <f t="shared" si="218"/>
        <v>1.0569361916140632</v>
      </c>
    </row>
    <row r="464" spans="2:35">
      <c r="B464" s="39">
        <f t="shared" si="219"/>
        <v>436</v>
      </c>
      <c r="C464" s="42">
        <f t="shared" si="220"/>
        <v>7.4235011990410706</v>
      </c>
      <c r="D464" s="10">
        <f t="shared" si="221"/>
        <v>6.7764988009589295</v>
      </c>
      <c r="E464" s="40">
        <f t="shared" si="222"/>
        <v>32.84700239808214</v>
      </c>
      <c r="F464" s="40">
        <f t="shared" si="223"/>
        <v>46.4</v>
      </c>
      <c r="G464" s="3">
        <f t="shared" si="224"/>
        <v>350.7649880095862</v>
      </c>
      <c r="H464" s="3">
        <f t="shared" si="225"/>
        <v>213.67820014326583</v>
      </c>
      <c r="I464">
        <f t="shared" si="210"/>
        <v>2.1367820014326583E-4</v>
      </c>
      <c r="J464" s="4">
        <f t="shared" si="226"/>
        <v>891.39987147955708</v>
      </c>
      <c r="K464" s="40">
        <f t="shared" si="227"/>
        <v>4.1716930921446176</v>
      </c>
      <c r="L464" s="40">
        <f t="shared" si="211"/>
        <v>1.8283069078553824</v>
      </c>
      <c r="M464" s="10">
        <f t="shared" si="228"/>
        <v>4.4587298947642555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13.306946433419188</v>
      </c>
      <c r="Q464" s="42">
        <f t="shared" si="230"/>
        <v>0.57496400040322282</v>
      </c>
      <c r="R464" s="4">
        <f t="shared" si="231"/>
        <v>295885.93657211354</v>
      </c>
      <c r="S464">
        <f t="shared" si="212"/>
        <v>2.9588593657211355E-4</v>
      </c>
      <c r="T464" s="41">
        <f t="shared" si="213"/>
        <v>4.9351383046784467E-4</v>
      </c>
      <c r="U464" s="42">
        <f t="shared" si="232"/>
        <v>0.53098210747548635</v>
      </c>
      <c r="V464" s="42">
        <f t="shared" si="233"/>
        <v>1.0657719243009245</v>
      </c>
      <c r="W464" s="42">
        <f t="shared" si="234"/>
        <v>1.0570314232650211</v>
      </c>
      <c r="X464" s="42">
        <f t="shared" si="235"/>
        <v>8.740501035903403E-3</v>
      </c>
      <c r="Y464" s="42">
        <f t="shared" si="209"/>
        <v>6.8695417756989658E-3</v>
      </c>
      <c r="Z464" s="10">
        <f t="shared" si="236"/>
        <v>13.919654023042739</v>
      </c>
      <c r="AA464">
        <f t="shared" si="214"/>
        <v>4459115.0122248065</v>
      </c>
      <c r="AB464" s="10">
        <f t="shared" si="215"/>
        <v>4.4591150122248067</v>
      </c>
      <c r="AC464" s="10">
        <f t="shared" si="216"/>
        <v>4.3581150122248067</v>
      </c>
      <c r="AD464" s="3">
        <f t="shared" si="217"/>
        <v>632.06889227335841</v>
      </c>
      <c r="AI464" s="94">
        <f t="shared" si="218"/>
        <v>1.0570314232650211</v>
      </c>
    </row>
    <row r="465" spans="2:35">
      <c r="B465" s="39">
        <f t="shared" si="219"/>
        <v>437</v>
      </c>
      <c r="C465" s="42">
        <f t="shared" si="220"/>
        <v>7.4405275779379538</v>
      </c>
      <c r="D465" s="10">
        <f t="shared" si="221"/>
        <v>6.7594724220620463</v>
      </c>
      <c r="E465" s="40">
        <f t="shared" si="222"/>
        <v>32.881055155875906</v>
      </c>
      <c r="F465" s="40">
        <f t="shared" si="223"/>
        <v>46.4</v>
      </c>
      <c r="G465" s="3">
        <f t="shared" si="224"/>
        <v>350.59472422061737</v>
      </c>
      <c r="H465" s="3">
        <f t="shared" si="225"/>
        <v>213.67820014326583</v>
      </c>
      <c r="I465">
        <f t="shared" si="210"/>
        <v>2.1367820014326583E-4</v>
      </c>
      <c r="J465" s="4">
        <f t="shared" si="226"/>
        <v>893.15776663243287</v>
      </c>
      <c r="K465" s="40">
        <f t="shared" si="227"/>
        <v>4.179919926476324</v>
      </c>
      <c r="L465" s="40">
        <f t="shared" si="211"/>
        <v>1.820080073523676</v>
      </c>
      <c r="M465" s="10">
        <f t="shared" si="228"/>
        <v>4.4591150122248067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13.307313072170048</v>
      </c>
      <c r="Q465" s="42">
        <f t="shared" si="230"/>
        <v>0.57624347574167345</v>
      </c>
      <c r="R465" s="4">
        <f t="shared" si="231"/>
        <v>295126.00269385416</v>
      </c>
      <c r="S465">
        <f t="shared" si="212"/>
        <v>2.9512600269385414E-4</v>
      </c>
      <c r="T465" s="41">
        <f t="shared" si="213"/>
        <v>4.9427376434610414E-4</v>
      </c>
      <c r="U465" s="42">
        <f t="shared" si="232"/>
        <v>0.529618368134256</v>
      </c>
      <c r="V465" s="42">
        <f t="shared" si="233"/>
        <v>1.0658582469293705</v>
      </c>
      <c r="W465" s="42">
        <f t="shared" si="234"/>
        <v>1.0571248391644184</v>
      </c>
      <c r="X465" s="42">
        <f t="shared" si="235"/>
        <v>8.733407764952128E-3</v>
      </c>
      <c r="Y465" s="42">
        <f t="shared" si="209"/>
        <v>6.8807159555548556E-3</v>
      </c>
      <c r="Z465" s="10">
        <f t="shared" si="236"/>
        <v>13.920860162702846</v>
      </c>
      <c r="AA465">
        <f t="shared" si="214"/>
        <v>4459492.6434037751</v>
      </c>
      <c r="AB465" s="10">
        <f t="shared" si="215"/>
        <v>4.4594926434037747</v>
      </c>
      <c r="AC465" s="10">
        <f t="shared" si="216"/>
        <v>4.3584926434037747</v>
      </c>
      <c r="AD465" s="3">
        <f t="shared" si="217"/>
        <v>632.12366111729875</v>
      </c>
      <c r="AI465" s="94">
        <f t="shared" si="218"/>
        <v>1.0571248391644184</v>
      </c>
    </row>
    <row r="466" spans="2:35">
      <c r="B466" s="39">
        <f t="shared" si="219"/>
        <v>438</v>
      </c>
      <c r="C466" s="42">
        <f t="shared" si="220"/>
        <v>7.457553956834837</v>
      </c>
      <c r="D466" s="10">
        <f t="shared" si="221"/>
        <v>6.7424460431651632</v>
      </c>
      <c r="E466" s="40">
        <f t="shared" si="222"/>
        <v>32.915107913669672</v>
      </c>
      <c r="F466" s="40">
        <f t="shared" si="223"/>
        <v>46.4</v>
      </c>
      <c r="G466" s="3">
        <f t="shared" si="224"/>
        <v>350.42446043164853</v>
      </c>
      <c r="H466" s="3">
        <f t="shared" si="225"/>
        <v>213.67820014326583</v>
      </c>
      <c r="I466">
        <f t="shared" si="210"/>
        <v>2.1367820014326583E-4</v>
      </c>
      <c r="J466" s="4">
        <f t="shared" si="226"/>
        <v>894.9174832655134</v>
      </c>
      <c r="K466" s="40">
        <f t="shared" si="227"/>
        <v>4.1881552852162454</v>
      </c>
      <c r="L466" s="40">
        <f t="shared" si="211"/>
        <v>1.8118447147837546</v>
      </c>
      <c r="M466" s="10">
        <f t="shared" si="228"/>
        <v>4.4594926434037747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13.307672562907422</v>
      </c>
      <c r="Q466" s="42">
        <f t="shared" si="230"/>
        <v>0.57752291651663967</v>
      </c>
      <c r="R466" s="4">
        <f t="shared" si="231"/>
        <v>294366.02913615544</v>
      </c>
      <c r="S466">
        <f t="shared" si="212"/>
        <v>2.9436602913615546E-4</v>
      </c>
      <c r="T466" s="41">
        <f t="shared" si="213"/>
        <v>4.9503373790380271E-4</v>
      </c>
      <c r="U466" s="42">
        <f t="shared" si="232"/>
        <v>0.5282545575862877</v>
      </c>
      <c r="V466" s="42">
        <f t="shared" si="233"/>
        <v>1.0659426951625073</v>
      </c>
      <c r="W466" s="42">
        <f t="shared" si="234"/>
        <v>1.0572164391562062</v>
      </c>
      <c r="X466" s="42">
        <f t="shared" si="235"/>
        <v>8.7262560063010586E-3</v>
      </c>
      <c r="Y466" s="42">
        <f t="shared" si="209"/>
        <v>6.8918806833021115E-3</v>
      </c>
      <c r="Z466" s="10">
        <f t="shared" si="236"/>
        <v>13.922042389444927</v>
      </c>
      <c r="AA466">
        <f t="shared" si="214"/>
        <v>4459862.7876691418</v>
      </c>
      <c r="AB466" s="10">
        <f t="shared" si="215"/>
        <v>4.4598627876691417</v>
      </c>
      <c r="AC466" s="10">
        <f t="shared" si="216"/>
        <v>4.3588627876691417</v>
      </c>
      <c r="AD466" s="3">
        <f t="shared" si="217"/>
        <v>632.17734411445133</v>
      </c>
      <c r="AI466" s="94">
        <f t="shared" si="218"/>
        <v>1.0572164391562062</v>
      </c>
    </row>
    <row r="467" spans="2:35">
      <c r="B467" s="39">
        <f t="shared" si="219"/>
        <v>439</v>
      </c>
      <c r="C467" s="42">
        <f t="shared" si="220"/>
        <v>7.4745803357317202</v>
      </c>
      <c r="D467" s="10">
        <f t="shared" si="221"/>
        <v>6.72541966426828</v>
      </c>
      <c r="E467" s="40">
        <f t="shared" si="222"/>
        <v>32.949160671463439</v>
      </c>
      <c r="F467" s="40">
        <f t="shared" si="223"/>
        <v>46.4</v>
      </c>
      <c r="G467" s="3">
        <f t="shared" si="224"/>
        <v>350.25419664267969</v>
      </c>
      <c r="H467" s="3">
        <f t="shared" si="225"/>
        <v>213.67820014326583</v>
      </c>
      <c r="I467">
        <f t="shared" si="210"/>
        <v>2.1367820014326583E-4</v>
      </c>
      <c r="J467" s="4">
        <f t="shared" si="226"/>
        <v>896.67902137879878</v>
      </c>
      <c r="K467" s="40">
        <f t="shared" si="227"/>
        <v>4.1963991683643824</v>
      </c>
      <c r="L467" s="40">
        <f t="shared" si="211"/>
        <v>1.8036008316356176</v>
      </c>
      <c r="M467" s="10">
        <f t="shared" si="228"/>
        <v>4.4598627876691417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13.308024906265633</v>
      </c>
      <c r="Q467" s="42">
        <f t="shared" si="230"/>
        <v>0.57880232341712323</v>
      </c>
      <c r="R467" s="4">
        <f t="shared" si="231"/>
        <v>293606.01682941389</v>
      </c>
      <c r="S467">
        <f t="shared" si="212"/>
        <v>2.9360601682941386E-4</v>
      </c>
      <c r="T467" s="41">
        <f t="shared" si="213"/>
        <v>4.9579375021054431E-4</v>
      </c>
      <c r="U467" s="42">
        <f t="shared" si="232"/>
        <v>0.52689067750122465</v>
      </c>
      <c r="V467" s="42">
        <f t="shared" si="233"/>
        <v>1.066025268855096</v>
      </c>
      <c r="W467" s="42">
        <f t="shared" si="234"/>
        <v>1.0573062230870791</v>
      </c>
      <c r="X467" s="42">
        <f t="shared" si="235"/>
        <v>8.7190457680168532E-3</v>
      </c>
      <c r="Y467" s="42">
        <f t="shared" si="209"/>
        <v>6.9030358906233442E-3</v>
      </c>
      <c r="Z467" s="10">
        <f t="shared" si="236"/>
        <v>13.923200701283333</v>
      </c>
      <c r="AA467">
        <f t="shared" si="214"/>
        <v>4460225.4443992181</v>
      </c>
      <c r="AB467" s="10">
        <f t="shared" si="215"/>
        <v>4.4602254443992182</v>
      </c>
      <c r="AC467" s="10">
        <f t="shared" si="216"/>
        <v>4.3592254443992182</v>
      </c>
      <c r="AD467" s="3">
        <f t="shared" si="217"/>
        <v>632.22994117465089</v>
      </c>
      <c r="AI467" s="94">
        <f t="shared" si="218"/>
        <v>1.0573062230870791</v>
      </c>
    </row>
    <row r="468" spans="2:35">
      <c r="B468" s="39">
        <f t="shared" si="219"/>
        <v>440</v>
      </c>
      <c r="C468" s="42">
        <f t="shared" si="220"/>
        <v>7.4916067146286034</v>
      </c>
      <c r="D468" s="10">
        <f t="shared" si="221"/>
        <v>6.7083932853713968</v>
      </c>
      <c r="E468" s="40">
        <f t="shared" si="222"/>
        <v>32.983213429257205</v>
      </c>
      <c r="F468" s="40">
        <f t="shared" si="223"/>
        <v>46.4</v>
      </c>
      <c r="G468" s="3">
        <f t="shared" si="224"/>
        <v>350.08393285371085</v>
      </c>
      <c r="H468" s="3">
        <f t="shared" si="225"/>
        <v>213.67820014326583</v>
      </c>
      <c r="I468">
        <f t="shared" si="210"/>
        <v>2.1367820014326583E-4</v>
      </c>
      <c r="J468" s="4">
        <f t="shared" si="226"/>
        <v>898.44238097228902</v>
      </c>
      <c r="K468" s="40">
        <f t="shared" si="227"/>
        <v>4.2046515759207352</v>
      </c>
      <c r="L468" s="40">
        <f t="shared" si="211"/>
        <v>1.7953484240792648</v>
      </c>
      <c r="M468" s="10">
        <f t="shared" si="228"/>
        <v>4.4602254443992182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13.308370102864185</v>
      </c>
      <c r="Q468" s="42">
        <f t="shared" si="230"/>
        <v>0.5800816971319569</v>
      </c>
      <c r="R468" s="4">
        <f t="shared" si="231"/>
        <v>292845.96670402569</v>
      </c>
      <c r="S468">
        <f t="shared" si="212"/>
        <v>2.9284596670402571E-4</v>
      </c>
      <c r="T468" s="41">
        <f t="shared" si="213"/>
        <v>4.9655380033593256E-4</v>
      </c>
      <c r="U468" s="42">
        <f t="shared" si="232"/>
        <v>0.52552672954870927</v>
      </c>
      <c r="V468" s="42">
        <f t="shared" si="233"/>
        <v>1.0661059678662441</v>
      </c>
      <c r="W468" s="42">
        <f t="shared" si="234"/>
        <v>1.0573941908062372</v>
      </c>
      <c r="X468" s="42">
        <f t="shared" si="235"/>
        <v>8.71177706000692E-3</v>
      </c>
      <c r="Y468" s="42">
        <f t="shared" si="209"/>
        <v>6.9141815092034079E-3</v>
      </c>
      <c r="Z468" s="10">
        <f t="shared" si="236"/>
        <v>13.924335096269065</v>
      </c>
      <c r="AA468">
        <f t="shared" si="214"/>
        <v>4460580.6129837912</v>
      </c>
      <c r="AB468" s="10">
        <f t="shared" si="215"/>
        <v>4.460580612983791</v>
      </c>
      <c r="AC468" s="10">
        <f t="shared" si="216"/>
        <v>4.3595806129837911</v>
      </c>
      <c r="AD468" s="3">
        <f t="shared" si="217"/>
        <v>632.28145220939689</v>
      </c>
      <c r="AI468" s="94">
        <f t="shared" si="218"/>
        <v>1.0573941908062372</v>
      </c>
    </row>
    <row r="469" spans="2:35">
      <c r="B469" s="39">
        <f t="shared" si="219"/>
        <v>441</v>
      </c>
      <c r="C469" s="42">
        <f t="shared" si="220"/>
        <v>7.5086330935254866</v>
      </c>
      <c r="D469" s="10">
        <f t="shared" si="221"/>
        <v>6.6913669064745136</v>
      </c>
      <c r="E469" s="40">
        <f t="shared" si="222"/>
        <v>33.017266187050971</v>
      </c>
      <c r="F469" s="40">
        <f t="shared" si="223"/>
        <v>46.4</v>
      </c>
      <c r="G469" s="3">
        <f t="shared" si="224"/>
        <v>349.91366906474201</v>
      </c>
      <c r="H469" s="3">
        <f t="shared" si="225"/>
        <v>213.67820014326583</v>
      </c>
      <c r="I469">
        <f t="shared" si="210"/>
        <v>2.1367820014326583E-4</v>
      </c>
      <c r="J469" s="4">
        <f t="shared" si="226"/>
        <v>900.2075620459841</v>
      </c>
      <c r="K469" s="40">
        <f t="shared" si="227"/>
        <v>4.2129125078853047</v>
      </c>
      <c r="L469" s="40">
        <f t="shared" si="211"/>
        <v>1.7870874921146953</v>
      </c>
      <c r="M469" s="10">
        <f t="shared" si="228"/>
        <v>4.460580612983791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13.308708153308855</v>
      </c>
      <c r="Q469" s="42">
        <f t="shared" si="230"/>
        <v>0.58136103834980835</v>
      </c>
      <c r="R469" s="4">
        <f t="shared" si="231"/>
        <v>292085.87969038729</v>
      </c>
      <c r="S469">
        <f t="shared" si="212"/>
        <v>2.920858796903873E-4</v>
      </c>
      <c r="T469" s="41">
        <f t="shared" si="213"/>
        <v>4.9731388734957087E-4</v>
      </c>
      <c r="U469" s="42">
        <f t="shared" si="232"/>
        <v>0.52416271539838444</v>
      </c>
      <c r="V469" s="42">
        <f t="shared" si="233"/>
        <v>1.0661847920569507</v>
      </c>
      <c r="W469" s="42">
        <f t="shared" si="234"/>
        <v>1.0574803421656644</v>
      </c>
      <c r="X469" s="42">
        <f t="shared" si="235"/>
        <v>8.70444989128627E-3</v>
      </c>
      <c r="Y469" s="42">
        <f t="shared" si="209"/>
        <v>6.9253174707280532E-3</v>
      </c>
      <c r="Z469" s="10">
        <f t="shared" si="236"/>
        <v>13.925445572486343</v>
      </c>
      <c r="AA469">
        <f t="shared" si="214"/>
        <v>4460928.2928230483</v>
      </c>
      <c r="AB469" s="10">
        <f t="shared" si="215"/>
        <v>4.4609282928230485</v>
      </c>
      <c r="AC469" s="10">
        <f t="shared" si="216"/>
        <v>4.3599282928230485</v>
      </c>
      <c r="AD469" s="3">
        <f t="shared" si="217"/>
        <v>632.33187713169661</v>
      </c>
      <c r="AI469" s="94">
        <f t="shared" si="218"/>
        <v>1.0574803421656644</v>
      </c>
    </row>
    <row r="470" spans="2:35">
      <c r="B470" s="39">
        <f t="shared" si="219"/>
        <v>442</v>
      </c>
      <c r="C470" s="42">
        <f t="shared" si="220"/>
        <v>7.5256594724223698</v>
      </c>
      <c r="D470" s="10">
        <f t="shared" si="221"/>
        <v>6.6743405275776304</v>
      </c>
      <c r="E470" s="40">
        <f t="shared" si="222"/>
        <v>33.051318944844738</v>
      </c>
      <c r="F470" s="40">
        <f t="shared" si="223"/>
        <v>46.4</v>
      </c>
      <c r="G470" s="3">
        <f t="shared" si="224"/>
        <v>349.74340527577317</v>
      </c>
      <c r="H470" s="3">
        <f t="shared" si="225"/>
        <v>213.67820014326583</v>
      </c>
      <c r="I470">
        <f t="shared" si="210"/>
        <v>2.1367820014326583E-4</v>
      </c>
      <c r="J470" s="4">
        <f t="shared" si="226"/>
        <v>901.97456459988393</v>
      </c>
      <c r="K470" s="40">
        <f t="shared" si="227"/>
        <v>4.221181964258089</v>
      </c>
      <c r="L470" s="40">
        <f t="shared" si="211"/>
        <v>1.778818035741911</v>
      </c>
      <c r="M470" s="10">
        <f t="shared" si="228"/>
        <v>4.4609282928230485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13.309039058190692</v>
      </c>
      <c r="Q470" s="42">
        <f t="shared" si="230"/>
        <v>0.58264034775918339</v>
      </c>
      <c r="R470" s="4">
        <f t="shared" si="231"/>
        <v>291325.75671889511</v>
      </c>
      <c r="S470">
        <f t="shared" si="212"/>
        <v>2.9132575671889511E-4</v>
      </c>
      <c r="T470" s="41">
        <f t="shared" si="213"/>
        <v>4.9807401032106306E-4</v>
      </c>
      <c r="U470" s="42">
        <f t="shared" si="232"/>
        <v>0.52279863671989324</v>
      </c>
      <c r="V470" s="42">
        <f t="shared" si="233"/>
        <v>1.0662617412917874</v>
      </c>
      <c r="W470" s="42">
        <f t="shared" si="234"/>
        <v>1.0575646770198672</v>
      </c>
      <c r="X470" s="42">
        <f t="shared" si="235"/>
        <v>8.6970642719201852E-3</v>
      </c>
      <c r="Y470" s="42">
        <f t="shared" si="209"/>
        <v>6.9364437068850605E-3</v>
      </c>
      <c r="Z470" s="10">
        <f t="shared" si="236"/>
        <v>13.926532128054154</v>
      </c>
      <c r="AA470">
        <f t="shared" si="214"/>
        <v>4461268.4833280593</v>
      </c>
      <c r="AB470" s="10">
        <f t="shared" si="215"/>
        <v>4.4612684833280589</v>
      </c>
      <c r="AC470" s="10">
        <f t="shared" si="216"/>
        <v>4.3602684833280589</v>
      </c>
      <c r="AD470" s="3">
        <f t="shared" si="217"/>
        <v>632.38121585613624</v>
      </c>
      <c r="AI470" s="94">
        <f t="shared" si="218"/>
        <v>1.0575646770198672</v>
      </c>
    </row>
    <row r="471" spans="2:35">
      <c r="B471" s="39">
        <f t="shared" si="219"/>
        <v>443</v>
      </c>
      <c r="C471" s="42">
        <f t="shared" si="220"/>
        <v>7.542685851319253</v>
      </c>
      <c r="D471" s="10">
        <f t="shared" si="221"/>
        <v>6.6573141486807472</v>
      </c>
      <c r="E471" s="40">
        <f t="shared" si="222"/>
        <v>33.085371702638504</v>
      </c>
      <c r="F471" s="40">
        <f t="shared" si="223"/>
        <v>46.4</v>
      </c>
      <c r="G471" s="3">
        <f t="shared" si="224"/>
        <v>349.57314148680433</v>
      </c>
      <c r="H471" s="3">
        <f t="shared" si="225"/>
        <v>213.67820014326583</v>
      </c>
      <c r="I471">
        <f t="shared" si="210"/>
        <v>2.1367820014326583E-4</v>
      </c>
      <c r="J471" s="4">
        <f t="shared" si="226"/>
        <v>903.74338863398862</v>
      </c>
      <c r="K471" s="40">
        <f t="shared" si="227"/>
        <v>4.2294599450390891</v>
      </c>
      <c r="L471" s="40">
        <f t="shared" si="211"/>
        <v>1.7705400549609109</v>
      </c>
      <c r="M471" s="10">
        <f t="shared" si="228"/>
        <v>4.4612684833280589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13.309362818086461</v>
      </c>
      <c r="Q471" s="42">
        <f t="shared" si="230"/>
        <v>0.58391962604842995</v>
      </c>
      <c r="R471" s="4">
        <f t="shared" si="231"/>
        <v>290565.59871994547</v>
      </c>
      <c r="S471">
        <f t="shared" si="212"/>
        <v>2.9056559871994548E-4</v>
      </c>
      <c r="T471" s="41">
        <f t="shared" si="213"/>
        <v>4.9883416832001274E-4</v>
      </c>
      <c r="U471" s="42">
        <f t="shared" si="232"/>
        <v>0.5214344951828781</v>
      </c>
      <c r="V471" s="42">
        <f t="shared" si="233"/>
        <v>1.0663368154387693</v>
      </c>
      <c r="W471" s="42">
        <f t="shared" si="234"/>
        <v>1.0576471952259923</v>
      </c>
      <c r="X471" s="42">
        <f t="shared" si="235"/>
        <v>8.6896202127770827E-3</v>
      </c>
      <c r="Y471" s="42">
        <f t="shared" si="209"/>
        <v>6.9475601493650648E-3</v>
      </c>
      <c r="Z471" s="10">
        <f t="shared" si="236"/>
        <v>13.927594761127223</v>
      </c>
      <c r="AA471">
        <f t="shared" si="214"/>
        <v>4461601.1839210894</v>
      </c>
      <c r="AB471" s="10">
        <f t="shared" si="215"/>
        <v>4.461601183921089</v>
      </c>
      <c r="AC471" s="10">
        <f t="shared" si="216"/>
        <v>4.360601183921089</v>
      </c>
      <c r="AD471" s="3">
        <f t="shared" si="217"/>
        <v>632.42946829892526</v>
      </c>
      <c r="AI471" s="94">
        <f t="shared" si="218"/>
        <v>1.0576471952259923</v>
      </c>
    </row>
    <row r="472" spans="2:35">
      <c r="B472" s="39">
        <f t="shared" si="219"/>
        <v>444</v>
      </c>
      <c r="C472" s="42">
        <f t="shared" si="220"/>
        <v>7.5597122302161361</v>
      </c>
      <c r="D472" s="10">
        <f t="shared" si="221"/>
        <v>6.640287769783864</v>
      </c>
      <c r="E472" s="40">
        <f t="shared" si="222"/>
        <v>33.119424460432271</v>
      </c>
      <c r="F472" s="40">
        <f t="shared" si="223"/>
        <v>46.4</v>
      </c>
      <c r="G472" s="3">
        <f t="shared" si="224"/>
        <v>349.40287769783549</v>
      </c>
      <c r="H472" s="3">
        <f t="shared" si="225"/>
        <v>213.67820014326583</v>
      </c>
      <c r="I472">
        <f t="shared" si="210"/>
        <v>2.1367820014326583E-4</v>
      </c>
      <c r="J472" s="4">
        <f t="shared" si="226"/>
        <v>905.51403414829792</v>
      </c>
      <c r="K472" s="40">
        <f t="shared" si="227"/>
        <v>4.237746450228304</v>
      </c>
      <c r="L472" s="40">
        <f t="shared" si="211"/>
        <v>1.762253549771696</v>
      </c>
      <c r="M472" s="10">
        <f t="shared" si="228"/>
        <v>4.461601183921089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13.309679433558967</v>
      </c>
      <c r="Q472" s="42">
        <f t="shared" si="230"/>
        <v>0.58519887390574143</v>
      </c>
      <c r="R472" s="4">
        <f t="shared" si="231"/>
        <v>289805.40662393474</v>
      </c>
      <c r="S472">
        <f t="shared" si="212"/>
        <v>2.8980540662393474E-4</v>
      </c>
      <c r="T472" s="41">
        <f t="shared" si="213"/>
        <v>4.9959436041602354E-4</v>
      </c>
      <c r="U472" s="42">
        <f t="shared" si="232"/>
        <v>0.52007029245698211</v>
      </c>
      <c r="V472" s="42">
        <f t="shared" si="233"/>
        <v>1.0664100143681714</v>
      </c>
      <c r="W472" s="42">
        <f t="shared" si="234"/>
        <v>1.057727896643901</v>
      </c>
      <c r="X472" s="42">
        <f t="shared" si="235"/>
        <v>8.6821177242704106E-3</v>
      </c>
      <c r="Y472" s="42">
        <f t="shared" si="209"/>
        <v>6.9586667298607635E-3</v>
      </c>
      <c r="Z472" s="10">
        <f t="shared" si="236"/>
        <v>13.928633469893704</v>
      </c>
      <c r="AA472">
        <f t="shared" si="214"/>
        <v>4461926.3940348634</v>
      </c>
      <c r="AB472" s="10">
        <f t="shared" si="215"/>
        <v>4.4619263940348635</v>
      </c>
      <c r="AC472" s="10">
        <f t="shared" si="216"/>
        <v>4.3609263940348635</v>
      </c>
      <c r="AD472" s="3">
        <f t="shared" si="217"/>
        <v>632.47663437779022</v>
      </c>
      <c r="AI472" s="94">
        <f t="shared" si="218"/>
        <v>1.057727896643901</v>
      </c>
    </row>
    <row r="473" spans="2:35">
      <c r="B473" s="39">
        <f t="shared" si="219"/>
        <v>445</v>
      </c>
      <c r="C473" s="42">
        <f t="shared" si="220"/>
        <v>7.5767386091130193</v>
      </c>
      <c r="D473" s="10">
        <f t="shared" si="221"/>
        <v>6.6232613908869808</v>
      </c>
      <c r="E473" s="40">
        <f t="shared" si="222"/>
        <v>33.153477218226037</v>
      </c>
      <c r="F473" s="40">
        <f t="shared" si="223"/>
        <v>46.4</v>
      </c>
      <c r="G473" s="3">
        <f t="shared" si="224"/>
        <v>349.23261390886665</v>
      </c>
      <c r="H473" s="3">
        <f t="shared" si="225"/>
        <v>213.67820014326583</v>
      </c>
      <c r="I473">
        <f t="shared" si="210"/>
        <v>2.1367820014326583E-4</v>
      </c>
      <c r="J473" s="4">
        <f t="shared" si="226"/>
        <v>907.2865011428122</v>
      </c>
      <c r="K473" s="40">
        <f t="shared" si="227"/>
        <v>4.2460414798257355</v>
      </c>
      <c r="L473" s="40">
        <f t="shared" si="211"/>
        <v>1.7539585201742645</v>
      </c>
      <c r="M473" s="10">
        <f t="shared" si="228"/>
        <v>4.4619263940348635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13.309988905156347</v>
      </c>
      <c r="Q473" s="42">
        <f t="shared" si="230"/>
        <v>0.58647809201916057</v>
      </c>
      <c r="R473" s="4">
        <f t="shared" si="231"/>
        <v>289045.18136125925</v>
      </c>
      <c r="S473">
        <f t="shared" si="212"/>
        <v>2.8904518136125927E-4</v>
      </c>
      <c r="T473" s="41">
        <f t="shared" si="213"/>
        <v>5.0035458567869895E-4</v>
      </c>
      <c r="U473" s="42">
        <f t="shared" si="232"/>
        <v>0.51870603021184769</v>
      </c>
      <c r="V473" s="42">
        <f t="shared" si="233"/>
        <v>1.0664813379541471</v>
      </c>
      <c r="W473" s="42">
        <f t="shared" si="234"/>
        <v>1.057806781135993</v>
      </c>
      <c r="X473" s="42">
        <f t="shared" si="235"/>
        <v>8.6745568181541E-3</v>
      </c>
      <c r="Y473" s="42">
        <f t="shared" si="209"/>
        <v>6.9697633800684293E-3</v>
      </c>
      <c r="Z473" s="10">
        <f t="shared" si="236"/>
        <v>13.929648252577502</v>
      </c>
      <c r="AA473">
        <f t="shared" si="214"/>
        <v>4462244.1131133027</v>
      </c>
      <c r="AB473" s="10">
        <f t="shared" si="215"/>
        <v>4.4622441131133028</v>
      </c>
      <c r="AC473" s="10">
        <f t="shared" si="216"/>
        <v>4.3612441131133028</v>
      </c>
      <c r="AD473" s="3">
        <f t="shared" si="217"/>
        <v>632.52271401208156</v>
      </c>
      <c r="AI473" s="94">
        <f t="shared" si="218"/>
        <v>1.057806781135993</v>
      </c>
    </row>
    <row r="474" spans="2:35">
      <c r="B474" s="39">
        <f t="shared" si="219"/>
        <v>446</v>
      </c>
      <c r="C474" s="42">
        <f t="shared" si="220"/>
        <v>7.5937649880099025</v>
      </c>
      <c r="D474" s="10">
        <f t="shared" si="221"/>
        <v>6.6062350119900977</v>
      </c>
      <c r="E474" s="40">
        <f t="shared" si="222"/>
        <v>33.187529976019803</v>
      </c>
      <c r="F474" s="40">
        <f t="shared" si="223"/>
        <v>46.4</v>
      </c>
      <c r="G474" s="3">
        <f t="shared" si="224"/>
        <v>349.06235011989781</v>
      </c>
      <c r="H474" s="3">
        <f t="shared" si="225"/>
        <v>213.67820014326583</v>
      </c>
      <c r="I474">
        <f t="shared" si="210"/>
        <v>2.1367820014326583E-4</v>
      </c>
      <c r="J474" s="4">
        <f t="shared" si="226"/>
        <v>909.06078961753133</v>
      </c>
      <c r="K474" s="40">
        <f t="shared" si="227"/>
        <v>4.2543450338313828</v>
      </c>
      <c r="L474" s="40">
        <f t="shared" si="211"/>
        <v>1.7456549661686172</v>
      </c>
      <c r="M474" s="10">
        <f t="shared" si="228"/>
        <v>4.4622441131133028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13.310291233412793</v>
      </c>
      <c r="Q474" s="42">
        <f t="shared" si="230"/>
        <v>0.58775728107658265</v>
      </c>
      <c r="R474" s="4">
        <f t="shared" si="231"/>
        <v>288284.92386231542</v>
      </c>
      <c r="S474">
        <f t="shared" si="212"/>
        <v>2.8828492386231541E-4</v>
      </c>
      <c r="T474" s="41">
        <f t="shared" si="213"/>
        <v>5.0111484317764282E-4</v>
      </c>
      <c r="U474" s="42">
        <f t="shared" si="232"/>
        <v>0.51734171011711805</v>
      </c>
      <c r="V474" s="42">
        <f t="shared" si="233"/>
        <v>1.0665507860731114</v>
      </c>
      <c r="W474" s="42">
        <f t="shared" si="234"/>
        <v>1.0578838485673832</v>
      </c>
      <c r="X474" s="42">
        <f t="shared" si="235"/>
        <v>8.6669375057282227E-3</v>
      </c>
      <c r="Y474" s="42">
        <f t="shared" si="209"/>
        <v>6.9808500316871176E-3</v>
      </c>
      <c r="Z474" s="10">
        <f t="shared" si="236"/>
        <v>13.930639107435976</v>
      </c>
      <c r="AA474">
        <f t="shared" si="214"/>
        <v>4462554.340610804</v>
      </c>
      <c r="AB474" s="10">
        <f t="shared" si="215"/>
        <v>4.4625543406108044</v>
      </c>
      <c r="AC474" s="10">
        <f t="shared" si="216"/>
        <v>4.3615543406108044</v>
      </c>
      <c r="AD474" s="3">
        <f t="shared" si="217"/>
        <v>632.56770712266916</v>
      </c>
      <c r="AI474" s="94">
        <f t="shared" si="218"/>
        <v>1.0578838485673832</v>
      </c>
    </row>
    <row r="475" spans="2:35">
      <c r="B475" s="39">
        <f t="shared" si="219"/>
        <v>447</v>
      </c>
      <c r="C475" s="42">
        <f t="shared" si="220"/>
        <v>7.6107913669067857</v>
      </c>
      <c r="D475" s="10">
        <f t="shared" si="221"/>
        <v>6.5892086330932145</v>
      </c>
      <c r="E475" s="40">
        <f t="shared" si="222"/>
        <v>33.22158273381357</v>
      </c>
      <c r="F475" s="40">
        <f t="shared" si="223"/>
        <v>46.4</v>
      </c>
      <c r="G475" s="3">
        <f t="shared" si="224"/>
        <v>348.89208633092898</v>
      </c>
      <c r="H475" s="3">
        <f t="shared" si="225"/>
        <v>213.67820014326583</v>
      </c>
      <c r="I475">
        <f t="shared" si="210"/>
        <v>2.1367820014326583E-4</v>
      </c>
      <c r="J475" s="4">
        <f t="shared" si="226"/>
        <v>910.8368995724552</v>
      </c>
      <c r="K475" s="40">
        <f t="shared" si="227"/>
        <v>4.2626571122452459</v>
      </c>
      <c r="L475" s="40">
        <f t="shared" si="211"/>
        <v>1.7373428877547541</v>
      </c>
      <c r="M475" s="10">
        <f t="shared" si="228"/>
        <v>4.4625543406108044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13.310586418847857</v>
      </c>
      <c r="Q475" s="42">
        <f t="shared" si="230"/>
        <v>0.58903644176575964</v>
      </c>
      <c r="R475" s="4">
        <f t="shared" si="231"/>
        <v>287524.63505749957</v>
      </c>
      <c r="S475">
        <f t="shared" si="212"/>
        <v>2.8752463505749958E-4</v>
      </c>
      <c r="T475" s="41">
        <f t="shared" si="213"/>
        <v>5.0187513198245864E-4</v>
      </c>
      <c r="U475" s="42">
        <f t="shared" si="232"/>
        <v>0.51597733384243583</v>
      </c>
      <c r="V475" s="42">
        <f t="shared" si="233"/>
        <v>1.0666183586051683</v>
      </c>
      <c r="W475" s="42">
        <f t="shared" si="234"/>
        <v>1.0579590988057272</v>
      </c>
      <c r="X475" s="42">
        <f t="shared" si="235"/>
        <v>8.6592597994410436E-3</v>
      </c>
      <c r="Y475" s="42">
        <f t="shared" si="209"/>
        <v>6.9919266164199332E-3</v>
      </c>
      <c r="Z475" s="10">
        <f t="shared" si="236"/>
        <v>13.931606032761776</v>
      </c>
      <c r="AA475">
        <f t="shared" si="214"/>
        <v>4462857.0759928115</v>
      </c>
      <c r="AB475" s="10">
        <f t="shared" si="215"/>
        <v>4.4628570759928117</v>
      </c>
      <c r="AC475" s="10">
        <f t="shared" si="216"/>
        <v>4.3618570759928117</v>
      </c>
      <c r="AD475" s="3">
        <f t="shared" si="217"/>
        <v>632.61161363202484</v>
      </c>
      <c r="AI475" s="94">
        <f t="shared" si="218"/>
        <v>1.0579590988057272</v>
      </c>
    </row>
    <row r="476" spans="2:35">
      <c r="B476" s="39">
        <f t="shared" si="219"/>
        <v>448</v>
      </c>
      <c r="C476" s="42">
        <f t="shared" si="220"/>
        <v>7.6278177458036689</v>
      </c>
      <c r="D476" s="10">
        <f t="shared" si="221"/>
        <v>6.5721822541963313</v>
      </c>
      <c r="E476" s="40">
        <f t="shared" si="222"/>
        <v>33.255635491607336</v>
      </c>
      <c r="F476" s="40">
        <f t="shared" si="223"/>
        <v>46.4</v>
      </c>
      <c r="G476" s="3">
        <f t="shared" si="224"/>
        <v>348.72182254196014</v>
      </c>
      <c r="H476" s="3">
        <f t="shared" si="225"/>
        <v>213.67820014326583</v>
      </c>
      <c r="I476">
        <f t="shared" si="210"/>
        <v>2.1367820014326583E-4</v>
      </c>
      <c r="J476" s="4">
        <f t="shared" si="226"/>
        <v>912.6148310075838</v>
      </c>
      <c r="K476" s="40">
        <f t="shared" si="227"/>
        <v>4.2709777150673238</v>
      </c>
      <c r="L476" s="40">
        <f t="shared" si="211"/>
        <v>1.7290222849326762</v>
      </c>
      <c r="M476" s="10">
        <f t="shared" si="228"/>
        <v>4.4628570759928117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13.310874461967007</v>
      </c>
      <c r="Q476" s="42">
        <f t="shared" si="230"/>
        <v>0.5903155747743033</v>
      </c>
      <c r="R476" s="4">
        <f t="shared" si="231"/>
        <v>286764.31587720808</v>
      </c>
      <c r="S476">
        <f t="shared" si="212"/>
        <v>2.8676431587720808E-4</v>
      </c>
      <c r="T476" s="41">
        <f t="shared" si="213"/>
        <v>5.0263545116275015E-4</v>
      </c>
      <c r="U476" s="42">
        <f t="shared" si="232"/>
        <v>0.51461290305744378</v>
      </c>
      <c r="V476" s="42">
        <f t="shared" si="233"/>
        <v>1.066684055433379</v>
      </c>
      <c r="W476" s="42">
        <f t="shared" si="234"/>
        <v>1.0580325317213608</v>
      </c>
      <c r="X476" s="42">
        <f t="shared" si="235"/>
        <v>8.6515237120181609E-3</v>
      </c>
      <c r="Y476" s="42">
        <f t="shared" si="209"/>
        <v>7.0029930659741739E-3</v>
      </c>
      <c r="Z476" s="10">
        <f t="shared" si="236"/>
        <v>13.932549026882407</v>
      </c>
      <c r="AA476">
        <f t="shared" si="214"/>
        <v>4463152.3187356815</v>
      </c>
      <c r="AB476" s="10">
        <f t="shared" si="215"/>
        <v>4.4631523187356814</v>
      </c>
      <c r="AC476" s="10">
        <f t="shared" si="216"/>
        <v>4.3621523187356814</v>
      </c>
      <c r="AD476" s="3">
        <f t="shared" si="217"/>
        <v>632.65443346420329</v>
      </c>
      <c r="AI476" s="94">
        <f t="shared" si="218"/>
        <v>1.0580325317213608</v>
      </c>
    </row>
    <row r="477" spans="2:35">
      <c r="B477" s="39">
        <f t="shared" si="219"/>
        <v>449</v>
      </c>
      <c r="C477" s="42">
        <f t="shared" si="220"/>
        <v>7.6448441247005521</v>
      </c>
      <c r="D477" s="10">
        <f t="shared" si="221"/>
        <v>6.5551558752994481</v>
      </c>
      <c r="E477" s="40">
        <f t="shared" si="222"/>
        <v>33.289688249401102</v>
      </c>
      <c r="F477" s="40">
        <f t="shared" si="223"/>
        <v>46.4</v>
      </c>
      <c r="G477" s="3">
        <f t="shared" si="224"/>
        <v>348.5515587529913</v>
      </c>
      <c r="H477" s="3">
        <f t="shared" si="225"/>
        <v>213.67820014326583</v>
      </c>
      <c r="I477">
        <f t="shared" si="210"/>
        <v>2.1367820014326583E-4</v>
      </c>
      <c r="J477" s="4">
        <f t="shared" si="226"/>
        <v>914.39458392291738</v>
      </c>
      <c r="K477" s="40">
        <f t="shared" si="227"/>
        <v>4.2793068422976184</v>
      </c>
      <c r="L477" s="40">
        <f t="shared" si="211"/>
        <v>1.7206931577023816</v>
      </c>
      <c r="M477" s="10">
        <f t="shared" si="228"/>
        <v>4.4631523187356814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13.311155363261513</v>
      </c>
      <c r="Q477" s="42">
        <f t="shared" si="230"/>
        <v>0.59159468078968913</v>
      </c>
      <c r="R477" s="4">
        <f t="shared" si="231"/>
        <v>286003.96725183725</v>
      </c>
      <c r="S477">
        <f t="shared" si="212"/>
        <v>2.8600396725183728E-4</v>
      </c>
      <c r="T477" s="41">
        <f t="shared" si="213"/>
        <v>5.0339579978812094E-4</v>
      </c>
      <c r="U477" s="42">
        <f t="shared" si="232"/>
        <v>0.51324841943178445</v>
      </c>
      <c r="V477" s="42">
        <f t="shared" si="233"/>
        <v>1.0667478764438008</v>
      </c>
      <c r="W477" s="42">
        <f t="shared" si="234"/>
        <v>1.0581041471872663</v>
      </c>
      <c r="X477" s="42">
        <f t="shared" si="235"/>
        <v>8.6437292565344492E-3</v>
      </c>
      <c r="Y477" s="42">
        <f t="shared" si="209"/>
        <v>7.0140493120615733E-3</v>
      </c>
      <c r="Z477" s="10">
        <f t="shared" si="236"/>
        <v>13.933468088160019</v>
      </c>
      <c r="AA477">
        <f t="shared" si="214"/>
        <v>4463440.0683266185</v>
      </c>
      <c r="AB477" s="10">
        <f t="shared" si="215"/>
        <v>4.4634400683266184</v>
      </c>
      <c r="AC477" s="10">
        <f t="shared" si="216"/>
        <v>4.3624400683266185</v>
      </c>
      <c r="AD477" s="3">
        <f t="shared" si="217"/>
        <v>632.69616654483229</v>
      </c>
      <c r="AI477" s="94">
        <f t="shared" si="218"/>
        <v>1.0581041471872663</v>
      </c>
    </row>
    <row r="478" spans="2:35">
      <c r="B478" s="39">
        <f t="shared" si="219"/>
        <v>450</v>
      </c>
      <c r="C478" s="42">
        <f t="shared" si="220"/>
        <v>7.6618705035974353</v>
      </c>
      <c r="D478" s="10">
        <f t="shared" si="221"/>
        <v>6.5381294964025649</v>
      </c>
      <c r="E478" s="40">
        <f t="shared" si="222"/>
        <v>33.323741007194869</v>
      </c>
      <c r="F478" s="40">
        <f t="shared" si="223"/>
        <v>46.4</v>
      </c>
      <c r="G478" s="3">
        <f t="shared" si="224"/>
        <v>348.38129496402246</v>
      </c>
      <c r="H478" s="3">
        <f t="shared" si="225"/>
        <v>213.67820014326583</v>
      </c>
      <c r="I478">
        <f t="shared" si="210"/>
        <v>2.1367820014326583E-4</v>
      </c>
      <c r="J478" s="4">
        <f t="shared" si="226"/>
        <v>916.1761583184558</v>
      </c>
      <c r="K478" s="40">
        <f t="shared" si="227"/>
        <v>4.2876444939361287</v>
      </c>
      <c r="L478" s="40">
        <f t="shared" si="211"/>
        <v>1.7123555060638713</v>
      </c>
      <c r="M478" s="10">
        <f t="shared" si="228"/>
        <v>4.4634400683266184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13.311429123208379</v>
      </c>
      <c r="Q478" s="42">
        <f t="shared" si="230"/>
        <v>0.59287376049925977</v>
      </c>
      <c r="R478" s="4">
        <f t="shared" si="231"/>
        <v>285243.59011178353</v>
      </c>
      <c r="S478">
        <f t="shared" si="212"/>
        <v>2.8524359011178351E-4</v>
      </c>
      <c r="T478" s="41">
        <f t="shared" si="213"/>
        <v>5.0415617692817476E-4</v>
      </c>
      <c r="U478" s="42">
        <f t="shared" si="232"/>
        <v>0.51188388463510104</v>
      </c>
      <c r="V478" s="42">
        <f t="shared" si="233"/>
        <v>1.0668098215250861</v>
      </c>
      <c r="W478" s="42">
        <f t="shared" si="234"/>
        <v>1.0581739450790582</v>
      </c>
      <c r="X478" s="42">
        <f t="shared" si="235"/>
        <v>8.6358764460279236E-3</v>
      </c>
      <c r="Y478" s="42">
        <f t="shared" ref="Y478:Y541" si="239">IF((X478*(Q478-Q477)+Y477)&lt;0,0,X478*(Q478-Q477)+Y477)</f>
        <v>7.0250952863980462E-3</v>
      </c>
      <c r="Z478" s="10">
        <f t="shared" si="236"/>
        <v>13.934363214990194</v>
      </c>
      <c r="AA478">
        <f t="shared" si="214"/>
        <v>4463720.3242632942</v>
      </c>
      <c r="AB478" s="10">
        <f t="shared" si="215"/>
        <v>4.4637203242632939</v>
      </c>
      <c r="AC478" s="10">
        <f t="shared" si="216"/>
        <v>4.3627203242632939</v>
      </c>
      <c r="AD478" s="3">
        <f t="shared" si="217"/>
        <v>632.73681280105791</v>
      </c>
      <c r="AI478" s="94">
        <f t="shared" si="218"/>
        <v>1.0581739450790582</v>
      </c>
    </row>
    <row r="479" spans="2:35">
      <c r="B479" s="39">
        <f t="shared" si="219"/>
        <v>451</v>
      </c>
      <c r="C479" s="42">
        <f t="shared" si="220"/>
        <v>7.6788968824943185</v>
      </c>
      <c r="D479" s="10">
        <f t="shared" si="221"/>
        <v>6.5211031175056817</v>
      </c>
      <c r="E479" s="40">
        <f t="shared" si="222"/>
        <v>33.357793764988635</v>
      </c>
      <c r="F479" s="40">
        <f t="shared" si="223"/>
        <v>46.4</v>
      </c>
      <c r="G479" s="3">
        <f t="shared" si="224"/>
        <v>348.21103117505362</v>
      </c>
      <c r="H479" s="3">
        <f t="shared" si="225"/>
        <v>213.67820014326583</v>
      </c>
      <c r="I479">
        <f t="shared" si="210"/>
        <v>2.1367820014326583E-4</v>
      </c>
      <c r="J479" s="4">
        <f t="shared" si="226"/>
        <v>917.95955419419886</v>
      </c>
      <c r="K479" s="40">
        <f t="shared" si="227"/>
        <v>4.2959906699828538</v>
      </c>
      <c r="L479" s="40">
        <f t="shared" si="211"/>
        <v>1.7040093300171462</v>
      </c>
      <c r="M479" s="10">
        <f t="shared" si="228"/>
        <v>4.4637203242632939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13.311695742269995</v>
      </c>
      <c r="Q479" s="42">
        <f t="shared" si="230"/>
        <v>0.59415281459022862</v>
      </c>
      <c r="R479" s="4">
        <f t="shared" si="231"/>
        <v>284483.18538744329</v>
      </c>
      <c r="S479">
        <f t="shared" si="212"/>
        <v>2.8448318538744328E-4</v>
      </c>
      <c r="T479" s="41">
        <f t="shared" si="213"/>
        <v>5.04916581652515E-4</v>
      </c>
      <c r="U479" s="42">
        <f t="shared" si="232"/>
        <v>0.5105193003370363</v>
      </c>
      <c r="V479" s="42">
        <f t="shared" si="233"/>
        <v>1.0668698905697644</v>
      </c>
      <c r="W479" s="42">
        <f t="shared" si="234"/>
        <v>1.0582419252748887</v>
      </c>
      <c r="X479" s="42">
        <f t="shared" si="235"/>
        <v>8.6279652948757501E-3</v>
      </c>
      <c r="Y479" s="42">
        <f t="shared" si="239"/>
        <v>7.0361309207051942E-3</v>
      </c>
      <c r="Z479" s="10">
        <f t="shared" si="236"/>
        <v>13.935234405804243</v>
      </c>
      <c r="AA479">
        <f t="shared" si="214"/>
        <v>4463993.0860545672</v>
      </c>
      <c r="AB479" s="10">
        <f t="shared" si="215"/>
        <v>4.4639930860545673</v>
      </c>
      <c r="AC479" s="10">
        <f t="shared" si="216"/>
        <v>4.3629930860545674</v>
      </c>
      <c r="AD479" s="3">
        <f t="shared" si="217"/>
        <v>632.77637216164862</v>
      </c>
      <c r="AI479" s="94">
        <f t="shared" si="218"/>
        <v>1.0582419252748887</v>
      </c>
    </row>
    <row r="480" spans="2:35">
      <c r="B480" s="39">
        <f t="shared" si="219"/>
        <v>452</v>
      </c>
      <c r="C480" s="42">
        <f t="shared" si="220"/>
        <v>7.6959232613912016</v>
      </c>
      <c r="D480" s="10">
        <f t="shared" si="221"/>
        <v>6.5040767386087985</v>
      </c>
      <c r="E480" s="40">
        <f t="shared" si="222"/>
        <v>33.391846522782402</v>
      </c>
      <c r="F480" s="40">
        <f t="shared" si="223"/>
        <v>46.4</v>
      </c>
      <c r="G480" s="3">
        <f t="shared" si="224"/>
        <v>348.04076738608478</v>
      </c>
      <c r="H480" s="3">
        <f t="shared" si="225"/>
        <v>213.67820014326583</v>
      </c>
      <c r="I480">
        <f t="shared" si="210"/>
        <v>2.1367820014326583E-4</v>
      </c>
      <c r="J480" s="4">
        <f t="shared" si="226"/>
        <v>919.74477155014688</v>
      </c>
      <c r="K480" s="40">
        <f t="shared" si="227"/>
        <v>4.3043453704377947</v>
      </c>
      <c r="L480" s="40">
        <f t="shared" si="211"/>
        <v>1.6956546295622053</v>
      </c>
      <c r="M480" s="10">
        <f t="shared" si="228"/>
        <v>4.4639930860545673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13.311955220894818</v>
      </c>
      <c r="Q480" s="42">
        <f t="shared" si="230"/>
        <v>0.59543184374968361</v>
      </c>
      <c r="R480" s="4">
        <f t="shared" si="231"/>
        <v>283722.75400921283</v>
      </c>
      <c r="S480">
        <f t="shared" si="212"/>
        <v>2.8372275400921285E-4</v>
      </c>
      <c r="T480" s="41">
        <f t="shared" si="213"/>
        <v>5.0567701303074538E-4</v>
      </c>
      <c r="U480" s="42">
        <f t="shared" si="232"/>
        <v>0.50915466820723287</v>
      </c>
      <c r="V480" s="42">
        <f t="shared" si="233"/>
        <v>1.0669280834730204</v>
      </c>
      <c r="W480" s="42">
        <f t="shared" si="234"/>
        <v>1.0583080876556243</v>
      </c>
      <c r="X480" s="42">
        <f t="shared" si="235"/>
        <v>8.6199958173960312E-3</v>
      </c>
      <c r="Y480" s="42">
        <f t="shared" si="239"/>
        <v>7.0471561467100241E-3</v>
      </c>
      <c r="Z480" s="10">
        <f t="shared" si="236"/>
        <v>13.936081659067927</v>
      </c>
      <c r="AA480">
        <f t="shared" si="214"/>
        <v>4464258.35322008</v>
      </c>
      <c r="AB480" s="10">
        <f t="shared" si="215"/>
        <v>4.4642583532200799</v>
      </c>
      <c r="AC480" s="10">
        <f t="shared" si="216"/>
        <v>4.3632583532200799</v>
      </c>
      <c r="AD480" s="3">
        <f t="shared" si="217"/>
        <v>632.81484455693692</v>
      </c>
      <c r="AI480" s="94">
        <f t="shared" si="218"/>
        <v>1.0583080876556243</v>
      </c>
    </row>
    <row r="481" spans="2:35">
      <c r="B481" s="39">
        <f t="shared" si="219"/>
        <v>453</v>
      </c>
      <c r="C481" s="42">
        <f t="shared" si="220"/>
        <v>7.7129496402880848</v>
      </c>
      <c r="D481" s="10">
        <f t="shared" si="221"/>
        <v>6.4870503597119153</v>
      </c>
      <c r="E481" s="40">
        <f t="shared" si="222"/>
        <v>33.425899280576168</v>
      </c>
      <c r="F481" s="40">
        <f t="shared" si="223"/>
        <v>46.4</v>
      </c>
      <c r="G481" s="3">
        <f t="shared" si="224"/>
        <v>347.87050359711594</v>
      </c>
      <c r="H481" s="3">
        <f t="shared" si="225"/>
        <v>213.67820014326583</v>
      </c>
      <c r="I481">
        <f t="shared" si="210"/>
        <v>2.1367820014326583E-4</v>
      </c>
      <c r="J481" s="4">
        <f t="shared" si="226"/>
        <v>921.53181038629975</v>
      </c>
      <c r="K481" s="40">
        <f t="shared" si="227"/>
        <v>4.3127085953009523</v>
      </c>
      <c r="L481" s="40">
        <f t="shared" si="211"/>
        <v>1.6872914046990477</v>
      </c>
      <c r="M481" s="10">
        <f t="shared" si="228"/>
        <v>4.4642583532200799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13.312207559517011</v>
      </c>
      <c r="Q481" s="42">
        <f t="shared" si="230"/>
        <v>0.59671084866459057</v>
      </c>
      <c r="R481" s="4">
        <f t="shared" si="231"/>
        <v>282962.29690748849</v>
      </c>
      <c r="S481">
        <f t="shared" si="212"/>
        <v>2.829622969074885E-4</v>
      </c>
      <c r="T481" s="41">
        <f t="shared" si="213"/>
        <v>5.0643747013246973E-4</v>
      </c>
      <c r="U481" s="42">
        <f t="shared" si="232"/>
        <v>0.50778998991533342</v>
      </c>
      <c r="V481" s="42">
        <f t="shared" si="233"/>
        <v>1.0669844001332345</v>
      </c>
      <c r="W481" s="42">
        <f t="shared" si="234"/>
        <v>1.0583724321047479</v>
      </c>
      <c r="X481" s="42">
        <f t="shared" si="235"/>
        <v>8.6119680284866273E-3</v>
      </c>
      <c r="Y481" s="42">
        <f t="shared" si="239"/>
        <v>7.0581708961454798E-3</v>
      </c>
      <c r="Z481" s="10">
        <f t="shared" si="236"/>
        <v>13.936904973281818</v>
      </c>
      <c r="AA481">
        <f t="shared" si="214"/>
        <v>4464516.1252903771</v>
      </c>
      <c r="AB481" s="10">
        <f t="shared" si="215"/>
        <v>4.4645161252903769</v>
      </c>
      <c r="AC481" s="10">
        <f t="shared" si="216"/>
        <v>4.3635161252903769</v>
      </c>
      <c r="AD481" s="3">
        <f t="shared" si="217"/>
        <v>632.85222991883643</v>
      </c>
      <c r="AI481" s="94">
        <f t="shared" si="218"/>
        <v>1.0583724321047479</v>
      </c>
    </row>
    <row r="482" spans="2:35">
      <c r="B482" s="39">
        <f t="shared" si="219"/>
        <v>454</v>
      </c>
      <c r="C482" s="42">
        <f t="shared" si="220"/>
        <v>7.729976019184968</v>
      </c>
      <c r="D482" s="10">
        <f t="shared" si="221"/>
        <v>6.4700239808150322</v>
      </c>
      <c r="E482" s="40">
        <f t="shared" si="222"/>
        <v>33.459952038369934</v>
      </c>
      <c r="F482" s="40">
        <f t="shared" si="223"/>
        <v>46.4</v>
      </c>
      <c r="G482" s="3">
        <f t="shared" si="224"/>
        <v>347.7002398081471</v>
      </c>
      <c r="H482" s="3">
        <f t="shared" si="225"/>
        <v>213.67820014326583</v>
      </c>
      <c r="I482">
        <f t="shared" si="210"/>
        <v>2.1367820014326583E-4</v>
      </c>
      <c r="J482" s="4">
        <f t="shared" si="226"/>
        <v>923.32067070265725</v>
      </c>
      <c r="K482" s="40">
        <f t="shared" si="227"/>
        <v>4.3210803445723247</v>
      </c>
      <c r="L482" s="40">
        <f t="shared" si="211"/>
        <v>1.6789196554276753</v>
      </c>
      <c r="M482" s="10">
        <f t="shared" si="228"/>
        <v>4.4645161252903769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13.312452758556541</v>
      </c>
      <c r="Q482" s="42">
        <f t="shared" si="230"/>
        <v>0.59798983002179684</v>
      </c>
      <c r="R482" s="4">
        <f t="shared" si="231"/>
        <v>282201.8150126668</v>
      </c>
      <c r="S482">
        <f t="shared" si="212"/>
        <v>2.8220181501266683E-4</v>
      </c>
      <c r="T482" s="41">
        <f t="shared" si="213"/>
        <v>5.0719795202729145E-4</v>
      </c>
      <c r="U482" s="42">
        <f t="shared" si="232"/>
        <v>0.50642526713098124</v>
      </c>
      <c r="V482" s="42">
        <f t="shared" si="233"/>
        <v>1.0670388404512714</v>
      </c>
      <c r="W482" s="42">
        <f t="shared" si="234"/>
        <v>1.0584349585083859</v>
      </c>
      <c r="X482" s="42">
        <f t="shared" si="235"/>
        <v>8.6038819428855273E-3</v>
      </c>
      <c r="Y482" s="42">
        <f t="shared" si="239"/>
        <v>7.0691751007500338E-3</v>
      </c>
      <c r="Z482" s="10">
        <f t="shared" si="236"/>
        <v>13.937704346979803</v>
      </c>
      <c r="AA482">
        <f t="shared" si="214"/>
        <v>4464766.4018064309</v>
      </c>
      <c r="AB482" s="10">
        <f t="shared" si="215"/>
        <v>4.4647664018064308</v>
      </c>
      <c r="AC482" s="10">
        <f t="shared" si="216"/>
        <v>4.3637664018064308</v>
      </c>
      <c r="AD482" s="3">
        <f t="shared" si="217"/>
        <v>632.88852818077316</v>
      </c>
      <c r="AI482" s="94">
        <f t="shared" si="218"/>
        <v>1.0584349585083859</v>
      </c>
    </row>
    <row r="483" spans="2:35">
      <c r="B483" s="39">
        <f t="shared" si="219"/>
        <v>455</v>
      </c>
      <c r="C483" s="42">
        <f t="shared" si="220"/>
        <v>7.7470023980818512</v>
      </c>
      <c r="D483" s="10">
        <f t="shared" si="221"/>
        <v>6.452997601918149</v>
      </c>
      <c r="E483" s="40">
        <f t="shared" si="222"/>
        <v>33.494004796163701</v>
      </c>
      <c r="F483" s="40">
        <f t="shared" si="223"/>
        <v>46.4</v>
      </c>
      <c r="G483" s="3">
        <f t="shared" si="224"/>
        <v>347.52997601917826</v>
      </c>
      <c r="H483" s="3">
        <f t="shared" si="225"/>
        <v>213.67820014326583</v>
      </c>
      <c r="I483">
        <f t="shared" si="210"/>
        <v>2.1367820014326583E-4</v>
      </c>
      <c r="J483" s="4">
        <f t="shared" si="226"/>
        <v>925.11135249921972</v>
      </c>
      <c r="K483" s="40">
        <f t="shared" si="227"/>
        <v>4.3294606182519129</v>
      </c>
      <c r="L483" s="40">
        <f t="shared" si="211"/>
        <v>1.6705393817480871</v>
      </c>
      <c r="M483" s="10">
        <f t="shared" si="228"/>
        <v>4.4647664018064308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13.312690818418742</v>
      </c>
      <c r="Q483" s="42">
        <f t="shared" si="230"/>
        <v>0.59926878850803511</v>
      </c>
      <c r="R483" s="4">
        <f t="shared" si="231"/>
        <v>281441.30925514392</v>
      </c>
      <c r="S483">
        <f t="shared" si="212"/>
        <v>2.814413092551439E-4</v>
      </c>
      <c r="T483" s="41">
        <f t="shared" si="213"/>
        <v>5.0795845778481437E-4</v>
      </c>
      <c r="U483" s="42">
        <f t="shared" si="232"/>
        <v>0.50506050152381843</v>
      </c>
      <c r="V483" s="42">
        <f t="shared" si="233"/>
        <v>1.0670914043323809</v>
      </c>
      <c r="W483" s="42">
        <f t="shared" si="234"/>
        <v>1.0584956667551937</v>
      </c>
      <c r="X483" s="42">
        <f t="shared" si="235"/>
        <v>8.5957375771872346E-3</v>
      </c>
      <c r="Y483" s="42">
        <f t="shared" si="239"/>
        <v>7.0801686922698547E-3</v>
      </c>
      <c r="Z483" s="10">
        <f t="shared" si="236"/>
        <v>13.938479778732644</v>
      </c>
      <c r="AA483">
        <f t="shared" si="214"/>
        <v>4465009.1823207615</v>
      </c>
      <c r="AB483" s="10">
        <f t="shared" si="215"/>
        <v>4.4650091823207614</v>
      </c>
      <c r="AC483" s="10">
        <f t="shared" si="216"/>
        <v>4.3640091823207614</v>
      </c>
      <c r="AD483" s="3">
        <f t="shared" si="217"/>
        <v>632.92373927784797</v>
      </c>
      <c r="AI483" s="94">
        <f t="shared" si="218"/>
        <v>1.0584956667551937</v>
      </c>
    </row>
    <row r="484" spans="2:35">
      <c r="B484" s="39">
        <f t="shared" si="219"/>
        <v>456</v>
      </c>
      <c r="C484" s="42">
        <f t="shared" si="220"/>
        <v>7.7640287769787344</v>
      </c>
      <c r="D484" s="10">
        <f t="shared" si="221"/>
        <v>6.4359712230212658</v>
      </c>
      <c r="E484" s="40">
        <f t="shared" si="222"/>
        <v>33.528057553957467</v>
      </c>
      <c r="F484" s="40">
        <f t="shared" si="223"/>
        <v>46.4</v>
      </c>
      <c r="G484" s="3">
        <f t="shared" si="224"/>
        <v>347.35971223020942</v>
      </c>
      <c r="H484" s="3">
        <f t="shared" si="225"/>
        <v>213.67820014326583</v>
      </c>
      <c r="I484">
        <f t="shared" si="210"/>
        <v>2.1367820014326583E-4</v>
      </c>
      <c r="J484" s="4">
        <f t="shared" si="226"/>
        <v>926.90385577598681</v>
      </c>
      <c r="K484" s="40">
        <f t="shared" si="227"/>
        <v>4.3378494163397168</v>
      </c>
      <c r="L484" s="40">
        <f t="shared" si="211"/>
        <v>1.6621505836602832</v>
      </c>
      <c r="M484" s="10">
        <f t="shared" si="228"/>
        <v>4.4650091823207614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13.312921739495392</v>
      </c>
      <c r="Q484" s="42">
        <f t="shared" si="230"/>
        <v>0.6005477248099268</v>
      </c>
      <c r="R484" s="4">
        <f t="shared" si="231"/>
        <v>280680.78056531638</v>
      </c>
      <c r="S484">
        <f t="shared" si="212"/>
        <v>2.8068078056531638E-4</v>
      </c>
      <c r="T484" s="41">
        <f t="shared" si="213"/>
        <v>5.0871898647464179E-4</v>
      </c>
      <c r="U484" s="42">
        <f t="shared" si="232"/>
        <v>0.50369569476348852</v>
      </c>
      <c r="V484" s="42">
        <f t="shared" si="233"/>
        <v>1.0671420916829149</v>
      </c>
      <c r="W484" s="42">
        <f t="shared" si="234"/>
        <v>1.0585545567366295</v>
      </c>
      <c r="X484" s="42">
        <f t="shared" si="235"/>
        <v>8.5875349462853912E-3</v>
      </c>
      <c r="Y484" s="42">
        <f t="shared" si="239"/>
        <v>7.0911516024564228E-3</v>
      </c>
      <c r="Z484" s="10">
        <f t="shared" si="236"/>
        <v>13.939231267142604</v>
      </c>
      <c r="AA484">
        <f t="shared" si="214"/>
        <v>4465244.4663957488</v>
      </c>
      <c r="AB484" s="10">
        <f t="shared" si="215"/>
        <v>4.4652444663957489</v>
      </c>
      <c r="AC484" s="10">
        <f t="shared" si="216"/>
        <v>4.3642444663957489</v>
      </c>
      <c r="AD484" s="3">
        <f t="shared" si="217"/>
        <v>632.95786314659154</v>
      </c>
      <c r="AI484" s="94">
        <f t="shared" si="218"/>
        <v>1.0585545567366295</v>
      </c>
    </row>
    <row r="485" spans="2:35">
      <c r="B485" s="39">
        <f t="shared" si="219"/>
        <v>457</v>
      </c>
      <c r="C485" s="42">
        <f t="shared" si="220"/>
        <v>7.7810551558756176</v>
      </c>
      <c r="D485" s="10">
        <f t="shared" si="221"/>
        <v>6.4189448441243826</v>
      </c>
      <c r="E485" s="40">
        <f t="shared" si="222"/>
        <v>33.562110311751233</v>
      </c>
      <c r="F485" s="40">
        <f t="shared" si="223"/>
        <v>46.4</v>
      </c>
      <c r="G485" s="3">
        <f t="shared" si="224"/>
        <v>347.18944844124059</v>
      </c>
      <c r="H485" s="3">
        <f t="shared" si="225"/>
        <v>213.67820014326583</v>
      </c>
      <c r="I485">
        <f t="shared" si="210"/>
        <v>2.1367820014326583E-4</v>
      </c>
      <c r="J485" s="4">
        <f t="shared" si="226"/>
        <v>928.69818053295899</v>
      </c>
      <c r="K485" s="40">
        <f t="shared" si="227"/>
        <v>4.3462467388357373</v>
      </c>
      <c r="L485" s="40">
        <f t="shared" si="211"/>
        <v>1.6537532611642627</v>
      </c>
      <c r="M485" s="10">
        <f t="shared" si="228"/>
        <v>4.4652444663957489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13.313145522163097</v>
      </c>
      <c r="Q485" s="42">
        <f t="shared" si="230"/>
        <v>0.60182663961398553</v>
      </c>
      <c r="R485" s="4">
        <f t="shared" si="231"/>
        <v>279920.22987358039</v>
      </c>
      <c r="S485">
        <f t="shared" si="212"/>
        <v>2.7992022987358037E-4</v>
      </c>
      <c r="T485" s="41">
        <f t="shared" si="213"/>
        <v>5.0947953716637786E-4</v>
      </c>
      <c r="U485" s="42">
        <f t="shared" si="232"/>
        <v>0.50233084851963361</v>
      </c>
      <c r="V485" s="42">
        <f t="shared" si="233"/>
        <v>1.0671909024146671</v>
      </c>
      <c r="W485" s="42">
        <f t="shared" si="234"/>
        <v>1.0586116283465412</v>
      </c>
      <c r="X485" s="42">
        <f t="shared" si="235"/>
        <v>8.5792740681258639E-3</v>
      </c>
      <c r="Y485" s="42">
        <f t="shared" si="239"/>
        <v>7.102123763070226E-3</v>
      </c>
      <c r="Z485" s="10">
        <f t="shared" si="236"/>
        <v>13.939958810849994</v>
      </c>
      <c r="AA485">
        <f t="shared" si="214"/>
        <v>4465472.253605688</v>
      </c>
      <c r="AB485" s="10">
        <f t="shared" si="215"/>
        <v>4.4654722536056877</v>
      </c>
      <c r="AC485" s="10">
        <f t="shared" si="216"/>
        <v>4.3644722536056877</v>
      </c>
      <c r="AD485" s="3">
        <f t="shared" si="217"/>
        <v>632.99089972526292</v>
      </c>
      <c r="AI485" s="94">
        <f t="shared" si="218"/>
        <v>1.0586116283465412</v>
      </c>
    </row>
    <row r="486" spans="2:35">
      <c r="B486" s="39">
        <f t="shared" si="219"/>
        <v>458</v>
      </c>
      <c r="C486" s="42">
        <f t="shared" si="220"/>
        <v>7.7980815347725008</v>
      </c>
      <c r="D486" s="10">
        <f t="shared" si="221"/>
        <v>6.4019184652274994</v>
      </c>
      <c r="E486" s="40">
        <f t="shared" si="222"/>
        <v>33.596163069545</v>
      </c>
      <c r="F486" s="40">
        <f t="shared" si="223"/>
        <v>46.4</v>
      </c>
      <c r="G486" s="3">
        <f t="shared" si="224"/>
        <v>347.01918465227175</v>
      </c>
      <c r="H486" s="3">
        <f t="shared" si="225"/>
        <v>213.67820014326583</v>
      </c>
      <c r="I486">
        <f t="shared" si="210"/>
        <v>2.1367820014326583E-4</v>
      </c>
      <c r="J486" s="4">
        <f t="shared" si="226"/>
        <v>930.49432677013567</v>
      </c>
      <c r="K486" s="40">
        <f t="shared" si="227"/>
        <v>4.3546525857399718</v>
      </c>
      <c r="L486" s="40">
        <f t="shared" si="211"/>
        <v>1.6453474142600282</v>
      </c>
      <c r="M486" s="10">
        <f t="shared" si="228"/>
        <v>4.4654722536056877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13.313362166785264</v>
      </c>
      <c r="Q486" s="42">
        <f t="shared" si="230"/>
        <v>0.60310553360662111</v>
      </c>
      <c r="R486" s="4">
        <f t="shared" si="231"/>
        <v>279159.65811033244</v>
      </c>
      <c r="S486">
        <f t="shared" si="212"/>
        <v>2.7915965811033247E-4</v>
      </c>
      <c r="T486" s="41">
        <f t="shared" si="213"/>
        <v>5.1024010892962576E-4</v>
      </c>
      <c r="U486" s="42">
        <f t="shared" si="232"/>
        <v>0.50096596446189701</v>
      </c>
      <c r="V486" s="42">
        <f t="shared" si="233"/>
        <v>1.067237836440067</v>
      </c>
      <c r="W486" s="42">
        <f t="shared" si="234"/>
        <v>1.0586668814816682</v>
      </c>
      <c r="X486" s="42">
        <f t="shared" si="235"/>
        <v>8.5709549583987688E-3</v>
      </c>
      <c r="Y486" s="42">
        <f t="shared" si="239"/>
        <v>7.1130851058776728E-3</v>
      </c>
      <c r="Z486" s="10">
        <f t="shared" si="236"/>
        <v>13.940662408526446</v>
      </c>
      <c r="AA486">
        <f t="shared" si="214"/>
        <v>4465692.5435346784</v>
      </c>
      <c r="AB486" s="10">
        <f t="shared" si="215"/>
        <v>4.4656925435346784</v>
      </c>
      <c r="AC486" s="10">
        <f t="shared" si="216"/>
        <v>4.3646925435346784</v>
      </c>
      <c r="AD486" s="3">
        <f t="shared" si="217"/>
        <v>633.02284895354296</v>
      </c>
      <c r="AI486" s="94">
        <f t="shared" si="218"/>
        <v>1.0586668814816682</v>
      </c>
    </row>
    <row r="487" spans="2:35">
      <c r="B487" s="39">
        <f t="shared" si="219"/>
        <v>459</v>
      </c>
      <c r="C487" s="42">
        <f t="shared" si="220"/>
        <v>7.815107913669384</v>
      </c>
      <c r="D487" s="10">
        <f t="shared" si="221"/>
        <v>6.3848920863306162</v>
      </c>
      <c r="E487" s="40">
        <f t="shared" si="222"/>
        <v>33.630215827338766</v>
      </c>
      <c r="F487" s="40">
        <f t="shared" si="223"/>
        <v>46.4</v>
      </c>
      <c r="G487" s="3">
        <f t="shared" si="224"/>
        <v>346.84892086330291</v>
      </c>
      <c r="H487" s="3">
        <f t="shared" si="225"/>
        <v>213.67820014326583</v>
      </c>
      <c r="I487">
        <f t="shared" ref="I487:I550" si="240">H487/1000^2</f>
        <v>2.1367820014326583E-4</v>
      </c>
      <c r="J487" s="4">
        <f t="shared" si="226"/>
        <v>932.29229448751744</v>
      </c>
      <c r="K487" s="40">
        <f t="shared" si="227"/>
        <v>4.363066957052423</v>
      </c>
      <c r="L487" s="40">
        <f t="shared" ref="L487:L550" si="241">IF((gstar-K487)&lt;0,0,gstar-K487)</f>
        <v>1.636933042947577</v>
      </c>
      <c r="M487" s="10">
        <f t="shared" si="228"/>
        <v>4.4656925435346784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13.31357167371009</v>
      </c>
      <c r="Q487" s="42">
        <f t="shared" si="230"/>
        <v>0.60438440747414268</v>
      </c>
      <c r="R487" s="4">
        <f t="shared" si="231"/>
        <v>278399.06620596879</v>
      </c>
      <c r="S487">
        <f t="shared" ref="S487:S550" si="242">R487/1000^3</f>
        <v>2.783990662059688E-4</v>
      </c>
      <c r="T487" s="41">
        <f t="shared" ref="T487:T550" si="243">(vc/1000^3-S487)</f>
        <v>5.1100070083398943E-4</v>
      </c>
      <c r="U487" s="42">
        <f t="shared" si="232"/>
        <v>0.49960104425992125</v>
      </c>
      <c r="V487" s="42">
        <f t="shared" si="233"/>
        <v>1.0672828936765664</v>
      </c>
      <c r="W487" s="42">
        <f t="shared" si="234"/>
        <v>1.0587203160411283</v>
      </c>
      <c r="X487" s="42">
        <f t="shared" si="235"/>
        <v>8.5625776354381067E-3</v>
      </c>
      <c r="Y487" s="42">
        <f t="shared" si="239"/>
        <v>7.124035562654259E-3</v>
      </c>
      <c r="Z487" s="10">
        <f t="shared" si="236"/>
        <v>13.941342058880403</v>
      </c>
      <c r="AA487">
        <f t="shared" ref="AA487:AA550" si="244">Z487*rat*to+patm*1000000</f>
        <v>4465905.3357783463</v>
      </c>
      <c r="AB487" s="10">
        <f t="shared" ref="AB487:AB550" si="245">AA487/1000000</f>
        <v>4.4659053357783467</v>
      </c>
      <c r="AC487" s="10">
        <f t="shared" ref="AC487:AC550" si="246">AB487-patm</f>
        <v>4.3649053357783467</v>
      </c>
      <c r="AD487" s="3">
        <f t="shared" ref="AD487:AD550" si="247">AC487*1000000/6895</f>
        <v>633.05371077278414</v>
      </c>
      <c r="AI487" s="94">
        <f t="shared" ref="AI487:AI550" si="248">($M487-patm)*1000000*$I487/SQRT(rat*to)*SQRT(k)*(2/(k+1))^((k+1)/2/(k-1))</f>
        <v>1.0587203160411283</v>
      </c>
    </row>
    <row r="488" spans="2:35">
      <c r="B488" s="39">
        <f t="shared" ref="B488:B551" si="249">1+B487</f>
        <v>460</v>
      </c>
      <c r="C488" s="42">
        <f t="shared" ref="C488:C551" si="250">xincp+C487</f>
        <v>7.8321342925662671</v>
      </c>
      <c r="D488" s="10">
        <f t="shared" ref="D488:D551" si="251">(F488-E488)/2</f>
        <v>6.367865707433733</v>
      </c>
      <c r="E488" s="40">
        <f t="shared" ref="E488:E551" si="252">E487+ci*2*xincp</f>
        <v>33.664268585132533</v>
      </c>
      <c r="F488" s="40">
        <f t="shared" ref="F488:F551" si="253">F487-osi*2*xincp</f>
        <v>46.4</v>
      </c>
      <c r="G488" s="3">
        <f t="shared" ref="G488:G551" si="254">G487-ei*n*2*xincp</f>
        <v>346.67865707433407</v>
      </c>
      <c r="H488" s="3">
        <f t="shared" ref="H488:H551" si="255">PI()/4*(dto+erate*(two-D488)/two)^2</f>
        <v>213.67820014326583</v>
      </c>
      <c r="I488">
        <f t="shared" si="240"/>
        <v>2.1367820014326583E-4</v>
      </c>
      <c r="J488" s="4">
        <f t="shared" ref="J488:J551" si="256">PI()/4*dc^2-PI()/4*(F488^2-E488^2)</f>
        <v>934.09208368510394</v>
      </c>
      <c r="K488" s="40">
        <f t="shared" ref="K488:K551" si="257">J488/H488</f>
        <v>4.3714898527730899</v>
      </c>
      <c r="L488" s="40">
        <f t="shared" si="241"/>
        <v>1.6285101472269101</v>
      </c>
      <c r="M488" s="10">
        <f t="shared" ref="M488:M551" si="258">AB487</f>
        <v>4.4659053357783467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13.313774043272208</v>
      </c>
      <c r="Q488" s="42">
        <f t="shared" ref="Q488:Q551" si="260">xincp/P488+Q487</f>
        <v>0.60566326190276254</v>
      </c>
      <c r="R488" s="4">
        <f t="shared" ref="R488:R551" si="261">PI()/4*(F488^2-E488^2)*G488</f>
        <v>277638.45509088592</v>
      </c>
      <c r="S488">
        <f t="shared" si="242"/>
        <v>2.776384550908859E-4</v>
      </c>
      <c r="T488" s="41">
        <f t="shared" si="243"/>
        <v>5.1176131194907238E-4</v>
      </c>
      <c r="U488" s="42">
        <f t="shared" ref="U488:U551" si="262">rhopgrain*R488/1000^2</f>
        <v>0.49823608958334931</v>
      </c>
      <c r="V488" s="42">
        <f t="shared" ref="V488:V551" si="263">(U487-U488)/(Q488-Q487)</f>
        <v>1.0673260740434709</v>
      </c>
      <c r="W488" s="42">
        <f t="shared" ref="W488:W551" si="264">IF(V488&lt;AI488,IF(AB487&gt;pbd,AI488,0),AI488)</f>
        <v>1.0587719319268341</v>
      </c>
      <c r="X488" s="42">
        <f t="shared" ref="X488:X551" si="265">V488-W488</f>
        <v>8.5541421166368536E-3</v>
      </c>
      <c r="Y488" s="42">
        <f t="shared" si="239"/>
        <v>7.1349750651831636E-3</v>
      </c>
      <c r="Z488" s="10">
        <f t="shared" ref="Z488:Z551" si="266">Y488/T488</f>
        <v>13.941997760653694</v>
      </c>
      <c r="AA488">
        <f t="shared" si="244"/>
        <v>4466110.6299427701</v>
      </c>
      <c r="AB488" s="10">
        <f t="shared" si="245"/>
        <v>4.4661106299427704</v>
      </c>
      <c r="AC488" s="10">
        <f t="shared" si="246"/>
        <v>4.3651106299427704</v>
      </c>
      <c r="AD488" s="3">
        <f t="shared" si="247"/>
        <v>633.08348512585496</v>
      </c>
      <c r="AI488" s="94">
        <f t="shared" si="248"/>
        <v>1.0587719319268341</v>
      </c>
    </row>
    <row r="489" spans="2:35">
      <c r="B489" s="39">
        <f t="shared" si="249"/>
        <v>461</v>
      </c>
      <c r="C489" s="42">
        <f t="shared" si="250"/>
        <v>7.8491606714631503</v>
      </c>
      <c r="D489" s="10">
        <f t="shared" si="251"/>
        <v>6.3508393285368498</v>
      </c>
      <c r="E489" s="40">
        <f t="shared" si="252"/>
        <v>33.698321342926299</v>
      </c>
      <c r="F489" s="40">
        <f t="shared" si="253"/>
        <v>46.4</v>
      </c>
      <c r="G489" s="3">
        <f t="shared" si="254"/>
        <v>346.50839328536523</v>
      </c>
      <c r="H489" s="3">
        <f t="shared" si="255"/>
        <v>213.67820014326583</v>
      </c>
      <c r="I489">
        <f t="shared" si="240"/>
        <v>2.1367820014326583E-4</v>
      </c>
      <c r="J489" s="4">
        <f t="shared" si="256"/>
        <v>935.89369436289508</v>
      </c>
      <c r="K489" s="40">
        <f t="shared" si="257"/>
        <v>4.3799212729019716</v>
      </c>
      <c r="L489" s="40">
        <f t="shared" si="241"/>
        <v>1.6200787270980284</v>
      </c>
      <c r="M489" s="10">
        <f t="shared" si="258"/>
        <v>4.4661106299427704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13.313969275791663</v>
      </c>
      <c r="Q489" s="42">
        <f t="shared" si="260"/>
        <v>0.60694209757859974</v>
      </c>
      <c r="R489" s="4">
        <f t="shared" si="261"/>
        <v>276877.82569548016</v>
      </c>
      <c r="S489">
        <f t="shared" si="242"/>
        <v>2.7687782569548017E-4</v>
      </c>
      <c r="T489" s="41">
        <f t="shared" si="243"/>
        <v>5.12521941344478E-4</v>
      </c>
      <c r="U489" s="42">
        <f t="shared" si="262"/>
        <v>0.49687110210182389</v>
      </c>
      <c r="V489" s="42">
        <f t="shared" si="263"/>
        <v>1.0673673774637364</v>
      </c>
      <c r="W489" s="42">
        <f t="shared" si="264"/>
        <v>1.0588217290432338</v>
      </c>
      <c r="X489" s="42">
        <f t="shared" si="265"/>
        <v>8.5456484205026495E-3</v>
      </c>
      <c r="Y489" s="42">
        <f t="shared" si="239"/>
        <v>7.1459035452564644E-3</v>
      </c>
      <c r="Z489" s="10">
        <f t="shared" si="266"/>
        <v>13.942629512623217</v>
      </c>
      <c r="AA489">
        <f t="shared" si="244"/>
        <v>4466308.4256450068</v>
      </c>
      <c r="AB489" s="10">
        <f t="shared" si="245"/>
        <v>4.466308425645007</v>
      </c>
      <c r="AC489" s="10">
        <f t="shared" si="246"/>
        <v>4.365308425645007</v>
      </c>
      <c r="AD489" s="3">
        <f t="shared" si="247"/>
        <v>633.11217195721633</v>
      </c>
      <c r="AI489" s="94">
        <f t="shared" si="248"/>
        <v>1.0588217290432338</v>
      </c>
    </row>
    <row r="490" spans="2:35">
      <c r="B490" s="39">
        <f t="shared" si="249"/>
        <v>462</v>
      </c>
      <c r="C490" s="42">
        <f t="shared" si="250"/>
        <v>7.8661870503600335</v>
      </c>
      <c r="D490" s="10">
        <f t="shared" si="251"/>
        <v>6.3338129496399667</v>
      </c>
      <c r="E490" s="40">
        <f t="shared" si="252"/>
        <v>33.732374100720065</v>
      </c>
      <c r="F490" s="40">
        <f t="shared" si="253"/>
        <v>46.4</v>
      </c>
      <c r="G490" s="3">
        <f t="shared" si="254"/>
        <v>346.33812949639639</v>
      </c>
      <c r="H490" s="3">
        <f t="shared" si="255"/>
        <v>213.67820014326583</v>
      </c>
      <c r="I490">
        <f t="shared" si="240"/>
        <v>2.1367820014326583E-4</v>
      </c>
      <c r="J490" s="4">
        <f t="shared" si="256"/>
        <v>937.69712652089129</v>
      </c>
      <c r="K490" s="40">
        <f t="shared" si="257"/>
        <v>4.38836121743907</v>
      </c>
      <c r="L490" s="40">
        <f t="shared" si="241"/>
        <v>1.61163878256093</v>
      </c>
      <c r="M490" s="10">
        <f t="shared" si="258"/>
        <v>4.466308425645007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13.314157371574431</v>
      </c>
      <c r="Q490" s="42">
        <f t="shared" si="260"/>
        <v>0.60822091518768362</v>
      </c>
      <c r="R490" s="4">
        <f t="shared" si="261"/>
        <v>276117.1789501477</v>
      </c>
      <c r="S490">
        <f t="shared" si="242"/>
        <v>2.7611717895014771E-4</v>
      </c>
      <c r="T490" s="41">
        <f t="shared" si="243"/>
        <v>5.1328258808981046E-4</v>
      </c>
      <c r="U490" s="42">
        <f t="shared" si="262"/>
        <v>0.49550608348498748</v>
      </c>
      <c r="V490" s="42">
        <f t="shared" si="263"/>
        <v>1.0674068038633604</v>
      </c>
      <c r="W490" s="42">
        <f t="shared" si="264"/>
        <v>1.0588697072974396</v>
      </c>
      <c r="X490" s="42">
        <f t="shared" si="265"/>
        <v>8.537096565920832E-3</v>
      </c>
      <c r="Y490" s="42">
        <f t="shared" si="239"/>
        <v>7.1568209346754138E-3</v>
      </c>
      <c r="Z490" s="10">
        <f t="shared" si="266"/>
        <v>13.943237313600759</v>
      </c>
      <c r="AA490">
        <f t="shared" si="244"/>
        <v>4466498.7225130387</v>
      </c>
      <c r="AB490" s="10">
        <f t="shared" si="245"/>
        <v>4.4664987225130384</v>
      </c>
      <c r="AC490" s="10">
        <f t="shared" si="246"/>
        <v>4.3654987225130384</v>
      </c>
      <c r="AD490" s="3">
        <f t="shared" si="247"/>
        <v>633.1397712129135</v>
      </c>
      <c r="AI490" s="94">
        <f t="shared" si="248"/>
        <v>1.0588697072974396</v>
      </c>
    </row>
    <row r="491" spans="2:35">
      <c r="B491" s="39">
        <f t="shared" si="249"/>
        <v>463</v>
      </c>
      <c r="C491" s="42">
        <f t="shared" si="250"/>
        <v>7.8832134292569167</v>
      </c>
      <c r="D491" s="10">
        <f t="shared" si="251"/>
        <v>6.3167865707430835</v>
      </c>
      <c r="E491" s="40">
        <f t="shared" si="252"/>
        <v>33.766426858513832</v>
      </c>
      <c r="F491" s="40">
        <f t="shared" si="253"/>
        <v>46.4</v>
      </c>
      <c r="G491" s="3">
        <f t="shared" si="254"/>
        <v>346.16786570742755</v>
      </c>
      <c r="H491" s="3">
        <f t="shared" si="255"/>
        <v>213.67820014326583</v>
      </c>
      <c r="I491">
        <f t="shared" si="240"/>
        <v>2.1367820014326583E-4</v>
      </c>
      <c r="J491" s="4">
        <f t="shared" si="256"/>
        <v>939.50238015909224</v>
      </c>
      <c r="K491" s="40">
        <f t="shared" si="257"/>
        <v>4.3968096863843842</v>
      </c>
      <c r="L491" s="40">
        <f t="shared" si="241"/>
        <v>1.6031903136156158</v>
      </c>
      <c r="M491" s="10">
        <f t="shared" si="258"/>
        <v>4.4664987225130384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13.314338330912353</v>
      </c>
      <c r="Q491" s="42">
        <f t="shared" si="260"/>
        <v>0.60949971541595727</v>
      </c>
      <c r="R491" s="4">
        <f t="shared" si="261"/>
        <v>275356.51578528516</v>
      </c>
      <c r="S491">
        <f t="shared" si="242"/>
        <v>2.7535651578528518E-4</v>
      </c>
      <c r="T491" s="41">
        <f t="shared" si="243"/>
        <v>5.1404325125467304E-4</v>
      </c>
      <c r="U491" s="42">
        <f t="shared" si="262"/>
        <v>0.49414103540248344</v>
      </c>
      <c r="V491" s="42">
        <f t="shared" si="263"/>
        <v>1.0674443531706475</v>
      </c>
      <c r="W491" s="42">
        <f t="shared" si="264"/>
        <v>1.0589158665992129</v>
      </c>
      <c r="X491" s="42">
        <f t="shared" si="265"/>
        <v>8.5284865714345681E-3</v>
      </c>
      <c r="Y491" s="42">
        <f t="shared" si="239"/>
        <v>7.1677271652497935E-3</v>
      </c>
      <c r="Z491" s="10">
        <f t="shared" si="266"/>
        <v>13.943821162431092</v>
      </c>
      <c r="AA491">
        <f t="shared" si="244"/>
        <v>4466681.5201851744</v>
      </c>
      <c r="AB491" s="10">
        <f t="shared" si="245"/>
        <v>4.4666815201851744</v>
      </c>
      <c r="AC491" s="10">
        <f t="shared" si="246"/>
        <v>4.3656815201851744</v>
      </c>
      <c r="AD491" s="3">
        <f t="shared" si="247"/>
        <v>633.16628284048943</v>
      </c>
      <c r="AI491" s="94">
        <f t="shared" si="248"/>
        <v>1.0589158665992129</v>
      </c>
    </row>
    <row r="492" spans="2:35">
      <c r="B492" s="39">
        <f t="shared" si="249"/>
        <v>464</v>
      </c>
      <c r="C492" s="42">
        <f t="shared" si="250"/>
        <v>7.9002398081537999</v>
      </c>
      <c r="D492" s="10">
        <f t="shared" si="251"/>
        <v>6.2997601918462003</v>
      </c>
      <c r="E492" s="40">
        <f t="shared" si="252"/>
        <v>33.800479616307598</v>
      </c>
      <c r="F492" s="40">
        <f t="shared" si="253"/>
        <v>46.4</v>
      </c>
      <c r="G492" s="3">
        <f t="shared" si="254"/>
        <v>345.99760191845871</v>
      </c>
      <c r="H492" s="3">
        <f t="shared" si="255"/>
        <v>213.67820014326583</v>
      </c>
      <c r="I492">
        <f t="shared" si="240"/>
        <v>2.1367820014326583E-4</v>
      </c>
      <c r="J492" s="4">
        <f t="shared" si="256"/>
        <v>941.30945527749793</v>
      </c>
      <c r="K492" s="40">
        <f t="shared" si="257"/>
        <v>4.4052666797379132</v>
      </c>
      <c r="L492" s="40">
        <f t="shared" si="241"/>
        <v>1.5947333202620868</v>
      </c>
      <c r="M492" s="10">
        <f t="shared" si="258"/>
        <v>4.4666815201851744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13.31451215408258</v>
      </c>
      <c r="Q492" s="42">
        <f t="shared" si="260"/>
        <v>0.61077849894928127</v>
      </c>
      <c r="R492" s="4">
        <f t="shared" si="261"/>
        <v>274595.83713128878</v>
      </c>
      <c r="S492">
        <f t="shared" si="242"/>
        <v>2.7459583713128875E-4</v>
      </c>
      <c r="T492" s="41">
        <f t="shared" si="243"/>
        <v>5.1480392990866947E-4</v>
      </c>
      <c r="U492" s="42">
        <f t="shared" si="262"/>
        <v>0.49277595952395425</v>
      </c>
      <c r="V492" s="42">
        <f t="shared" si="263"/>
        <v>1.067480025318188</v>
      </c>
      <c r="W492" s="42">
        <f t="shared" si="264"/>
        <v>1.0589602068608199</v>
      </c>
      <c r="X492" s="42">
        <f t="shared" si="265"/>
        <v>8.5198184573680447E-3</v>
      </c>
      <c r="Y492" s="42">
        <f t="shared" si="239"/>
        <v>7.1786221687999852E-3</v>
      </c>
      <c r="Z492" s="10">
        <f t="shared" si="266"/>
        <v>13.94438105799529</v>
      </c>
      <c r="AA492">
        <f t="shared" si="244"/>
        <v>4466856.8183110878</v>
      </c>
      <c r="AB492" s="10">
        <f t="shared" si="245"/>
        <v>4.4668568183110882</v>
      </c>
      <c r="AC492" s="10">
        <f t="shared" si="246"/>
        <v>4.3658568183110882</v>
      </c>
      <c r="AD492" s="3">
        <f t="shared" si="247"/>
        <v>633.19170678913531</v>
      </c>
      <c r="AI492" s="94">
        <f t="shared" si="248"/>
        <v>1.0589602068608199</v>
      </c>
    </row>
    <row r="493" spans="2:35">
      <c r="B493" s="39">
        <f t="shared" si="249"/>
        <v>465</v>
      </c>
      <c r="C493" s="42">
        <f t="shared" si="250"/>
        <v>7.9172661870506831</v>
      </c>
      <c r="D493" s="10">
        <f t="shared" si="251"/>
        <v>6.2827338129493171</v>
      </c>
      <c r="E493" s="40">
        <f t="shared" si="252"/>
        <v>33.834532374101364</v>
      </c>
      <c r="F493" s="40">
        <f t="shared" si="253"/>
        <v>46.4</v>
      </c>
      <c r="G493" s="3">
        <f t="shared" si="254"/>
        <v>345.82733812948987</v>
      </c>
      <c r="H493" s="3">
        <f t="shared" si="255"/>
        <v>213.67820014326583</v>
      </c>
      <c r="I493">
        <f t="shared" si="240"/>
        <v>2.1367820014326583E-4</v>
      </c>
      <c r="J493" s="4">
        <f t="shared" si="256"/>
        <v>943.11835187610859</v>
      </c>
      <c r="K493" s="40">
        <f t="shared" si="257"/>
        <v>4.4137321974996588</v>
      </c>
      <c r="L493" s="40">
        <f t="shared" si="241"/>
        <v>1.5862678025003412</v>
      </c>
      <c r="M493" s="10">
        <f t="shared" si="258"/>
        <v>4.4668568183110882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13.31467884134857</v>
      </c>
      <c r="Q493" s="42">
        <f t="shared" si="260"/>
        <v>0.61205726647343728</v>
      </c>
      <c r="R493" s="4">
        <f t="shared" si="261"/>
        <v>273835.14391855488</v>
      </c>
      <c r="S493">
        <f t="shared" si="242"/>
        <v>2.7383514391855486E-4</v>
      </c>
      <c r="T493" s="41">
        <f t="shared" si="243"/>
        <v>5.1556462312140337E-4</v>
      </c>
      <c r="U493" s="42">
        <f t="shared" si="262"/>
        <v>0.49141085751904262</v>
      </c>
      <c r="V493" s="42">
        <f t="shared" si="263"/>
        <v>1.0675138202407854</v>
      </c>
      <c r="W493" s="42">
        <f t="shared" si="264"/>
        <v>1.0590027279972842</v>
      </c>
      <c r="X493" s="42">
        <f t="shared" si="265"/>
        <v>8.5110922435012171E-3</v>
      </c>
      <c r="Y493" s="42">
        <f t="shared" si="239"/>
        <v>7.1895058771560705E-3</v>
      </c>
      <c r="Z493" s="10">
        <f t="shared" si="266"/>
        <v>13.944916999208285</v>
      </c>
      <c r="AA493">
        <f t="shared" si="244"/>
        <v>4467024.6165510556</v>
      </c>
      <c r="AB493" s="10">
        <f t="shared" si="245"/>
        <v>4.4670246165510559</v>
      </c>
      <c r="AC493" s="10">
        <f t="shared" si="246"/>
        <v>4.3660246165510559</v>
      </c>
      <c r="AD493" s="3">
        <f t="shared" si="247"/>
        <v>633.21604300958018</v>
      </c>
      <c r="AI493" s="94">
        <f t="shared" si="248"/>
        <v>1.0590027279972842</v>
      </c>
    </row>
    <row r="494" spans="2:35">
      <c r="B494" s="39">
        <f t="shared" si="249"/>
        <v>466</v>
      </c>
      <c r="C494" s="42">
        <f t="shared" si="250"/>
        <v>7.9342925659475663</v>
      </c>
      <c r="D494" s="10">
        <f t="shared" si="251"/>
        <v>6.2657074340524339</v>
      </c>
      <c r="E494" s="40">
        <f t="shared" si="252"/>
        <v>33.868585131895131</v>
      </c>
      <c r="F494" s="40">
        <f t="shared" si="253"/>
        <v>46.4</v>
      </c>
      <c r="G494" s="3">
        <f t="shared" si="254"/>
        <v>345.65707434052104</v>
      </c>
      <c r="H494" s="3">
        <f t="shared" si="255"/>
        <v>213.67820014326583</v>
      </c>
      <c r="I494">
        <f t="shared" si="240"/>
        <v>2.1367820014326583E-4</v>
      </c>
      <c r="J494" s="4">
        <f t="shared" si="256"/>
        <v>944.92906995492388</v>
      </c>
      <c r="K494" s="40">
        <f t="shared" si="257"/>
        <v>4.4222062396696193</v>
      </c>
      <c r="L494" s="40">
        <f t="shared" si="241"/>
        <v>1.5777937603303807</v>
      </c>
      <c r="M494" s="10">
        <f t="shared" si="258"/>
        <v>4.4670246165510559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13.314838392959349</v>
      </c>
      <c r="Q494" s="42">
        <f t="shared" si="260"/>
        <v>0.61333601867413134</v>
      </c>
      <c r="R494" s="4">
        <f t="shared" si="261"/>
        <v>273074.43707747996</v>
      </c>
      <c r="S494">
        <f t="shared" si="242"/>
        <v>2.7307443707747994E-4</v>
      </c>
      <c r="T494" s="41">
        <f t="shared" si="243"/>
        <v>5.1632532996247833E-4</v>
      </c>
      <c r="U494" s="42">
        <f t="shared" si="262"/>
        <v>0.49004573105739163</v>
      </c>
      <c r="V494" s="42">
        <f t="shared" si="263"/>
        <v>1.067545737876378</v>
      </c>
      <c r="W494" s="42">
        <f t="shared" si="264"/>
        <v>1.0590434299262008</v>
      </c>
      <c r="X494" s="42">
        <f t="shared" si="265"/>
        <v>8.5023079501771459E-3</v>
      </c>
      <c r="Y494" s="42">
        <f t="shared" si="239"/>
        <v>7.2003782221583381E-3</v>
      </c>
      <c r="Z494" s="10">
        <f t="shared" si="266"/>
        <v>13.945428985019181</v>
      </c>
      <c r="AA494">
        <f t="shared" si="244"/>
        <v>4467184.9145760508</v>
      </c>
      <c r="AB494" s="10">
        <f t="shared" si="245"/>
        <v>4.4671849145760509</v>
      </c>
      <c r="AC494" s="10">
        <f t="shared" si="246"/>
        <v>4.366184914576051</v>
      </c>
      <c r="AD494" s="3">
        <f t="shared" si="247"/>
        <v>633.23929145410455</v>
      </c>
      <c r="AI494" s="94">
        <f t="shared" si="248"/>
        <v>1.0590434299262008</v>
      </c>
    </row>
    <row r="495" spans="2:35">
      <c r="B495" s="39">
        <f t="shared" si="249"/>
        <v>467</v>
      </c>
      <c r="C495" s="42">
        <f t="shared" si="250"/>
        <v>7.9513189448444495</v>
      </c>
      <c r="D495" s="10">
        <f t="shared" si="251"/>
        <v>6.2486810551555507</v>
      </c>
      <c r="E495" s="40">
        <f t="shared" si="252"/>
        <v>33.902637889688897</v>
      </c>
      <c r="F495" s="40">
        <f t="shared" si="253"/>
        <v>46.4</v>
      </c>
      <c r="G495" s="3">
        <f t="shared" si="254"/>
        <v>345.4868105515522</v>
      </c>
      <c r="H495" s="3">
        <f t="shared" si="255"/>
        <v>213.67820014326583</v>
      </c>
      <c r="I495">
        <f t="shared" si="240"/>
        <v>2.1367820014326583E-4</v>
      </c>
      <c r="J495" s="4">
        <f t="shared" si="256"/>
        <v>946.74160951394401</v>
      </c>
      <c r="K495" s="40">
        <f t="shared" si="257"/>
        <v>4.4306888062477956</v>
      </c>
      <c r="L495" s="40">
        <f t="shared" si="241"/>
        <v>1.5693111937522044</v>
      </c>
      <c r="M495" s="10">
        <f t="shared" si="258"/>
        <v>4.4671849145760509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13.314990809149613</v>
      </c>
      <c r="Q495" s="42">
        <f t="shared" si="260"/>
        <v>0.61461475623699791</v>
      </c>
      <c r="R495" s="4">
        <f t="shared" si="261"/>
        <v>272313.71753846027</v>
      </c>
      <c r="S495">
        <f t="shared" si="242"/>
        <v>2.7231371753846028E-4</v>
      </c>
      <c r="T495" s="41">
        <f t="shared" si="243"/>
        <v>5.1708604950149789E-4</v>
      </c>
      <c r="U495" s="42">
        <f t="shared" si="262"/>
        <v>0.48868058180864382</v>
      </c>
      <c r="V495" s="42">
        <f t="shared" si="263"/>
        <v>1.0675757781663495</v>
      </c>
      <c r="W495" s="42">
        <f t="shared" si="264"/>
        <v>1.0590823125677595</v>
      </c>
      <c r="X495" s="42">
        <f t="shared" si="265"/>
        <v>8.4934655985899887E-3</v>
      </c>
      <c r="Y495" s="42">
        <f t="shared" si="239"/>
        <v>7.21123913565817E-3</v>
      </c>
      <c r="Z495" s="10">
        <f t="shared" si="266"/>
        <v>13.945917014412281</v>
      </c>
      <c r="AA495">
        <f t="shared" si="244"/>
        <v>4467337.7120680688</v>
      </c>
      <c r="AB495" s="10">
        <f t="shared" si="245"/>
        <v>4.4673377120680691</v>
      </c>
      <c r="AC495" s="10">
        <f t="shared" si="246"/>
        <v>4.3663377120680691</v>
      </c>
      <c r="AD495" s="3">
        <f t="shared" si="247"/>
        <v>633.26145207658726</v>
      </c>
      <c r="AI495" s="94">
        <f t="shared" si="248"/>
        <v>1.0590823125677595</v>
      </c>
    </row>
    <row r="496" spans="2:35">
      <c r="B496" s="39">
        <f t="shared" si="249"/>
        <v>468</v>
      </c>
      <c r="C496" s="42">
        <f t="shared" si="250"/>
        <v>7.9683453237413326</v>
      </c>
      <c r="D496" s="10">
        <f t="shared" si="251"/>
        <v>6.2316546762586675</v>
      </c>
      <c r="E496" s="40">
        <f t="shared" si="252"/>
        <v>33.936690647482664</v>
      </c>
      <c r="F496" s="40">
        <f t="shared" si="253"/>
        <v>46.4</v>
      </c>
      <c r="G496" s="3">
        <f t="shared" si="254"/>
        <v>345.31654676258336</v>
      </c>
      <c r="H496" s="3">
        <f t="shared" si="255"/>
        <v>213.67820014326583</v>
      </c>
      <c r="I496">
        <f t="shared" si="240"/>
        <v>2.1367820014326583E-4</v>
      </c>
      <c r="J496" s="4">
        <f t="shared" si="256"/>
        <v>948.555970553169</v>
      </c>
      <c r="K496" s="40">
        <f t="shared" si="257"/>
        <v>4.4391798972341876</v>
      </c>
      <c r="L496" s="40">
        <f t="shared" si="241"/>
        <v>1.5608201027658124</v>
      </c>
      <c r="M496" s="10">
        <f t="shared" si="258"/>
        <v>4.4673377120680691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13.315136090140047</v>
      </c>
      <c r="Q496" s="42">
        <f t="shared" si="260"/>
        <v>0.61589347984760312</v>
      </c>
      <c r="R496" s="4">
        <f t="shared" si="261"/>
        <v>271552.9862318922</v>
      </c>
      <c r="S496">
        <f t="shared" si="242"/>
        <v>2.7155298623189221E-4</v>
      </c>
      <c r="T496" s="41">
        <f t="shared" si="243"/>
        <v>5.1784678080806596E-4</v>
      </c>
      <c r="U496" s="42">
        <f t="shared" si="262"/>
        <v>0.48731541144244211</v>
      </c>
      <c r="V496" s="42">
        <f t="shared" si="263"/>
        <v>1.0676039410546092</v>
      </c>
      <c r="W496" s="42">
        <f t="shared" si="264"/>
        <v>1.0591193758448234</v>
      </c>
      <c r="X496" s="42">
        <f t="shared" si="265"/>
        <v>8.4845652097857993E-3</v>
      </c>
      <c r="Y496" s="42">
        <f t="shared" si="239"/>
        <v>7.222088549517643E-3</v>
      </c>
      <c r="Z496" s="10">
        <f t="shared" si="266"/>
        <v>13.94638108640561</v>
      </c>
      <c r="AA496">
        <f t="shared" si="244"/>
        <v>4467483.0087196622</v>
      </c>
      <c r="AB496" s="10">
        <f t="shared" si="245"/>
        <v>4.467483008719662</v>
      </c>
      <c r="AC496" s="10">
        <f t="shared" si="246"/>
        <v>4.366483008719662</v>
      </c>
      <c r="AD496" s="3">
        <f t="shared" si="247"/>
        <v>633.2825248324383</v>
      </c>
      <c r="AI496" s="94">
        <f t="shared" si="248"/>
        <v>1.0591193758448234</v>
      </c>
    </row>
    <row r="497" spans="2:35">
      <c r="B497" s="39">
        <f t="shared" si="249"/>
        <v>469</v>
      </c>
      <c r="C497" s="42">
        <f t="shared" si="250"/>
        <v>7.9853717026382158</v>
      </c>
      <c r="D497" s="10">
        <f t="shared" si="251"/>
        <v>6.2146282973617843</v>
      </c>
      <c r="E497" s="40">
        <f t="shared" si="252"/>
        <v>33.97074340527643</v>
      </c>
      <c r="F497" s="40">
        <f t="shared" si="253"/>
        <v>46.4</v>
      </c>
      <c r="G497" s="3">
        <f t="shared" si="254"/>
        <v>345.14628297361452</v>
      </c>
      <c r="H497" s="3">
        <f t="shared" si="255"/>
        <v>213.67820014326583</v>
      </c>
      <c r="I497">
        <f t="shared" si="240"/>
        <v>2.1367820014326583E-4</v>
      </c>
      <c r="J497" s="4">
        <f t="shared" si="256"/>
        <v>950.37215307259896</v>
      </c>
      <c r="K497" s="40">
        <f t="shared" si="257"/>
        <v>4.4476795126287962</v>
      </c>
      <c r="L497" s="40">
        <f t="shared" si="241"/>
        <v>1.5523204873712038</v>
      </c>
      <c r="M497" s="10">
        <f t="shared" si="258"/>
        <v>4.467483008719662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13.315274236136874</v>
      </c>
      <c r="Q497" s="42">
        <f t="shared" si="260"/>
        <v>0.61717219019144831</v>
      </c>
      <c r="R497" s="4">
        <f t="shared" si="261"/>
        <v>270792.2440881721</v>
      </c>
      <c r="S497">
        <f t="shared" si="242"/>
        <v>2.707922440881721E-4</v>
      </c>
      <c r="T497" s="41">
        <f t="shared" si="243"/>
        <v>5.1860752295178618E-4</v>
      </c>
      <c r="U497" s="42">
        <f t="shared" si="262"/>
        <v>0.48595022162842921</v>
      </c>
      <c r="V497" s="42">
        <f t="shared" si="263"/>
        <v>1.0676302264887134</v>
      </c>
      <c r="W497" s="42">
        <f t="shared" si="264"/>
        <v>1.0591546196828165</v>
      </c>
      <c r="X497" s="42">
        <f t="shared" si="265"/>
        <v>8.4756068058968737E-3</v>
      </c>
      <c r="Y497" s="42">
        <f t="shared" si="239"/>
        <v>7.232926395610708E-3</v>
      </c>
      <c r="Z497" s="10">
        <f t="shared" si="266"/>
        <v>13.946821200052545</v>
      </c>
      <c r="AA497">
        <f t="shared" si="244"/>
        <v>4467620.8042344507</v>
      </c>
      <c r="AB497" s="10">
        <f t="shared" si="245"/>
        <v>4.4676208042344507</v>
      </c>
      <c r="AC497" s="10">
        <f t="shared" si="246"/>
        <v>4.3666208042344508</v>
      </c>
      <c r="AD497" s="3">
        <f t="shared" si="247"/>
        <v>633.302509678673</v>
      </c>
      <c r="AI497" s="94">
        <f t="shared" si="248"/>
        <v>1.0591546196828165</v>
      </c>
    </row>
    <row r="498" spans="2:35">
      <c r="B498" s="39">
        <f t="shared" si="249"/>
        <v>470</v>
      </c>
      <c r="C498" s="42">
        <f t="shared" si="250"/>
        <v>8.0023980815350999</v>
      </c>
      <c r="D498" s="10">
        <f t="shared" si="251"/>
        <v>6.1976019184649012</v>
      </c>
      <c r="E498" s="40">
        <f t="shared" si="252"/>
        <v>34.004796163070196</v>
      </c>
      <c r="F498" s="40">
        <f t="shared" si="253"/>
        <v>46.4</v>
      </c>
      <c r="G498" s="3">
        <f t="shared" si="254"/>
        <v>344.97601918464568</v>
      </c>
      <c r="H498" s="3">
        <f t="shared" si="255"/>
        <v>213.67820014326583</v>
      </c>
      <c r="I498">
        <f t="shared" si="240"/>
        <v>2.1367820014326583E-4</v>
      </c>
      <c r="J498" s="4">
        <f t="shared" si="256"/>
        <v>952.19015707223355</v>
      </c>
      <c r="K498" s="40">
        <f t="shared" si="257"/>
        <v>4.4561876524316197</v>
      </c>
      <c r="L498" s="40">
        <f t="shared" si="241"/>
        <v>1.5438123475683803</v>
      </c>
      <c r="M498" s="10">
        <f t="shared" si="258"/>
        <v>4.4676208042344507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13.31540524733235</v>
      </c>
      <c r="Q498" s="42">
        <f t="shared" si="260"/>
        <v>0.61845088795397374</v>
      </c>
      <c r="R498" s="4">
        <f t="shared" si="261"/>
        <v>270031.49203769641</v>
      </c>
      <c r="S498">
        <f t="shared" si="242"/>
        <v>2.700314920376964E-4</v>
      </c>
      <c r="T498" s="41">
        <f t="shared" si="243"/>
        <v>5.1936827500226183E-4</v>
      </c>
      <c r="U498" s="42">
        <f t="shared" si="262"/>
        <v>0.4845850140362481</v>
      </c>
      <c r="V498" s="42">
        <f t="shared" si="263"/>
        <v>1.0676546344187174</v>
      </c>
      <c r="W498" s="42">
        <f t="shared" si="264"/>
        <v>1.0591880440098478</v>
      </c>
      <c r="X498" s="42">
        <f t="shared" si="265"/>
        <v>8.4665904088696564E-3</v>
      </c>
      <c r="Y498" s="42">
        <f t="shared" si="239"/>
        <v>7.2437526058227487E-3</v>
      </c>
      <c r="Z498" s="10">
        <f t="shared" si="266"/>
        <v>13.947237354440261</v>
      </c>
      <c r="AA498">
        <f t="shared" si="244"/>
        <v>4467751.0983266393</v>
      </c>
      <c r="AB498" s="10">
        <f t="shared" si="245"/>
        <v>4.4677510983266391</v>
      </c>
      <c r="AC498" s="10">
        <f t="shared" si="246"/>
        <v>4.3667510983266391</v>
      </c>
      <c r="AD498" s="3">
        <f t="shared" si="247"/>
        <v>633.32140657384184</v>
      </c>
      <c r="AI498" s="94">
        <f t="shared" si="248"/>
        <v>1.0591880440098478</v>
      </c>
    </row>
    <row r="499" spans="2:35">
      <c r="B499" s="39">
        <f t="shared" si="249"/>
        <v>471</v>
      </c>
      <c r="C499" s="42">
        <f t="shared" si="250"/>
        <v>8.0194244604319831</v>
      </c>
      <c r="D499" s="10">
        <f t="shared" si="251"/>
        <v>6.180575539568018</v>
      </c>
      <c r="E499" s="40">
        <f t="shared" si="252"/>
        <v>34.038848920863963</v>
      </c>
      <c r="F499" s="40">
        <f t="shared" si="253"/>
        <v>46.4</v>
      </c>
      <c r="G499" s="3">
        <f t="shared" si="254"/>
        <v>344.80575539567684</v>
      </c>
      <c r="H499" s="3">
        <f t="shared" si="255"/>
        <v>213.67820014326583</v>
      </c>
      <c r="I499">
        <f t="shared" si="240"/>
        <v>2.1367820014326583E-4</v>
      </c>
      <c r="J499" s="4">
        <f t="shared" si="256"/>
        <v>954.00998255207298</v>
      </c>
      <c r="K499" s="40">
        <f t="shared" si="257"/>
        <v>4.464704316642659</v>
      </c>
      <c r="L499" s="40">
        <f t="shared" si="241"/>
        <v>1.535295683357341</v>
      </c>
      <c r="M499" s="10">
        <f t="shared" si="258"/>
        <v>4.4677510983266391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13.315529123904305</v>
      </c>
      <c r="Q499" s="42">
        <f t="shared" si="260"/>
        <v>0.61972957382056215</v>
      </c>
      <c r="R499" s="4">
        <f t="shared" si="261"/>
        <v>269270.7310108614</v>
      </c>
      <c r="S499">
        <f t="shared" si="242"/>
        <v>2.6927073101086138E-4</v>
      </c>
      <c r="T499" s="41">
        <f t="shared" si="243"/>
        <v>5.2012903602909684E-4</v>
      </c>
      <c r="U499" s="42">
        <f t="shared" si="262"/>
        <v>0.4832197903355413</v>
      </c>
      <c r="V499" s="42">
        <f t="shared" si="263"/>
        <v>1.0676771647983172</v>
      </c>
      <c r="W499" s="42">
        <f t="shared" si="264"/>
        <v>1.0592196487565932</v>
      </c>
      <c r="X499" s="42">
        <f t="shared" si="265"/>
        <v>8.4575160417239559E-3</v>
      </c>
      <c r="Y499" s="42">
        <f t="shared" si="239"/>
        <v>7.2545671120517463E-3</v>
      </c>
      <c r="Z499" s="10">
        <f t="shared" si="266"/>
        <v>13.947629548691287</v>
      </c>
      <c r="AA499">
        <f t="shared" si="244"/>
        <v>4467873.8907214981</v>
      </c>
      <c r="AB499" s="10">
        <f t="shared" si="245"/>
        <v>4.4678738907214983</v>
      </c>
      <c r="AC499" s="10">
        <f t="shared" si="246"/>
        <v>4.3668738907214983</v>
      </c>
      <c r="AD499" s="3">
        <f t="shared" si="247"/>
        <v>633.33921547809985</v>
      </c>
      <c r="AI499" s="94">
        <f t="shared" si="248"/>
        <v>1.0592196487565932</v>
      </c>
    </row>
    <row r="500" spans="2:35">
      <c r="B500" s="39">
        <f t="shared" si="249"/>
        <v>472</v>
      </c>
      <c r="C500" s="42">
        <f t="shared" si="250"/>
        <v>8.0364508393288663</v>
      </c>
      <c r="D500" s="10">
        <f t="shared" si="251"/>
        <v>6.1635491606711348</v>
      </c>
      <c r="E500" s="40">
        <f t="shared" si="252"/>
        <v>34.072901678657729</v>
      </c>
      <c r="F500" s="40">
        <f t="shared" si="253"/>
        <v>46.4</v>
      </c>
      <c r="G500" s="3">
        <f t="shared" si="254"/>
        <v>344.635491606708</v>
      </c>
      <c r="H500" s="3">
        <f t="shared" si="255"/>
        <v>213.67820014326583</v>
      </c>
      <c r="I500">
        <f t="shared" si="240"/>
        <v>2.1367820014326583E-4</v>
      </c>
      <c r="J500" s="4">
        <f t="shared" si="256"/>
        <v>955.83162951211716</v>
      </c>
      <c r="K500" s="40">
        <f t="shared" si="257"/>
        <v>4.473229505261914</v>
      </c>
      <c r="L500" s="40">
        <f t="shared" si="241"/>
        <v>1.526770494738086</v>
      </c>
      <c r="M500" s="10">
        <f t="shared" si="258"/>
        <v>4.4678738907214983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13.315645866016597</v>
      </c>
      <c r="Q500" s="42">
        <f t="shared" si="260"/>
        <v>0.62100824847654235</v>
      </c>
      <c r="R500" s="4">
        <f t="shared" si="261"/>
        <v>268509.9619380635</v>
      </c>
      <c r="S500">
        <f t="shared" si="242"/>
        <v>2.6850996193806349E-4</v>
      </c>
      <c r="T500" s="41">
        <f t="shared" si="243"/>
        <v>5.2088980510189473E-4</v>
      </c>
      <c r="U500" s="42">
        <f t="shared" si="262"/>
        <v>0.4818545521959518</v>
      </c>
      <c r="V500" s="42">
        <f t="shared" si="263"/>
        <v>1.0676978175835872</v>
      </c>
      <c r="W500" s="42">
        <f t="shared" si="264"/>
        <v>1.0592494338564131</v>
      </c>
      <c r="X500" s="42">
        <f t="shared" si="265"/>
        <v>8.448383727174047E-3</v>
      </c>
      <c r="Y500" s="42">
        <f t="shared" si="239"/>
        <v>7.2653698462076793E-3</v>
      </c>
      <c r="Z500" s="10">
        <f t="shared" si="266"/>
        <v>13.94799778196168</v>
      </c>
      <c r="AA500">
        <f t="shared" si="244"/>
        <v>4467989.1811547978</v>
      </c>
      <c r="AB500" s="10">
        <f t="shared" si="245"/>
        <v>4.467989181154798</v>
      </c>
      <c r="AC500" s="10">
        <f t="shared" si="246"/>
        <v>4.3669891811547981</v>
      </c>
      <c r="AD500" s="3">
        <f t="shared" si="247"/>
        <v>633.35593635312512</v>
      </c>
      <c r="AI500" s="94">
        <f t="shared" si="248"/>
        <v>1.0592494338564131</v>
      </c>
    </row>
    <row r="501" spans="2:35">
      <c r="B501" s="39">
        <f t="shared" si="249"/>
        <v>473</v>
      </c>
      <c r="C501" s="42">
        <f t="shared" si="250"/>
        <v>8.0534772182257495</v>
      </c>
      <c r="D501" s="10">
        <f t="shared" si="251"/>
        <v>6.1465227817742516</v>
      </c>
      <c r="E501" s="40">
        <f t="shared" si="252"/>
        <v>34.106954436451495</v>
      </c>
      <c r="F501" s="40">
        <f t="shared" si="253"/>
        <v>46.4</v>
      </c>
      <c r="G501" s="3">
        <f t="shared" si="254"/>
        <v>344.46522781773916</v>
      </c>
      <c r="H501" s="3">
        <f t="shared" si="255"/>
        <v>213.67820014326583</v>
      </c>
      <c r="I501">
        <f t="shared" si="240"/>
        <v>2.1367820014326583E-4</v>
      </c>
      <c r="J501" s="4">
        <f t="shared" si="256"/>
        <v>957.65509795236619</v>
      </c>
      <c r="K501" s="40">
        <f t="shared" si="257"/>
        <v>4.4817632182893838</v>
      </c>
      <c r="L501" s="40">
        <f t="shared" si="241"/>
        <v>1.5182367817106162</v>
      </c>
      <c r="M501" s="10">
        <f t="shared" si="258"/>
        <v>4.467989181154798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13.315755473818589</v>
      </c>
      <c r="Q501" s="42">
        <f t="shared" si="260"/>
        <v>0.62228691260719271</v>
      </c>
      <c r="R501" s="4">
        <f t="shared" si="261"/>
        <v>267749.18574969901</v>
      </c>
      <c r="S501">
        <f t="shared" si="242"/>
        <v>2.67749185749699E-4</v>
      </c>
      <c r="T501" s="41">
        <f t="shared" si="243"/>
        <v>5.2165058129025922E-4</v>
      </c>
      <c r="U501" s="42">
        <f t="shared" si="262"/>
        <v>0.48048930128712231</v>
      </c>
      <c r="V501" s="42">
        <f t="shared" si="263"/>
        <v>1.06771659273424</v>
      </c>
      <c r="W501" s="42">
        <f t="shared" si="264"/>
        <v>1.0592773992452147</v>
      </c>
      <c r="X501" s="42">
        <f t="shared" si="265"/>
        <v>8.4391934890253317E-3</v>
      </c>
      <c r="Y501" s="42">
        <f t="shared" si="239"/>
        <v>7.2761607402137144E-3</v>
      </c>
      <c r="Z501" s="10">
        <f t="shared" si="266"/>
        <v>13.948342053442627</v>
      </c>
      <c r="AA501">
        <f t="shared" si="244"/>
        <v>4468096.9693733063</v>
      </c>
      <c r="AB501" s="10">
        <f t="shared" si="245"/>
        <v>4.4680969693733061</v>
      </c>
      <c r="AC501" s="10">
        <f t="shared" si="246"/>
        <v>4.3670969693733062</v>
      </c>
      <c r="AD501" s="3">
        <f t="shared" si="247"/>
        <v>633.37156916219089</v>
      </c>
      <c r="AI501" s="94">
        <f t="shared" si="248"/>
        <v>1.0592773992452147</v>
      </c>
    </row>
    <row r="502" spans="2:35">
      <c r="B502" s="39">
        <f t="shared" si="249"/>
        <v>474</v>
      </c>
      <c r="C502" s="42">
        <f t="shared" si="250"/>
        <v>8.0705035971226327</v>
      </c>
      <c r="D502" s="10">
        <f t="shared" si="251"/>
        <v>6.1294964028773684</v>
      </c>
      <c r="E502" s="40">
        <f t="shared" si="252"/>
        <v>34.141007194245262</v>
      </c>
      <c r="F502" s="40">
        <f t="shared" si="253"/>
        <v>46.4</v>
      </c>
      <c r="G502" s="3">
        <f t="shared" si="254"/>
        <v>344.29496402877032</v>
      </c>
      <c r="H502" s="3">
        <f t="shared" si="255"/>
        <v>213.67820014326583</v>
      </c>
      <c r="I502">
        <f t="shared" si="240"/>
        <v>2.1367820014326583E-4</v>
      </c>
      <c r="J502" s="4">
        <f t="shared" si="256"/>
        <v>959.48038787282007</v>
      </c>
      <c r="K502" s="40">
        <f t="shared" si="257"/>
        <v>4.4903054557250703</v>
      </c>
      <c r="L502" s="40">
        <f t="shared" si="241"/>
        <v>1.5096945442749297</v>
      </c>
      <c r="M502" s="10">
        <f t="shared" si="258"/>
        <v>4.4680969693733061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13.315857947445609</v>
      </c>
      <c r="Q502" s="42">
        <f t="shared" si="260"/>
        <v>0.62356556689774478</v>
      </c>
      <c r="R502" s="4">
        <f t="shared" si="261"/>
        <v>266988.40337616432</v>
      </c>
      <c r="S502">
        <f t="shared" si="242"/>
        <v>2.669884033761643E-4</v>
      </c>
      <c r="T502" s="41">
        <f t="shared" si="243"/>
        <v>5.2241136366379393E-4</v>
      </c>
      <c r="U502" s="42">
        <f t="shared" si="262"/>
        <v>0.47912403927869562</v>
      </c>
      <c r="V502" s="42">
        <f t="shared" si="263"/>
        <v>1.0677334902127578</v>
      </c>
      <c r="W502" s="42">
        <f t="shared" si="264"/>
        <v>1.0593035448615731</v>
      </c>
      <c r="X502" s="42">
        <f t="shared" si="265"/>
        <v>8.4299453511846867E-3</v>
      </c>
      <c r="Y502" s="42">
        <f t="shared" si="239"/>
        <v>7.286939726006126E-3</v>
      </c>
      <c r="Z502" s="10">
        <f t="shared" si="266"/>
        <v>13.948662362359618</v>
      </c>
      <c r="AA502">
        <f t="shared" si="244"/>
        <v>4468197.2551345313</v>
      </c>
      <c r="AB502" s="10">
        <f t="shared" si="245"/>
        <v>4.4681972551345313</v>
      </c>
      <c r="AC502" s="10">
        <f t="shared" si="246"/>
        <v>4.3671972551345313</v>
      </c>
      <c r="AD502" s="3">
        <f t="shared" si="247"/>
        <v>633.38611387012782</v>
      </c>
      <c r="AI502" s="94">
        <f t="shared" si="248"/>
        <v>1.0593035448615731</v>
      </c>
    </row>
    <row r="503" spans="2:35">
      <c r="B503" s="39">
        <f t="shared" si="249"/>
        <v>475</v>
      </c>
      <c r="C503" s="42">
        <f t="shared" si="250"/>
        <v>8.0875299760195158</v>
      </c>
      <c r="D503" s="10">
        <f t="shared" si="251"/>
        <v>6.1124700239804852</v>
      </c>
      <c r="E503" s="40">
        <f t="shared" si="252"/>
        <v>34.175059952039028</v>
      </c>
      <c r="F503" s="40">
        <f t="shared" si="253"/>
        <v>46.4</v>
      </c>
      <c r="G503" s="3">
        <f t="shared" si="254"/>
        <v>344.12470023980148</v>
      </c>
      <c r="H503" s="3">
        <f t="shared" si="255"/>
        <v>213.67820014326583</v>
      </c>
      <c r="I503">
        <f t="shared" si="240"/>
        <v>2.1367820014326583E-4</v>
      </c>
      <c r="J503" s="4">
        <f t="shared" si="256"/>
        <v>961.30749927347881</v>
      </c>
      <c r="K503" s="40">
        <f t="shared" si="257"/>
        <v>4.4988562175689726</v>
      </c>
      <c r="L503" s="40">
        <f t="shared" si="241"/>
        <v>1.5011437824310274</v>
      </c>
      <c r="M503" s="10">
        <f t="shared" si="258"/>
        <v>4.4681972551345313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13.31595328701872</v>
      </c>
      <c r="Q503" s="42">
        <f t="shared" si="260"/>
        <v>0.6248442120333868</v>
      </c>
      <c r="R503" s="4">
        <f t="shared" si="261"/>
        <v>266227.6157478558</v>
      </c>
      <c r="S503">
        <f t="shared" si="242"/>
        <v>2.6622761574785582E-4</v>
      </c>
      <c r="T503" s="41">
        <f t="shared" si="243"/>
        <v>5.2317215129210246E-4</v>
      </c>
      <c r="U503" s="42">
        <f t="shared" si="262"/>
        <v>0.47775876784031462</v>
      </c>
      <c r="V503" s="42">
        <f t="shared" si="263"/>
        <v>1.0677485099847372</v>
      </c>
      <c r="W503" s="42">
        <f t="shared" si="264"/>
        <v>1.0593278706466678</v>
      </c>
      <c r="X503" s="42">
        <f t="shared" si="265"/>
        <v>8.4206393380694688E-3</v>
      </c>
      <c r="Y503" s="42">
        <f t="shared" si="239"/>
        <v>7.2977067355347444E-3</v>
      </c>
      <c r="Z503" s="10">
        <f t="shared" si="266"/>
        <v>13.948958707972626</v>
      </c>
      <c r="AA503">
        <f t="shared" si="244"/>
        <v>4468290.0382067775</v>
      </c>
      <c r="AB503" s="10">
        <f t="shared" si="245"/>
        <v>4.4682900382067778</v>
      </c>
      <c r="AC503" s="10">
        <f t="shared" si="246"/>
        <v>4.3672900382067779</v>
      </c>
      <c r="AD503" s="3">
        <f t="shared" si="247"/>
        <v>633.39957044333244</v>
      </c>
      <c r="AI503" s="94">
        <f t="shared" si="248"/>
        <v>1.0593278706466678</v>
      </c>
    </row>
    <row r="504" spans="2:35">
      <c r="B504" s="39">
        <f t="shared" si="249"/>
        <v>476</v>
      </c>
      <c r="C504" s="42">
        <f t="shared" si="250"/>
        <v>8.104556354916399</v>
      </c>
      <c r="D504" s="10">
        <f t="shared" si="251"/>
        <v>6.095443645083602</v>
      </c>
      <c r="E504" s="40">
        <f t="shared" si="252"/>
        <v>34.209112709832795</v>
      </c>
      <c r="F504" s="40">
        <f t="shared" si="253"/>
        <v>46.4</v>
      </c>
      <c r="G504" s="3">
        <f t="shared" si="254"/>
        <v>343.95443645083265</v>
      </c>
      <c r="H504" s="3">
        <f t="shared" si="255"/>
        <v>213.67820014326583</v>
      </c>
      <c r="I504">
        <f t="shared" si="240"/>
        <v>2.1367820014326583E-4</v>
      </c>
      <c r="J504" s="4">
        <f t="shared" si="256"/>
        <v>963.13643215434229</v>
      </c>
      <c r="K504" s="40">
        <f t="shared" si="257"/>
        <v>4.5074155038210906</v>
      </c>
      <c r="L504" s="40">
        <f t="shared" si="241"/>
        <v>1.4925844961789094</v>
      </c>
      <c r="M504" s="10">
        <f t="shared" si="258"/>
        <v>4.4682900382067778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13.316041492644764</v>
      </c>
      <c r="Q504" s="42">
        <f t="shared" si="260"/>
        <v>0.62612284869926738</v>
      </c>
      <c r="R504" s="4">
        <f t="shared" si="261"/>
        <v>265466.82379516988</v>
      </c>
      <c r="S504">
        <f t="shared" si="242"/>
        <v>2.6546682379516989E-4</v>
      </c>
      <c r="T504" s="41">
        <f t="shared" si="243"/>
        <v>5.2393294324478833E-4</v>
      </c>
      <c r="U504" s="42">
        <f t="shared" si="262"/>
        <v>0.47639348864162206</v>
      </c>
      <c r="V504" s="42">
        <f t="shared" si="263"/>
        <v>1.0677616520188851</v>
      </c>
      <c r="W504" s="42">
        <f t="shared" si="264"/>
        <v>1.059350376544298</v>
      </c>
      <c r="X504" s="42">
        <f t="shared" si="265"/>
        <v>8.4112754745870877E-3</v>
      </c>
      <c r="Y504" s="42">
        <f t="shared" si="239"/>
        <v>7.3084617007633731E-3</v>
      </c>
      <c r="Z504" s="10">
        <f t="shared" si="266"/>
        <v>13.949231089576218</v>
      </c>
      <c r="AA504">
        <f t="shared" si="244"/>
        <v>4468375.31836918</v>
      </c>
      <c r="AB504" s="10">
        <f t="shared" si="245"/>
        <v>4.4683753183691799</v>
      </c>
      <c r="AC504" s="10">
        <f t="shared" si="246"/>
        <v>4.3673753183691799</v>
      </c>
      <c r="AD504" s="3">
        <f t="shared" si="247"/>
        <v>633.41193884977224</v>
      </c>
      <c r="AI504" s="94">
        <f t="shared" si="248"/>
        <v>1.059350376544298</v>
      </c>
    </row>
    <row r="505" spans="2:35">
      <c r="B505" s="39">
        <f t="shared" si="249"/>
        <v>477</v>
      </c>
      <c r="C505" s="42">
        <f t="shared" si="250"/>
        <v>8.1215827338132822</v>
      </c>
      <c r="D505" s="10">
        <f t="shared" si="251"/>
        <v>6.0784172661867188</v>
      </c>
      <c r="E505" s="40">
        <f t="shared" si="252"/>
        <v>34.243165467626561</v>
      </c>
      <c r="F505" s="40">
        <f t="shared" si="253"/>
        <v>46.4</v>
      </c>
      <c r="G505" s="3">
        <f t="shared" si="254"/>
        <v>343.78417266186381</v>
      </c>
      <c r="H505" s="3">
        <f t="shared" si="255"/>
        <v>213.67820014326583</v>
      </c>
      <c r="I505">
        <f t="shared" si="240"/>
        <v>2.1367820014326583E-4</v>
      </c>
      <c r="J505" s="4">
        <f t="shared" si="256"/>
        <v>964.96718651541062</v>
      </c>
      <c r="K505" s="40">
        <f t="shared" si="257"/>
        <v>4.5159833144814234</v>
      </c>
      <c r="L505" s="40">
        <f t="shared" si="241"/>
        <v>1.4840166855185766</v>
      </c>
      <c r="M505" s="10">
        <f t="shared" si="258"/>
        <v>4.4683753183691799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13.316122564416409</v>
      </c>
      <c r="Q505" s="42">
        <f t="shared" si="260"/>
        <v>0.62740147758049902</v>
      </c>
      <c r="R505" s="4">
        <f t="shared" si="261"/>
        <v>264706.02844850282</v>
      </c>
      <c r="S505">
        <f t="shared" si="242"/>
        <v>2.647060284485028E-4</v>
      </c>
      <c r="T505" s="41">
        <f t="shared" si="243"/>
        <v>5.2469373859145548E-4</v>
      </c>
      <c r="U505" s="42">
        <f t="shared" si="262"/>
        <v>0.4750282033522607</v>
      </c>
      <c r="V505" s="42">
        <f t="shared" si="263"/>
        <v>1.0677729162868921</v>
      </c>
      <c r="W505" s="42">
        <f t="shared" si="264"/>
        <v>1.0593710625008894</v>
      </c>
      <c r="X505" s="42">
        <f t="shared" si="265"/>
        <v>8.4018537860026665E-3</v>
      </c>
      <c r="Y505" s="42">
        <f t="shared" si="239"/>
        <v>7.3192045536700414E-3</v>
      </c>
      <c r="Z505" s="10">
        <f t="shared" si="266"/>
        <v>13.949479506499362</v>
      </c>
      <c r="AA505">
        <f t="shared" si="244"/>
        <v>4468453.0954116443</v>
      </c>
      <c r="AB505" s="10">
        <f t="shared" si="245"/>
        <v>4.4684530954116441</v>
      </c>
      <c r="AC505" s="10">
        <f t="shared" si="246"/>
        <v>4.3674530954116442</v>
      </c>
      <c r="AD505" s="3">
        <f t="shared" si="247"/>
        <v>633.42321905897666</v>
      </c>
      <c r="AI505" s="94">
        <f t="shared" si="248"/>
        <v>1.0593710625008894</v>
      </c>
    </row>
    <row r="506" spans="2:35">
      <c r="B506" s="39">
        <f t="shared" si="249"/>
        <v>478</v>
      </c>
      <c r="C506" s="42">
        <f t="shared" si="250"/>
        <v>8.1386091127101654</v>
      </c>
      <c r="D506" s="10">
        <f t="shared" si="251"/>
        <v>6.0613908872898357</v>
      </c>
      <c r="E506" s="40">
        <f t="shared" si="252"/>
        <v>34.277218225420327</v>
      </c>
      <c r="F506" s="40">
        <f t="shared" si="253"/>
        <v>46.4</v>
      </c>
      <c r="G506" s="3">
        <f t="shared" si="254"/>
        <v>343.61390887289497</v>
      </c>
      <c r="H506" s="3">
        <f t="shared" si="255"/>
        <v>213.67820014326583</v>
      </c>
      <c r="I506">
        <f t="shared" si="240"/>
        <v>2.1367820014326583E-4</v>
      </c>
      <c r="J506" s="4">
        <f t="shared" si="256"/>
        <v>966.7997623566838</v>
      </c>
      <c r="K506" s="40">
        <f t="shared" si="257"/>
        <v>4.5245596495499729</v>
      </c>
      <c r="L506" s="40">
        <f t="shared" si="241"/>
        <v>1.4754403504500271</v>
      </c>
      <c r="M506" s="10">
        <f t="shared" si="258"/>
        <v>4.4684530954116441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13.316196502412073</v>
      </c>
      <c r="Q506" s="42">
        <f t="shared" si="260"/>
        <v>0.62868009936216163</v>
      </c>
      <c r="R506" s="4">
        <f t="shared" si="261"/>
        <v>263945.230638251</v>
      </c>
      <c r="S506">
        <f t="shared" si="242"/>
        <v>2.6394523063825098E-4</v>
      </c>
      <c r="T506" s="41">
        <f t="shared" si="243"/>
        <v>5.2545453640170719E-4</v>
      </c>
      <c r="U506" s="42">
        <f t="shared" si="262"/>
        <v>0.4736629136418733</v>
      </c>
      <c r="V506" s="42">
        <f t="shared" si="263"/>
        <v>1.0677823027636124</v>
      </c>
      <c r="W506" s="42">
        <f t="shared" si="264"/>
        <v>1.0593899284654806</v>
      </c>
      <c r="X506" s="42">
        <f t="shared" si="265"/>
        <v>8.3923742981317773E-3</v>
      </c>
      <c r="Y506" s="42">
        <f t="shared" si="239"/>
        <v>7.3299352262474983E-3</v>
      </c>
      <c r="Z506" s="10">
        <f t="shared" si="266"/>
        <v>13.949703958105715</v>
      </c>
      <c r="AA506">
        <f t="shared" si="244"/>
        <v>4468523.3691349383</v>
      </c>
      <c r="AB506" s="10">
        <f t="shared" si="245"/>
        <v>4.468523369134938</v>
      </c>
      <c r="AC506" s="10">
        <f t="shared" si="246"/>
        <v>4.367523369134938</v>
      </c>
      <c r="AD506" s="3">
        <f t="shared" si="247"/>
        <v>633.43341104205047</v>
      </c>
      <c r="AI506" s="94">
        <f t="shared" si="248"/>
        <v>1.0593899284654806</v>
      </c>
    </row>
    <row r="507" spans="2:35">
      <c r="B507" s="39">
        <f t="shared" si="249"/>
        <v>479</v>
      </c>
      <c r="C507" s="42">
        <f t="shared" si="250"/>
        <v>8.1556354916070486</v>
      </c>
      <c r="D507" s="10">
        <f t="shared" si="251"/>
        <v>6.0443645083929525</v>
      </c>
      <c r="E507" s="40">
        <f t="shared" si="252"/>
        <v>34.311270983214094</v>
      </c>
      <c r="F507" s="40">
        <f t="shared" si="253"/>
        <v>46.4</v>
      </c>
      <c r="G507" s="3">
        <f t="shared" si="254"/>
        <v>343.44364508392613</v>
      </c>
      <c r="H507" s="3">
        <f t="shared" si="255"/>
        <v>213.67820014326583</v>
      </c>
      <c r="I507">
        <f t="shared" si="240"/>
        <v>2.1367820014326583E-4</v>
      </c>
      <c r="J507" s="4">
        <f t="shared" si="256"/>
        <v>968.63415967816172</v>
      </c>
      <c r="K507" s="40">
        <f t="shared" si="257"/>
        <v>4.5331445090267373</v>
      </c>
      <c r="L507" s="40">
        <f t="shared" si="241"/>
        <v>1.4668554909732627</v>
      </c>
      <c r="M507" s="10">
        <f t="shared" si="258"/>
        <v>4.468523369134938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13.316263306696037</v>
      </c>
      <c r="Q507" s="42">
        <f t="shared" si="260"/>
        <v>0.62995871472930609</v>
      </c>
      <c r="R507" s="4">
        <f t="shared" si="261"/>
        <v>263184.43129481084</v>
      </c>
      <c r="S507">
        <f t="shared" si="242"/>
        <v>2.6318443129481087E-4</v>
      </c>
      <c r="T507" s="41">
        <f t="shared" si="243"/>
        <v>5.2621533574514741E-4</v>
      </c>
      <c r="U507" s="42">
        <f t="shared" si="262"/>
        <v>0.47229762118010277</v>
      </c>
      <c r="V507" s="42">
        <f t="shared" si="263"/>
        <v>1.067789811426747</v>
      </c>
      <c r="W507" s="42">
        <f t="shared" si="264"/>
        <v>1.0594069743897452</v>
      </c>
      <c r="X507" s="42">
        <f t="shared" si="265"/>
        <v>8.3828370370018224E-3</v>
      </c>
      <c r="Y507" s="42">
        <f t="shared" si="239"/>
        <v>7.3406536505032762E-3</v>
      </c>
      <c r="Z507" s="10">
        <f t="shared" si="266"/>
        <v>13.949904443793036</v>
      </c>
      <c r="AA507">
        <f t="shared" si="244"/>
        <v>4468586.1393505055</v>
      </c>
      <c r="AB507" s="10">
        <f t="shared" si="245"/>
        <v>4.4685861393505055</v>
      </c>
      <c r="AC507" s="10">
        <f t="shared" si="246"/>
        <v>4.3675861393505055</v>
      </c>
      <c r="AD507" s="3">
        <f t="shared" si="247"/>
        <v>633.44251477164687</v>
      </c>
      <c r="AI507" s="94">
        <f t="shared" si="248"/>
        <v>1.0594069743897452</v>
      </c>
    </row>
    <row r="508" spans="2:35">
      <c r="B508" s="39">
        <f t="shared" si="249"/>
        <v>480</v>
      </c>
      <c r="C508" s="42">
        <f t="shared" si="250"/>
        <v>8.1726618705039318</v>
      </c>
      <c r="D508" s="10">
        <f t="shared" si="251"/>
        <v>6.0273381294960693</v>
      </c>
      <c r="E508" s="40">
        <f t="shared" si="252"/>
        <v>34.34532374100786</v>
      </c>
      <c r="F508" s="40">
        <f t="shared" si="253"/>
        <v>46.4</v>
      </c>
      <c r="G508" s="3">
        <f t="shared" si="254"/>
        <v>343.27338129495729</v>
      </c>
      <c r="H508" s="3">
        <f t="shared" si="255"/>
        <v>213.67820014326583</v>
      </c>
      <c r="I508">
        <f t="shared" si="240"/>
        <v>2.1367820014326583E-4</v>
      </c>
      <c r="J508" s="4">
        <f t="shared" si="256"/>
        <v>970.4703784798445</v>
      </c>
      <c r="K508" s="40">
        <f t="shared" si="257"/>
        <v>4.5417378929117183</v>
      </c>
      <c r="L508" s="40">
        <f t="shared" si="241"/>
        <v>1.4582621070882817</v>
      </c>
      <c r="M508" s="10">
        <f t="shared" si="258"/>
        <v>4.4685861393505055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13.316322977318245</v>
      </c>
      <c r="Q508" s="42">
        <f t="shared" si="260"/>
        <v>0.6312373243669579</v>
      </c>
      <c r="R508" s="4">
        <f t="shared" si="261"/>
        <v>262423.63134857861</v>
      </c>
      <c r="S508">
        <f t="shared" si="242"/>
        <v>2.6242363134857863E-4</v>
      </c>
      <c r="T508" s="41">
        <f t="shared" si="243"/>
        <v>5.2697613569137954E-4</v>
      </c>
      <c r="U508" s="42">
        <f t="shared" si="262"/>
        <v>0.47093232763659171</v>
      </c>
      <c r="V508" s="42">
        <f t="shared" si="263"/>
        <v>1.0677954422574583</v>
      </c>
      <c r="W508" s="42">
        <f t="shared" si="264"/>
        <v>1.0594222002279461</v>
      </c>
      <c r="X508" s="42">
        <f t="shared" si="265"/>
        <v>8.3732420295121734E-3</v>
      </c>
      <c r="Y508" s="42">
        <f t="shared" si="239"/>
        <v>7.3513597584606016E-3</v>
      </c>
      <c r="Z508" s="10">
        <f t="shared" si="266"/>
        <v>13.950080962994274</v>
      </c>
      <c r="AA508">
        <f t="shared" si="244"/>
        <v>4468641.4058808079</v>
      </c>
      <c r="AB508" s="10">
        <f t="shared" si="245"/>
        <v>4.4686414058808079</v>
      </c>
      <c r="AC508" s="10">
        <f t="shared" si="246"/>
        <v>4.367641405880808</v>
      </c>
      <c r="AD508" s="3">
        <f t="shared" si="247"/>
        <v>633.45053022201705</v>
      </c>
      <c r="AI508" s="94">
        <f t="shared" si="248"/>
        <v>1.0594222002279461</v>
      </c>
    </row>
    <row r="509" spans="2:35">
      <c r="B509" s="39">
        <f t="shared" si="249"/>
        <v>481</v>
      </c>
      <c r="C509" s="42">
        <f t="shared" si="250"/>
        <v>8.189688249400815</v>
      </c>
      <c r="D509" s="10">
        <f t="shared" si="251"/>
        <v>6.0103117505991861</v>
      </c>
      <c r="E509" s="40">
        <f t="shared" si="252"/>
        <v>34.379376498801626</v>
      </c>
      <c r="F509" s="40">
        <f t="shared" si="253"/>
        <v>46.4</v>
      </c>
      <c r="G509" s="3">
        <f t="shared" si="254"/>
        <v>343.10311750598845</v>
      </c>
      <c r="H509" s="3">
        <f t="shared" si="255"/>
        <v>213.67820014326583</v>
      </c>
      <c r="I509">
        <f t="shared" si="240"/>
        <v>2.1367820014326583E-4</v>
      </c>
      <c r="J509" s="4">
        <f t="shared" si="256"/>
        <v>972.30841876173213</v>
      </c>
      <c r="K509" s="40">
        <f t="shared" si="257"/>
        <v>4.5503398012049141</v>
      </c>
      <c r="L509" s="40">
        <f t="shared" si="241"/>
        <v>1.4496601987950859</v>
      </c>
      <c r="M509" s="10">
        <f t="shared" si="258"/>
        <v>4.4686414058808079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13.316375514314647</v>
      </c>
      <c r="Q509" s="42">
        <f t="shared" si="260"/>
        <v>0.63251592896012065</v>
      </c>
      <c r="R509" s="4">
        <f t="shared" si="261"/>
        <v>261662.83172995079</v>
      </c>
      <c r="S509">
        <f t="shared" si="242"/>
        <v>2.6166283172995077E-4</v>
      </c>
      <c r="T509" s="41">
        <f t="shared" si="243"/>
        <v>5.277369353100074E-4</v>
      </c>
      <c r="U509" s="42">
        <f t="shared" si="262"/>
        <v>0.46956703468098315</v>
      </c>
      <c r="V509" s="42">
        <f t="shared" si="263"/>
        <v>1.0677991952393699</v>
      </c>
      <c r="W509" s="42">
        <f t="shared" si="264"/>
        <v>1.0594356059370182</v>
      </c>
      <c r="X509" s="42">
        <f t="shared" si="265"/>
        <v>8.3635893023517038E-3</v>
      </c>
      <c r="Y509" s="42">
        <f t="shared" si="239"/>
        <v>7.3620534821579155E-3</v>
      </c>
      <c r="Z509" s="10">
        <f t="shared" si="266"/>
        <v>13.950233515175965</v>
      </c>
      <c r="AA509">
        <f t="shared" si="244"/>
        <v>4468689.168558822</v>
      </c>
      <c r="AB509" s="10">
        <f t="shared" si="245"/>
        <v>4.4686891685588224</v>
      </c>
      <c r="AC509" s="10">
        <f t="shared" si="246"/>
        <v>4.3676891685588224</v>
      </c>
      <c r="AD509" s="3">
        <f t="shared" si="247"/>
        <v>633.45745736893718</v>
      </c>
      <c r="AI509" s="94">
        <f t="shared" si="248"/>
        <v>1.0594356059370182</v>
      </c>
    </row>
    <row r="510" spans="2:35">
      <c r="B510" s="39">
        <f t="shared" si="249"/>
        <v>482</v>
      </c>
      <c r="C510" s="42">
        <f t="shared" si="250"/>
        <v>8.2067146282976982</v>
      </c>
      <c r="D510" s="10">
        <f t="shared" si="251"/>
        <v>5.9932853717023029</v>
      </c>
      <c r="E510" s="40">
        <f t="shared" si="252"/>
        <v>34.413429256595393</v>
      </c>
      <c r="F510" s="40">
        <f t="shared" si="253"/>
        <v>46.4</v>
      </c>
      <c r="G510" s="3">
        <f t="shared" si="254"/>
        <v>342.93285371701961</v>
      </c>
      <c r="H510" s="3">
        <f t="shared" si="255"/>
        <v>213.67820014326583</v>
      </c>
      <c r="I510">
        <f t="shared" si="240"/>
        <v>2.1367820014326583E-4</v>
      </c>
      <c r="J510" s="4">
        <f t="shared" si="256"/>
        <v>974.14828052382438</v>
      </c>
      <c r="K510" s="40">
        <f t="shared" si="257"/>
        <v>4.5589502339063257</v>
      </c>
      <c r="L510" s="40">
        <f t="shared" si="241"/>
        <v>1.4410497660936743</v>
      </c>
      <c r="M510" s="10">
        <f t="shared" si="258"/>
        <v>4.4686891685588224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13.316420917706717</v>
      </c>
      <c r="Q510" s="42">
        <f t="shared" si="260"/>
        <v>0.63379452919377977</v>
      </c>
      <c r="R510" s="4">
        <f t="shared" si="261"/>
        <v>260902.0333693237</v>
      </c>
      <c r="S510">
        <f t="shared" si="242"/>
        <v>2.6090203336932372E-4</v>
      </c>
      <c r="T510" s="41">
        <f t="shared" si="243"/>
        <v>5.284977336706345E-4</v>
      </c>
      <c r="U510" s="42">
        <f t="shared" si="262"/>
        <v>0.46820174398291986</v>
      </c>
      <c r="V510" s="42">
        <f t="shared" si="263"/>
        <v>1.0678010703596468</v>
      </c>
      <c r="W510" s="42">
        <f t="shared" si="264"/>
        <v>1.0594471914764478</v>
      </c>
      <c r="X510" s="42">
        <f t="shared" si="265"/>
        <v>8.3538788831989397E-3</v>
      </c>
      <c r="Y510" s="42">
        <f t="shared" si="239"/>
        <v>7.3727347536499338E-3</v>
      </c>
      <c r="Z510" s="10">
        <f t="shared" si="266"/>
        <v>13.950362099839584</v>
      </c>
      <c r="AA510">
        <f t="shared" si="244"/>
        <v>4468729.4272284657</v>
      </c>
      <c r="AB510" s="10">
        <f t="shared" si="245"/>
        <v>4.4687294272284657</v>
      </c>
      <c r="AC510" s="10">
        <f t="shared" si="246"/>
        <v>4.3677294272284657</v>
      </c>
      <c r="AD510" s="3">
        <f t="shared" si="247"/>
        <v>633.46329618977018</v>
      </c>
      <c r="AI510" s="94">
        <f t="shared" si="248"/>
        <v>1.0594471914764478</v>
      </c>
    </row>
    <row r="511" spans="2:35">
      <c r="B511" s="39">
        <f t="shared" si="249"/>
        <v>483</v>
      </c>
      <c r="C511" s="42">
        <f t="shared" si="250"/>
        <v>8.2237410071945813</v>
      </c>
      <c r="D511" s="10">
        <f t="shared" si="251"/>
        <v>5.9762589928054197</v>
      </c>
      <c r="E511" s="40">
        <f t="shared" si="252"/>
        <v>34.447482014389159</v>
      </c>
      <c r="F511" s="40">
        <f t="shared" si="253"/>
        <v>46.4</v>
      </c>
      <c r="G511" s="3">
        <f t="shared" si="254"/>
        <v>342.76258992805077</v>
      </c>
      <c r="H511" s="3">
        <f t="shared" si="255"/>
        <v>213.67820014326583</v>
      </c>
      <c r="I511">
        <f t="shared" si="240"/>
        <v>2.1367820014326583E-4</v>
      </c>
      <c r="J511" s="4">
        <f t="shared" si="256"/>
        <v>975.9899637661216</v>
      </c>
      <c r="K511" s="40">
        <f t="shared" si="257"/>
        <v>4.567569191015953</v>
      </c>
      <c r="L511" s="40">
        <f t="shared" si="241"/>
        <v>1.432430808984047</v>
      </c>
      <c r="M511" s="10">
        <f t="shared" si="258"/>
        <v>4.4687294272284657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13.316459187501847</v>
      </c>
      <c r="Q511" s="42">
        <f t="shared" si="260"/>
        <v>0.63507312575290586</v>
      </c>
      <c r="R511" s="4">
        <f t="shared" si="261"/>
        <v>260141.23719709367</v>
      </c>
      <c r="S511">
        <f t="shared" si="242"/>
        <v>2.6014123719709365E-4</v>
      </c>
      <c r="T511" s="41">
        <f t="shared" si="243"/>
        <v>5.2925852984286458E-4</v>
      </c>
      <c r="U511" s="42">
        <f t="shared" si="262"/>
        <v>0.46683645721204436</v>
      </c>
      <c r="V511" s="42">
        <f t="shared" si="263"/>
        <v>1.0678010676085721</v>
      </c>
      <c r="W511" s="42">
        <f t="shared" si="264"/>
        <v>1.0594569568083754</v>
      </c>
      <c r="X511" s="42">
        <f t="shared" si="265"/>
        <v>8.3441108001967024E-3</v>
      </c>
      <c r="Y511" s="42">
        <f t="shared" si="239"/>
        <v>7.3834035050080321E-3</v>
      </c>
      <c r="Z511" s="10">
        <f t="shared" si="266"/>
        <v>13.950466716521593</v>
      </c>
      <c r="AA511">
        <f t="shared" si="244"/>
        <v>4468762.1817446081</v>
      </c>
      <c r="AB511" s="10">
        <f t="shared" si="245"/>
        <v>4.4687621817446077</v>
      </c>
      <c r="AC511" s="10">
        <f t="shared" si="246"/>
        <v>4.3677621817446077</v>
      </c>
      <c r="AD511" s="3">
        <f t="shared" si="247"/>
        <v>633.46804666346748</v>
      </c>
      <c r="AI511" s="94">
        <f t="shared" si="248"/>
        <v>1.0594569568083754</v>
      </c>
    </row>
    <row r="512" spans="2:35">
      <c r="B512" s="39">
        <f t="shared" si="249"/>
        <v>484</v>
      </c>
      <c r="C512" s="42">
        <f t="shared" si="250"/>
        <v>8.2407673860914645</v>
      </c>
      <c r="D512" s="10">
        <f t="shared" si="251"/>
        <v>5.9592326139085365</v>
      </c>
      <c r="E512" s="40">
        <f t="shared" si="252"/>
        <v>34.481534772182926</v>
      </c>
      <c r="F512" s="40">
        <f t="shared" si="253"/>
        <v>46.4</v>
      </c>
      <c r="G512" s="3">
        <f t="shared" si="254"/>
        <v>342.59232613908193</v>
      </c>
      <c r="H512" s="3">
        <f t="shared" si="255"/>
        <v>213.67820014326583</v>
      </c>
      <c r="I512">
        <f t="shared" si="240"/>
        <v>2.1367820014326583E-4</v>
      </c>
      <c r="J512" s="4">
        <f t="shared" si="256"/>
        <v>977.83346848862368</v>
      </c>
      <c r="K512" s="40">
        <f t="shared" si="257"/>
        <v>4.5761966725337961</v>
      </c>
      <c r="L512" s="40">
        <f t="shared" si="241"/>
        <v>1.4238033274662039</v>
      </c>
      <c r="M512" s="10">
        <f t="shared" si="258"/>
        <v>4.4687621817446077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13.316490323693376</v>
      </c>
      <c r="Q512" s="42">
        <f t="shared" si="260"/>
        <v>0.63635171932245838</v>
      </c>
      <c r="R512" s="4">
        <f t="shared" si="261"/>
        <v>259380.44414365708</v>
      </c>
      <c r="S512">
        <f t="shared" si="242"/>
        <v>2.593804441436571E-4</v>
      </c>
      <c r="T512" s="41">
        <f t="shared" si="243"/>
        <v>5.3001932289630112E-4</v>
      </c>
      <c r="U512" s="42">
        <f t="shared" si="262"/>
        <v>0.46547117603799981</v>
      </c>
      <c r="V512" s="42">
        <f t="shared" si="263"/>
        <v>1.0677991869788468</v>
      </c>
      <c r="W512" s="42">
        <f t="shared" si="264"/>
        <v>1.0594649018975968</v>
      </c>
      <c r="X512" s="42">
        <f t="shared" si="265"/>
        <v>8.3342850812500036E-3</v>
      </c>
      <c r="Y512" s="42">
        <f t="shared" si="239"/>
        <v>7.3940596683197361E-3</v>
      </c>
      <c r="Z512" s="10">
        <f t="shared" si="266"/>
        <v>13.950547364791815</v>
      </c>
      <c r="AA512">
        <f t="shared" si="244"/>
        <v>4468787.4319725651</v>
      </c>
      <c r="AB512" s="10">
        <f t="shared" si="245"/>
        <v>4.4687874319725651</v>
      </c>
      <c r="AC512" s="10">
        <f t="shared" si="246"/>
        <v>4.3677874319725651</v>
      </c>
      <c r="AD512" s="3">
        <f t="shared" si="247"/>
        <v>633.4717087704953</v>
      </c>
      <c r="AI512" s="94">
        <f t="shared" si="248"/>
        <v>1.0594649018975968</v>
      </c>
    </row>
    <row r="513" spans="2:35">
      <c r="B513" s="39">
        <f t="shared" si="249"/>
        <v>485</v>
      </c>
      <c r="C513" s="42">
        <f t="shared" si="250"/>
        <v>8.2577937649883477</v>
      </c>
      <c r="D513" s="10">
        <f t="shared" si="251"/>
        <v>5.9422062350116533</v>
      </c>
      <c r="E513" s="40">
        <f t="shared" si="252"/>
        <v>34.515587529976692</v>
      </c>
      <c r="F513" s="40">
        <f t="shared" si="253"/>
        <v>46.4</v>
      </c>
      <c r="G513" s="3">
        <f t="shared" si="254"/>
        <v>342.42206235011309</v>
      </c>
      <c r="H513" s="3">
        <f t="shared" si="255"/>
        <v>213.67820014326583</v>
      </c>
      <c r="I513">
        <f t="shared" si="240"/>
        <v>2.1367820014326583E-4</v>
      </c>
      <c r="J513" s="4">
        <f t="shared" si="256"/>
        <v>979.67879469133061</v>
      </c>
      <c r="K513" s="40">
        <f t="shared" si="257"/>
        <v>4.5848326784598559</v>
      </c>
      <c r="L513" s="40">
        <f t="shared" si="241"/>
        <v>1.4151673215401441</v>
      </c>
      <c r="M513" s="10">
        <f t="shared" si="258"/>
        <v>4.4687874319725651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13.316514326260096</v>
      </c>
      <c r="Q513" s="42">
        <f t="shared" si="260"/>
        <v>0.63763031058738928</v>
      </c>
      <c r="R513" s="4">
        <f t="shared" si="261"/>
        <v>258619.65513941026</v>
      </c>
      <c r="S513">
        <f t="shared" si="242"/>
        <v>2.5861965513941025E-4</v>
      </c>
      <c r="T513" s="41">
        <f t="shared" si="243"/>
        <v>5.3078011190054797E-4</v>
      </c>
      <c r="U513" s="42">
        <f t="shared" si="262"/>
        <v>0.46410590213042863</v>
      </c>
      <c r="V513" s="42">
        <f t="shared" si="263"/>
        <v>1.0677954284670974</v>
      </c>
      <c r="W513" s="42">
        <f t="shared" si="264"/>
        <v>1.0594710267114422</v>
      </c>
      <c r="X513" s="42">
        <f t="shared" si="265"/>
        <v>8.3244017556551864E-3</v>
      </c>
      <c r="Y513" s="42">
        <f t="shared" si="239"/>
        <v>7.4047031756902925E-3</v>
      </c>
      <c r="Z513" s="10">
        <f t="shared" si="266"/>
        <v>13.950604044255728</v>
      </c>
      <c r="AA513">
        <f t="shared" si="244"/>
        <v>4468805.1777888155</v>
      </c>
      <c r="AB513" s="10">
        <f t="shared" si="245"/>
        <v>4.4688051777888154</v>
      </c>
      <c r="AC513" s="10">
        <f t="shared" si="246"/>
        <v>4.3678051777888154</v>
      </c>
      <c r="AD513" s="3">
        <f t="shared" si="247"/>
        <v>633.47428249293921</v>
      </c>
      <c r="AI513" s="94">
        <f t="shared" si="248"/>
        <v>1.0594710267114422</v>
      </c>
    </row>
    <row r="514" spans="2:35">
      <c r="B514" s="39">
        <f t="shared" si="249"/>
        <v>486</v>
      </c>
      <c r="C514" s="42">
        <f t="shared" si="250"/>
        <v>8.2748201438852309</v>
      </c>
      <c r="D514" s="10">
        <f t="shared" si="251"/>
        <v>5.9251798561147702</v>
      </c>
      <c r="E514" s="40">
        <f t="shared" si="252"/>
        <v>34.549640287770458</v>
      </c>
      <c r="F514" s="40">
        <f t="shared" si="253"/>
        <v>46.4</v>
      </c>
      <c r="G514" s="3">
        <f t="shared" si="254"/>
        <v>342.25179856114426</v>
      </c>
      <c r="H514" s="3">
        <f t="shared" si="255"/>
        <v>213.67820014326583</v>
      </c>
      <c r="I514">
        <f t="shared" si="240"/>
        <v>2.1367820014326583E-4</v>
      </c>
      <c r="J514" s="4">
        <f t="shared" si="256"/>
        <v>981.52594237424205</v>
      </c>
      <c r="K514" s="40">
        <f t="shared" si="257"/>
        <v>4.5934772087941296</v>
      </c>
      <c r="L514" s="40">
        <f t="shared" si="241"/>
        <v>1.4065227912058704</v>
      </c>
      <c r="M514" s="10">
        <f t="shared" si="258"/>
        <v>4.4688051777888154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13.316531195166936</v>
      </c>
      <c r="Q514" s="42">
        <f t="shared" si="260"/>
        <v>0.63890890023264635</v>
      </c>
      <c r="R514" s="4">
        <f t="shared" si="261"/>
        <v>257858.87111474972</v>
      </c>
      <c r="S514">
        <f t="shared" si="242"/>
        <v>2.5785887111474975E-4</v>
      </c>
      <c r="T514" s="41">
        <f t="shared" si="243"/>
        <v>5.3154089592520842E-4</v>
      </c>
      <c r="U514" s="42">
        <f t="shared" si="262"/>
        <v>0.46274063715897407</v>
      </c>
      <c r="V514" s="42">
        <f t="shared" si="263"/>
        <v>1.0677897920720822</v>
      </c>
      <c r="W514" s="42">
        <f t="shared" si="264"/>
        <v>1.0594753312199505</v>
      </c>
      <c r="X514" s="42">
        <f t="shared" si="265"/>
        <v>8.314460852131722E-3</v>
      </c>
      <c r="Y514" s="42">
        <f t="shared" si="239"/>
        <v>7.415333959241723E-3</v>
      </c>
      <c r="Z514" s="10">
        <f t="shared" si="266"/>
        <v>13.95063675455202</v>
      </c>
      <c r="AA514">
        <f t="shared" si="244"/>
        <v>4468815.419080236</v>
      </c>
      <c r="AB514" s="10">
        <f t="shared" si="245"/>
        <v>4.4688154190802356</v>
      </c>
      <c r="AC514" s="10">
        <f t="shared" si="246"/>
        <v>4.3678154190802356</v>
      </c>
      <c r="AD514" s="3">
        <f t="shared" si="247"/>
        <v>633.4757678143925</v>
      </c>
      <c r="AI514" s="94">
        <f t="shared" si="248"/>
        <v>1.0594753312199505</v>
      </c>
    </row>
    <row r="515" spans="2:35">
      <c r="B515" s="39">
        <f t="shared" si="249"/>
        <v>487</v>
      </c>
      <c r="C515" s="42">
        <f t="shared" si="250"/>
        <v>8.2918465227821141</v>
      </c>
      <c r="D515" s="10">
        <f t="shared" si="251"/>
        <v>5.908153477217887</v>
      </c>
      <c r="E515" s="40">
        <f t="shared" si="252"/>
        <v>34.583693045564225</v>
      </c>
      <c r="F515" s="40">
        <f t="shared" si="253"/>
        <v>46.4</v>
      </c>
      <c r="G515" s="3">
        <f t="shared" si="254"/>
        <v>342.08153477217542</v>
      </c>
      <c r="H515" s="3">
        <f t="shared" si="255"/>
        <v>213.67820014326583</v>
      </c>
      <c r="I515">
        <f t="shared" si="240"/>
        <v>2.1367820014326583E-4</v>
      </c>
      <c r="J515" s="4">
        <f t="shared" si="256"/>
        <v>983.37491153735857</v>
      </c>
      <c r="K515" s="40">
        <f t="shared" si="257"/>
        <v>4.6021302635366199</v>
      </c>
      <c r="L515" s="40">
        <f t="shared" si="241"/>
        <v>1.3978697364633801</v>
      </c>
      <c r="M515" s="10">
        <f t="shared" si="258"/>
        <v>4.4688154190802356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13.316540930364237</v>
      </c>
      <c r="Q515" s="42">
        <f t="shared" si="260"/>
        <v>0.64018748894317701</v>
      </c>
      <c r="R515" s="4">
        <f t="shared" si="261"/>
        <v>257098.09300007162</v>
      </c>
      <c r="S515">
        <f t="shared" si="242"/>
        <v>2.570980930000716E-4</v>
      </c>
      <c r="T515" s="41">
        <f t="shared" si="243"/>
        <v>5.3230167403988662E-4</v>
      </c>
      <c r="U515" s="42">
        <f t="shared" si="262"/>
        <v>0.4613753827932785</v>
      </c>
      <c r="V515" s="42">
        <f t="shared" si="263"/>
        <v>1.0677822777966957</v>
      </c>
      <c r="W515" s="42">
        <f t="shared" si="264"/>
        <v>1.0594778153956814</v>
      </c>
      <c r="X515" s="42">
        <f t="shared" si="265"/>
        <v>8.3044624010142343E-3</v>
      </c>
      <c r="Y515" s="42">
        <f t="shared" si="239"/>
        <v>7.4259519511146862E-3</v>
      </c>
      <c r="Z515" s="10">
        <f t="shared" si="266"/>
        <v>13.950645495355406</v>
      </c>
      <c r="AA515">
        <f t="shared" si="244"/>
        <v>4468818.1557449829</v>
      </c>
      <c r="AB515" s="10">
        <f t="shared" si="245"/>
        <v>4.4688181557449829</v>
      </c>
      <c r="AC515" s="10">
        <f t="shared" si="246"/>
        <v>4.3678181557449829</v>
      </c>
      <c r="AD515" s="3">
        <f t="shared" si="247"/>
        <v>633.47616472008451</v>
      </c>
      <c r="AI515" s="94">
        <f t="shared" si="248"/>
        <v>1.0594778153956814</v>
      </c>
    </row>
    <row r="516" spans="2:35">
      <c r="B516" s="39">
        <f t="shared" si="249"/>
        <v>488</v>
      </c>
      <c r="C516" s="42">
        <f t="shared" si="250"/>
        <v>8.3088729016789973</v>
      </c>
      <c r="D516" s="10">
        <f t="shared" si="251"/>
        <v>5.8911270983210038</v>
      </c>
      <c r="E516" s="40">
        <f t="shared" si="252"/>
        <v>34.617745803357991</v>
      </c>
      <c r="F516" s="40">
        <f t="shared" si="253"/>
        <v>46.4</v>
      </c>
      <c r="G516" s="3">
        <f t="shared" si="254"/>
        <v>341.91127098320658</v>
      </c>
      <c r="H516" s="3">
        <f t="shared" si="255"/>
        <v>213.67820014326583</v>
      </c>
      <c r="I516">
        <f t="shared" si="240"/>
        <v>2.1367820014326583E-4</v>
      </c>
      <c r="J516" s="4">
        <f t="shared" si="256"/>
        <v>985.22570218067995</v>
      </c>
      <c r="K516" s="40">
        <f t="shared" si="257"/>
        <v>4.610791842687326</v>
      </c>
      <c r="L516" s="40">
        <f t="shared" si="241"/>
        <v>1.389208157312674</v>
      </c>
      <c r="M516" s="10">
        <f t="shared" si="258"/>
        <v>4.4688181557449829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13.316543531788593</v>
      </c>
      <c r="Q516" s="42">
        <f t="shared" si="260"/>
        <v>0.6414660774039318</v>
      </c>
      <c r="R516" s="4">
        <f t="shared" si="261"/>
        <v>256337.3217257724</v>
      </c>
      <c r="S516">
        <f t="shared" si="242"/>
        <v>2.5633732172577242E-4</v>
      </c>
      <c r="T516" s="41">
        <f t="shared" si="243"/>
        <v>5.3306244531418586E-4</v>
      </c>
      <c r="U516" s="42">
        <f t="shared" si="262"/>
        <v>0.46001014070298479</v>
      </c>
      <c r="V516" s="42">
        <f t="shared" si="263"/>
        <v>1.0677728856459088</v>
      </c>
      <c r="W516" s="42">
        <f t="shared" si="264"/>
        <v>1.0594784792139313</v>
      </c>
      <c r="X516" s="42">
        <f t="shared" si="265"/>
        <v>8.2944064319774302E-3</v>
      </c>
      <c r="Y516" s="42">
        <f t="shared" si="239"/>
        <v>7.436557083467423E-3</v>
      </c>
      <c r="Z516" s="10">
        <f t="shared" si="266"/>
        <v>13.950630266374013</v>
      </c>
      <c r="AA516">
        <f t="shared" si="244"/>
        <v>4468813.3876916738</v>
      </c>
      <c r="AB516" s="10">
        <f t="shared" si="245"/>
        <v>4.4688133876916742</v>
      </c>
      <c r="AC516" s="10">
        <f t="shared" si="246"/>
        <v>4.3678133876916743</v>
      </c>
      <c r="AD516" s="3">
        <f t="shared" si="247"/>
        <v>633.47547319676198</v>
      </c>
      <c r="AI516" s="94">
        <f t="shared" si="248"/>
        <v>1.0594784792139313</v>
      </c>
    </row>
    <row r="517" spans="2:35">
      <c r="B517" s="39">
        <f t="shared" si="249"/>
        <v>489</v>
      </c>
      <c r="C517" s="42">
        <f t="shared" si="250"/>
        <v>8.3258992805758805</v>
      </c>
      <c r="D517" s="10">
        <f t="shared" si="251"/>
        <v>5.8741007194241206</v>
      </c>
      <c r="E517" s="40">
        <f t="shared" si="252"/>
        <v>34.651798561151757</v>
      </c>
      <c r="F517" s="40">
        <f t="shared" si="253"/>
        <v>46.4</v>
      </c>
      <c r="G517" s="3">
        <f t="shared" si="254"/>
        <v>341.74100719423774</v>
      </c>
      <c r="H517" s="3">
        <f t="shared" si="255"/>
        <v>213.67820014326583</v>
      </c>
      <c r="I517">
        <f t="shared" si="240"/>
        <v>2.1367820014326583E-4</v>
      </c>
      <c r="J517" s="4">
        <f t="shared" si="256"/>
        <v>987.07831430420595</v>
      </c>
      <c r="K517" s="40">
        <f t="shared" si="257"/>
        <v>4.6194619462462478</v>
      </c>
      <c r="L517" s="40">
        <f t="shared" si="241"/>
        <v>1.3805380537537522</v>
      </c>
      <c r="M517" s="10">
        <f t="shared" si="258"/>
        <v>4.4688133876916742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13.316538999362058</v>
      </c>
      <c r="Q517" s="42">
        <f t="shared" si="260"/>
        <v>0.64274466629986782</v>
      </c>
      <c r="R517" s="4">
        <f t="shared" si="261"/>
        <v>255576.55822224851</v>
      </c>
      <c r="S517">
        <f t="shared" si="242"/>
        <v>2.5557655822224852E-4</v>
      </c>
      <c r="T517" s="41">
        <f t="shared" si="243"/>
        <v>5.3382320881770976E-4</v>
      </c>
      <c r="U517" s="42">
        <f t="shared" si="262"/>
        <v>0.45864491255773604</v>
      </c>
      <c r="V517" s="42">
        <f t="shared" si="263"/>
        <v>1.0677616156280714</v>
      </c>
      <c r="W517" s="42">
        <f t="shared" si="264"/>
        <v>1.059477322652534</v>
      </c>
      <c r="X517" s="42">
        <f t="shared" si="265"/>
        <v>8.284292975537344E-3</v>
      </c>
      <c r="Y517" s="42">
        <f t="shared" si="239"/>
        <v>7.4471492884766255E-3</v>
      </c>
      <c r="Z517" s="10">
        <f t="shared" si="266"/>
        <v>13.950591067350318</v>
      </c>
      <c r="AA517">
        <f t="shared" si="244"/>
        <v>4468801.1148396796</v>
      </c>
      <c r="AB517" s="10">
        <f t="shared" si="245"/>
        <v>4.4688011148396791</v>
      </c>
      <c r="AC517" s="10">
        <f t="shared" si="246"/>
        <v>4.3678011148396791</v>
      </c>
      <c r="AD517" s="3">
        <f t="shared" si="247"/>
        <v>633.47369323273085</v>
      </c>
      <c r="AI517" s="94">
        <f t="shared" si="248"/>
        <v>1.059477322652534</v>
      </c>
    </row>
    <row r="518" spans="2:35">
      <c r="B518" s="39">
        <f t="shared" si="249"/>
        <v>490</v>
      </c>
      <c r="C518" s="42">
        <f t="shared" si="250"/>
        <v>8.3429256594727637</v>
      </c>
      <c r="D518" s="10">
        <f t="shared" si="251"/>
        <v>5.8570743405272374</v>
      </c>
      <c r="E518" s="40">
        <f t="shared" si="252"/>
        <v>34.685851318945524</v>
      </c>
      <c r="F518" s="40">
        <f t="shared" si="253"/>
        <v>46.4</v>
      </c>
      <c r="G518" s="3">
        <f t="shared" si="254"/>
        <v>341.5707434052689</v>
      </c>
      <c r="H518" s="3">
        <f t="shared" si="255"/>
        <v>213.67820014326583</v>
      </c>
      <c r="I518">
        <f t="shared" si="240"/>
        <v>2.1367820014326583E-4</v>
      </c>
      <c r="J518" s="4">
        <f t="shared" si="256"/>
        <v>988.93274790793691</v>
      </c>
      <c r="K518" s="40">
        <f t="shared" si="257"/>
        <v>4.6281405742133854</v>
      </c>
      <c r="L518" s="40">
        <f t="shared" si="241"/>
        <v>1.3718594257866146</v>
      </c>
      <c r="M518" s="10">
        <f t="shared" si="258"/>
        <v>4.4688011148396791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13.316527332992434</v>
      </c>
      <c r="Q518" s="42">
        <f t="shared" si="260"/>
        <v>0.64402325631595247</v>
      </c>
      <c r="R518" s="4">
        <f t="shared" si="261"/>
        <v>254815.80341989623</v>
      </c>
      <c r="S518">
        <f t="shared" si="242"/>
        <v>2.5481580341989624E-4</v>
      </c>
      <c r="T518" s="41">
        <f t="shared" si="243"/>
        <v>5.3458396362006193E-4</v>
      </c>
      <c r="U518" s="42">
        <f t="shared" si="262"/>
        <v>0.45727970002717472</v>
      </c>
      <c r="V518" s="42">
        <f t="shared" si="263"/>
        <v>1.0677484677550686</v>
      </c>
      <c r="W518" s="42">
        <f t="shared" si="264"/>
        <v>1.059474345691932</v>
      </c>
      <c r="X518" s="42">
        <f t="shared" si="265"/>
        <v>8.2741220631366019E-3</v>
      </c>
      <c r="Y518" s="42">
        <f t="shared" si="239"/>
        <v>7.4577284983384177E-3</v>
      </c>
      <c r="Z518" s="10">
        <f t="shared" si="266"/>
        <v>13.950527898062342</v>
      </c>
      <c r="AA518">
        <f t="shared" si="244"/>
        <v>4468781.337119502</v>
      </c>
      <c r="AB518" s="10">
        <f t="shared" si="245"/>
        <v>4.468781337119502</v>
      </c>
      <c r="AC518" s="10">
        <f t="shared" si="246"/>
        <v>4.367781337119502</v>
      </c>
      <c r="AD518" s="3">
        <f t="shared" si="247"/>
        <v>633.47082481791188</v>
      </c>
      <c r="AI518" s="94">
        <f t="shared" si="248"/>
        <v>1.059474345691932</v>
      </c>
    </row>
    <row r="519" spans="2:35">
      <c r="B519" s="39">
        <f t="shared" si="249"/>
        <v>491</v>
      </c>
      <c r="C519" s="42">
        <f t="shared" si="250"/>
        <v>8.3599520383696468</v>
      </c>
      <c r="D519" s="10">
        <f t="shared" si="251"/>
        <v>5.8400479616303542</v>
      </c>
      <c r="E519" s="40">
        <f t="shared" si="252"/>
        <v>34.71990407673929</v>
      </c>
      <c r="F519" s="40">
        <f t="shared" si="253"/>
        <v>46.4</v>
      </c>
      <c r="G519" s="3">
        <f t="shared" si="254"/>
        <v>341.40047961630006</v>
      </c>
      <c r="H519" s="3">
        <f t="shared" si="255"/>
        <v>213.67820014326583</v>
      </c>
      <c r="I519">
        <f t="shared" si="240"/>
        <v>2.1367820014326583E-4</v>
      </c>
      <c r="J519" s="4">
        <f t="shared" si="256"/>
        <v>990.78900299187274</v>
      </c>
      <c r="K519" s="40">
        <f t="shared" si="257"/>
        <v>4.6368277265887388</v>
      </c>
      <c r="L519" s="40">
        <f t="shared" si="241"/>
        <v>1.3631722734112612</v>
      </c>
      <c r="M519" s="10">
        <f t="shared" si="258"/>
        <v>4.468781337119502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13.316508532573636</v>
      </c>
      <c r="Q519" s="42">
        <f t="shared" si="260"/>
        <v>0.64530184813716707</v>
      </c>
      <c r="R519" s="4">
        <f t="shared" si="261"/>
        <v>254055.05824911187</v>
      </c>
      <c r="S519">
        <f t="shared" si="242"/>
        <v>2.5405505824911185E-4</v>
      </c>
      <c r="T519" s="41">
        <f t="shared" si="243"/>
        <v>5.3534470879084643E-4</v>
      </c>
      <c r="U519" s="42">
        <f t="shared" si="262"/>
        <v>0.4559145047809437</v>
      </c>
      <c r="V519" s="42">
        <f t="shared" si="263"/>
        <v>1.0677334420410736</v>
      </c>
      <c r="W519" s="42">
        <f t="shared" si="264"/>
        <v>1.0594695483152674</v>
      </c>
      <c r="X519" s="42">
        <f t="shared" si="265"/>
        <v>8.2638937258061596E-3</v>
      </c>
      <c r="Y519" s="42">
        <f t="shared" si="239"/>
        <v>7.46829464526762E-3</v>
      </c>
      <c r="Z519" s="10">
        <f t="shared" si="266"/>
        <v>13.950440758321578</v>
      </c>
      <c r="AA519">
        <f t="shared" si="244"/>
        <v>4468754.0544721205</v>
      </c>
      <c r="AB519" s="10">
        <f t="shared" si="245"/>
        <v>4.4687540544721207</v>
      </c>
      <c r="AC519" s="10">
        <f t="shared" si="246"/>
        <v>4.3677540544721207</v>
      </c>
      <c r="AD519" s="3">
        <f t="shared" si="247"/>
        <v>633.46686794374477</v>
      </c>
      <c r="AI519" s="94">
        <f t="shared" si="248"/>
        <v>1.0594695483152674</v>
      </c>
    </row>
    <row r="520" spans="2:35">
      <c r="B520" s="39">
        <f t="shared" si="249"/>
        <v>492</v>
      </c>
      <c r="C520" s="42">
        <f t="shared" si="250"/>
        <v>8.37697841726653</v>
      </c>
      <c r="D520" s="10">
        <f t="shared" si="251"/>
        <v>5.823021582733471</v>
      </c>
      <c r="E520" s="40">
        <f t="shared" si="252"/>
        <v>34.753956834533057</v>
      </c>
      <c r="F520" s="40">
        <f t="shared" si="253"/>
        <v>46.4</v>
      </c>
      <c r="G520" s="3">
        <f t="shared" si="254"/>
        <v>341.23021582733122</v>
      </c>
      <c r="H520" s="3">
        <f t="shared" si="255"/>
        <v>213.67820014326583</v>
      </c>
      <c r="I520">
        <f t="shared" si="240"/>
        <v>2.1367820014326583E-4</v>
      </c>
      <c r="J520" s="4">
        <f t="shared" si="256"/>
        <v>992.64707955601307</v>
      </c>
      <c r="K520" s="40">
        <f t="shared" si="257"/>
        <v>4.6455234033723061</v>
      </c>
      <c r="L520" s="40">
        <f t="shared" si="241"/>
        <v>1.3544765966276939</v>
      </c>
      <c r="M520" s="10">
        <f t="shared" si="258"/>
        <v>4.4687540544721207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13.316482597985054</v>
      </c>
      <c r="Q520" s="42">
        <f t="shared" si="260"/>
        <v>0.64658044244851021</v>
      </c>
      <c r="R520" s="4">
        <f t="shared" si="261"/>
        <v>253294.32364029202</v>
      </c>
      <c r="S520">
        <f t="shared" si="242"/>
        <v>2.5329432364029202E-4</v>
      </c>
      <c r="T520" s="41">
        <f t="shared" si="243"/>
        <v>5.361054433996662E-4</v>
      </c>
      <c r="U520" s="42">
        <f t="shared" si="262"/>
        <v>0.45454932848868601</v>
      </c>
      <c r="V520" s="42">
        <f t="shared" si="263"/>
        <v>1.0677165385035958</v>
      </c>
      <c r="W520" s="42">
        <f t="shared" si="264"/>
        <v>1.0594629305082237</v>
      </c>
      <c r="X520" s="42">
        <f t="shared" si="265"/>
        <v>8.2536079953721142E-3</v>
      </c>
      <c r="Y520" s="42">
        <f t="shared" si="239"/>
        <v>7.4788476614985593E-3</v>
      </c>
      <c r="Z520" s="10">
        <f t="shared" si="266"/>
        <v>13.950329647973904</v>
      </c>
      <c r="AA520">
        <f t="shared" si="244"/>
        <v>4468719.2668492803</v>
      </c>
      <c r="AB520" s="10">
        <f t="shared" si="245"/>
        <v>4.4687192668492806</v>
      </c>
      <c r="AC520" s="10">
        <f t="shared" si="246"/>
        <v>4.3677192668492806</v>
      </c>
      <c r="AD520" s="3">
        <f t="shared" si="247"/>
        <v>633.46182260323133</v>
      </c>
      <c r="AI520" s="94">
        <f t="shared" si="248"/>
        <v>1.0594629305082237</v>
      </c>
    </row>
    <row r="521" spans="2:35">
      <c r="B521" s="39">
        <f t="shared" si="249"/>
        <v>493</v>
      </c>
      <c r="C521" s="42">
        <f t="shared" si="250"/>
        <v>8.3940047961634132</v>
      </c>
      <c r="D521" s="10">
        <f t="shared" si="251"/>
        <v>5.8059952038365878</v>
      </c>
      <c r="E521" s="40">
        <f t="shared" si="252"/>
        <v>34.788009592326823</v>
      </c>
      <c r="F521" s="40">
        <f t="shared" si="253"/>
        <v>46.4</v>
      </c>
      <c r="G521" s="3">
        <f t="shared" si="254"/>
        <v>341.05995203836238</v>
      </c>
      <c r="H521" s="3">
        <f t="shared" si="255"/>
        <v>213.67820014326583</v>
      </c>
      <c r="I521">
        <f t="shared" si="240"/>
        <v>2.1367820014326583E-4</v>
      </c>
      <c r="J521" s="4">
        <f t="shared" si="256"/>
        <v>994.5069776003586</v>
      </c>
      <c r="K521" s="40">
        <f t="shared" si="257"/>
        <v>4.6542276045640918</v>
      </c>
      <c r="L521" s="40">
        <f t="shared" si="241"/>
        <v>1.3457723954359082</v>
      </c>
      <c r="M521" s="10">
        <f t="shared" si="258"/>
        <v>4.4687192668492806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13.31644952909183</v>
      </c>
      <c r="Q521" s="42">
        <f t="shared" si="260"/>
        <v>0.64785903993500138</v>
      </c>
      <c r="R521" s="4">
        <f t="shared" si="261"/>
        <v>252533.60052383272</v>
      </c>
      <c r="S521">
        <f t="shared" si="242"/>
        <v>2.5253360052383274E-4</v>
      </c>
      <c r="T521" s="41">
        <f t="shared" si="243"/>
        <v>5.3686616651612553E-4</v>
      </c>
      <c r="U521" s="42">
        <f t="shared" si="262"/>
        <v>0.45318417282004397</v>
      </c>
      <c r="V521" s="42">
        <f t="shared" si="263"/>
        <v>1.0676977571639092</v>
      </c>
      <c r="W521" s="42">
        <f t="shared" si="264"/>
        <v>1.0594544922590963</v>
      </c>
      <c r="X521" s="42">
        <f t="shared" si="265"/>
        <v>8.2432649048129747E-3</v>
      </c>
      <c r="Y521" s="42">
        <f t="shared" si="239"/>
        <v>7.4893874792863338E-3</v>
      </c>
      <c r="Z521" s="10">
        <f t="shared" si="266"/>
        <v>13.950194566901208</v>
      </c>
      <c r="AA521">
        <f t="shared" si="244"/>
        <v>4468676.9742140034</v>
      </c>
      <c r="AB521" s="10">
        <f t="shared" si="245"/>
        <v>4.4686769742140031</v>
      </c>
      <c r="AC521" s="10">
        <f t="shared" si="246"/>
        <v>4.3676769742140031</v>
      </c>
      <c r="AD521" s="3">
        <f t="shared" si="247"/>
        <v>633.45568879100847</v>
      </c>
      <c r="AI521" s="94">
        <f t="shared" si="248"/>
        <v>1.0594544922590963</v>
      </c>
    </row>
    <row r="522" spans="2:35">
      <c r="B522" s="39">
        <f t="shared" si="249"/>
        <v>494</v>
      </c>
      <c r="C522" s="42">
        <f t="shared" si="250"/>
        <v>8.4110311750602964</v>
      </c>
      <c r="D522" s="10">
        <f t="shared" si="251"/>
        <v>5.7889688249397047</v>
      </c>
      <c r="E522" s="40">
        <f t="shared" si="252"/>
        <v>34.822062350120589</v>
      </c>
      <c r="F522" s="40">
        <f t="shared" si="253"/>
        <v>46.4</v>
      </c>
      <c r="G522" s="3">
        <f t="shared" si="254"/>
        <v>340.88968824939354</v>
      </c>
      <c r="H522" s="3">
        <f t="shared" si="255"/>
        <v>213.67820014326583</v>
      </c>
      <c r="I522">
        <f t="shared" si="240"/>
        <v>2.1367820014326583E-4</v>
      </c>
      <c r="J522" s="4">
        <f t="shared" si="256"/>
        <v>996.36869712490864</v>
      </c>
      <c r="K522" s="40">
        <f t="shared" si="257"/>
        <v>4.6629403301640906</v>
      </c>
      <c r="L522" s="40">
        <f t="shared" si="241"/>
        <v>1.3370596698359094</v>
      </c>
      <c r="M522" s="10">
        <f t="shared" si="258"/>
        <v>4.4686769742140031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13.316409325745349</v>
      </c>
      <c r="Q522" s="42">
        <f t="shared" si="260"/>
        <v>0.64913764128168461</v>
      </c>
      <c r="R522" s="4">
        <f t="shared" si="261"/>
        <v>251772.88983013062</v>
      </c>
      <c r="S522">
        <f t="shared" si="242"/>
        <v>2.5177288983013063E-4</v>
      </c>
      <c r="T522" s="41">
        <f t="shared" si="243"/>
        <v>5.376268772098276E-4</v>
      </c>
      <c r="U522" s="42">
        <f t="shared" si="262"/>
        <v>0.4518190394446609</v>
      </c>
      <c r="V522" s="42">
        <f t="shared" si="263"/>
        <v>1.0676770980449206</v>
      </c>
      <c r="W522" s="42">
        <f t="shared" si="264"/>
        <v>1.0594442335589151</v>
      </c>
      <c r="X522" s="42">
        <f t="shared" si="265"/>
        <v>8.2328644860054645E-3</v>
      </c>
      <c r="Y522" s="42">
        <f t="shared" si="239"/>
        <v>7.499914030905201E-3</v>
      </c>
      <c r="Z522" s="10">
        <f t="shared" si="266"/>
        <v>13.950035515017786</v>
      </c>
      <c r="AA522">
        <f t="shared" si="244"/>
        <v>4468627.1765394546</v>
      </c>
      <c r="AB522" s="10">
        <f t="shared" si="245"/>
        <v>4.4686271765394547</v>
      </c>
      <c r="AC522" s="10">
        <f t="shared" si="246"/>
        <v>4.3676271765394548</v>
      </c>
      <c r="AD522" s="3">
        <f t="shared" si="247"/>
        <v>633.44846650318414</v>
      </c>
      <c r="AI522" s="94">
        <f t="shared" si="248"/>
        <v>1.0594442335589151</v>
      </c>
    </row>
    <row r="523" spans="2:35">
      <c r="B523" s="39">
        <f t="shared" si="249"/>
        <v>495</v>
      </c>
      <c r="C523" s="42">
        <f t="shared" si="250"/>
        <v>8.4280575539571796</v>
      </c>
      <c r="D523" s="10">
        <f t="shared" si="251"/>
        <v>5.7719424460428215</v>
      </c>
      <c r="E523" s="40">
        <f t="shared" si="252"/>
        <v>34.856115107914356</v>
      </c>
      <c r="F523" s="40">
        <f t="shared" si="253"/>
        <v>46.4</v>
      </c>
      <c r="G523" s="3">
        <f t="shared" si="254"/>
        <v>340.7194244604247</v>
      </c>
      <c r="H523" s="3">
        <f t="shared" si="255"/>
        <v>213.67820014326583</v>
      </c>
      <c r="I523">
        <f t="shared" si="240"/>
        <v>2.1367820014326583E-4</v>
      </c>
      <c r="J523" s="4">
        <f t="shared" si="256"/>
        <v>998.23223812966364</v>
      </c>
      <c r="K523" s="40">
        <f t="shared" si="257"/>
        <v>4.6716615801723069</v>
      </c>
      <c r="L523" s="40">
        <f t="shared" si="241"/>
        <v>1.3283384198276931</v>
      </c>
      <c r="M523" s="10">
        <f t="shared" si="258"/>
        <v>4.4686271765394547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13.316361987782157</v>
      </c>
      <c r="Q523" s="42">
        <f t="shared" si="260"/>
        <v>0.650416247173632</v>
      </c>
      <c r="R523" s="4">
        <f t="shared" si="261"/>
        <v>251012.19248958188</v>
      </c>
      <c r="S523">
        <f t="shared" si="242"/>
        <v>2.5101219248958189E-4</v>
      </c>
      <c r="T523" s="41">
        <f t="shared" si="243"/>
        <v>5.3838757455037633E-4</v>
      </c>
      <c r="U523" s="42">
        <f t="shared" si="262"/>
        <v>0.4504539300321791</v>
      </c>
      <c r="V523" s="42">
        <f t="shared" si="263"/>
        <v>1.0676545611741699</v>
      </c>
      <c r="W523" s="42">
        <f t="shared" si="264"/>
        <v>1.0594321544011713</v>
      </c>
      <c r="X523" s="42">
        <f t="shared" si="265"/>
        <v>8.2224067729985695E-3</v>
      </c>
      <c r="Y523" s="42">
        <f t="shared" si="239"/>
        <v>7.5104272486511449E-3</v>
      </c>
      <c r="Z523" s="10">
        <f t="shared" si="266"/>
        <v>13.949852492274415</v>
      </c>
      <c r="AA523">
        <f t="shared" si="244"/>
        <v>4468569.8738102252</v>
      </c>
      <c r="AB523" s="10">
        <f t="shared" si="245"/>
        <v>4.4685698738102255</v>
      </c>
      <c r="AC523" s="10">
        <f t="shared" si="246"/>
        <v>4.3675698738102255</v>
      </c>
      <c r="AD523" s="3">
        <f t="shared" si="247"/>
        <v>633.44015573752358</v>
      </c>
      <c r="AI523" s="94">
        <f t="shared" si="248"/>
        <v>1.0594321544011713</v>
      </c>
    </row>
    <row r="524" spans="2:35">
      <c r="B524" s="39">
        <f t="shared" si="249"/>
        <v>496</v>
      </c>
      <c r="C524" s="42">
        <f t="shared" si="250"/>
        <v>8.4450839328540628</v>
      </c>
      <c r="D524" s="10">
        <f t="shared" si="251"/>
        <v>5.7549160671459383</v>
      </c>
      <c r="E524" s="40">
        <f t="shared" si="252"/>
        <v>34.890167865708122</v>
      </c>
      <c r="F524" s="40">
        <f t="shared" si="253"/>
        <v>46.4</v>
      </c>
      <c r="G524" s="3">
        <f t="shared" si="254"/>
        <v>340.54916067145587</v>
      </c>
      <c r="H524" s="3">
        <f t="shared" si="255"/>
        <v>213.67820014326583</v>
      </c>
      <c r="I524">
        <f t="shared" si="240"/>
        <v>2.1367820014326583E-4</v>
      </c>
      <c r="J524" s="4">
        <f t="shared" si="256"/>
        <v>1000.0976006146234</v>
      </c>
      <c r="K524" s="40">
        <f t="shared" si="257"/>
        <v>4.6803913545887381</v>
      </c>
      <c r="L524" s="40">
        <f t="shared" si="241"/>
        <v>1.3196086454112619</v>
      </c>
      <c r="M524" s="10">
        <f t="shared" si="258"/>
        <v>4.4685698738102255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13.316307515025168</v>
      </c>
      <c r="Q524" s="42">
        <f t="shared" si="260"/>
        <v>0.65169485829594742</v>
      </c>
      <c r="R524" s="4">
        <f t="shared" si="261"/>
        <v>250251.509432583</v>
      </c>
      <c r="S524">
        <f t="shared" si="242"/>
        <v>2.5025150943258298E-4</v>
      </c>
      <c r="T524" s="41">
        <f t="shared" si="243"/>
        <v>5.3914825760737525E-4</v>
      </c>
      <c r="U524" s="42">
        <f t="shared" si="262"/>
        <v>0.44908884625224182</v>
      </c>
      <c r="V524" s="42">
        <f t="shared" si="263"/>
        <v>1.0676301465806568</v>
      </c>
      <c r="W524" s="42">
        <f t="shared" si="264"/>
        <v>1.0594182547821271</v>
      </c>
      <c r="X524" s="42">
        <f t="shared" si="265"/>
        <v>8.211891798529658E-3</v>
      </c>
      <c r="Y524" s="42">
        <f t="shared" si="239"/>
        <v>7.5209270648399955E-3</v>
      </c>
      <c r="Z524" s="10">
        <f t="shared" si="266"/>
        <v>13.949645498654235</v>
      </c>
      <c r="AA524">
        <f t="shared" si="244"/>
        <v>4468505.0660210336</v>
      </c>
      <c r="AB524" s="10">
        <f t="shared" si="245"/>
        <v>4.4685050660210335</v>
      </c>
      <c r="AC524" s="10">
        <f t="shared" si="246"/>
        <v>4.3675050660210335</v>
      </c>
      <c r="AD524" s="3">
        <f t="shared" si="247"/>
        <v>633.4307564932609</v>
      </c>
      <c r="AI524" s="94">
        <f t="shared" si="248"/>
        <v>1.0594182547821271</v>
      </c>
    </row>
    <row r="525" spans="2:35">
      <c r="B525" s="39">
        <f t="shared" si="249"/>
        <v>497</v>
      </c>
      <c r="C525" s="42">
        <f t="shared" si="250"/>
        <v>8.462110311750946</v>
      </c>
      <c r="D525" s="10">
        <f t="shared" si="251"/>
        <v>5.7378896882490551</v>
      </c>
      <c r="E525" s="40">
        <f t="shared" si="252"/>
        <v>34.924220623501888</v>
      </c>
      <c r="F525" s="40">
        <f t="shared" si="253"/>
        <v>46.4</v>
      </c>
      <c r="G525" s="3">
        <f t="shared" si="254"/>
        <v>340.37889688248703</v>
      </c>
      <c r="H525" s="3">
        <f t="shared" si="255"/>
        <v>213.67820014326583</v>
      </c>
      <c r="I525">
        <f t="shared" si="240"/>
        <v>2.1367820014326583E-4</v>
      </c>
      <c r="J525" s="4">
        <f t="shared" si="256"/>
        <v>1001.9647845797881</v>
      </c>
      <c r="K525" s="40">
        <f t="shared" si="257"/>
        <v>4.6891296534133851</v>
      </c>
      <c r="L525" s="40">
        <f t="shared" si="241"/>
        <v>1.3108703465866149</v>
      </c>
      <c r="M525" s="10">
        <f t="shared" si="258"/>
        <v>4.4685050660210335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13.316245907282442</v>
      </c>
      <c r="Q525" s="42">
        <f t="shared" si="260"/>
        <v>0.6529734753337697</v>
      </c>
      <c r="R525" s="4">
        <f t="shared" si="261"/>
        <v>249490.84158953026</v>
      </c>
      <c r="S525">
        <f t="shared" si="242"/>
        <v>2.4949084158953027E-4</v>
      </c>
      <c r="T525" s="41">
        <f t="shared" si="243"/>
        <v>5.3990892545042796E-4</v>
      </c>
      <c r="U525" s="42">
        <f t="shared" si="262"/>
        <v>0.44772378977449151</v>
      </c>
      <c r="V525" s="42">
        <f t="shared" si="263"/>
        <v>1.0676038542981205</v>
      </c>
      <c r="W525" s="42">
        <f t="shared" si="264"/>
        <v>1.0594025347005016</v>
      </c>
      <c r="X525" s="42">
        <f t="shared" si="265"/>
        <v>8.201319597618939E-3</v>
      </c>
      <c r="Y525" s="42">
        <f t="shared" si="239"/>
        <v>7.531413411810137E-3</v>
      </c>
      <c r="Z525" s="10">
        <f t="shared" si="266"/>
        <v>13.949414534177095</v>
      </c>
      <c r="AA525">
        <f t="shared" si="244"/>
        <v>4468432.7531780954</v>
      </c>
      <c r="AB525" s="10">
        <f t="shared" si="245"/>
        <v>4.4684327531780959</v>
      </c>
      <c r="AC525" s="10">
        <f t="shared" si="246"/>
        <v>4.3674327531780959</v>
      </c>
      <c r="AD525" s="3">
        <f t="shared" si="247"/>
        <v>633.4202687712974</v>
      </c>
      <c r="AI525" s="94">
        <f t="shared" si="248"/>
        <v>1.0594025347005016</v>
      </c>
    </row>
    <row r="526" spans="2:35">
      <c r="B526" s="39">
        <f t="shared" si="249"/>
        <v>498</v>
      </c>
      <c r="C526" s="42">
        <f t="shared" si="250"/>
        <v>8.4791366906478292</v>
      </c>
      <c r="D526" s="10">
        <f t="shared" si="251"/>
        <v>5.7208633093521719</v>
      </c>
      <c r="E526" s="40">
        <f t="shared" si="252"/>
        <v>34.958273381295655</v>
      </c>
      <c r="F526" s="40">
        <f t="shared" si="253"/>
        <v>46.4</v>
      </c>
      <c r="G526" s="3">
        <f t="shared" si="254"/>
        <v>340.20863309351819</v>
      </c>
      <c r="H526" s="3">
        <f t="shared" si="255"/>
        <v>213.67820014326583</v>
      </c>
      <c r="I526">
        <f t="shared" si="240"/>
        <v>2.1367820014326583E-4</v>
      </c>
      <c r="J526" s="4">
        <f t="shared" si="256"/>
        <v>1003.8337900251574</v>
      </c>
      <c r="K526" s="40">
        <f t="shared" si="257"/>
        <v>4.6978764766462477</v>
      </c>
      <c r="L526" s="40">
        <f t="shared" si="241"/>
        <v>1.3021235233537523</v>
      </c>
      <c r="M526" s="10">
        <f t="shared" si="258"/>
        <v>4.4684327531780959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13.316177164348479</v>
      </c>
      <c r="Q526" s="42">
        <f t="shared" si="260"/>
        <v>0.65425209897227676</v>
      </c>
      <c r="R526" s="4">
        <f t="shared" si="261"/>
        <v>248730.1898908201</v>
      </c>
      <c r="S526">
        <f t="shared" si="242"/>
        <v>2.4873018989082009E-4</v>
      </c>
      <c r="T526" s="41">
        <f t="shared" si="243"/>
        <v>5.4066957714913808E-4</v>
      </c>
      <c r="U526" s="42">
        <f t="shared" si="262"/>
        <v>0.44635876226857119</v>
      </c>
      <c r="V526" s="42">
        <f t="shared" si="263"/>
        <v>1.067575684361781</v>
      </c>
      <c r="W526" s="42">
        <f t="shared" si="264"/>
        <v>1.0593849941578022</v>
      </c>
      <c r="X526" s="42">
        <f t="shared" si="265"/>
        <v>8.1906902039787788E-3</v>
      </c>
      <c r="Y526" s="42">
        <f t="shared" si="239"/>
        <v>7.5418862219206323E-3</v>
      </c>
      <c r="Z526" s="10">
        <f t="shared" si="266"/>
        <v>13.949159598895429</v>
      </c>
      <c r="AA526">
        <f t="shared" si="244"/>
        <v>4468352.9352978291</v>
      </c>
      <c r="AB526" s="10">
        <f t="shared" si="245"/>
        <v>4.4683529352978288</v>
      </c>
      <c r="AC526" s="10">
        <f t="shared" si="246"/>
        <v>4.3673529352978289</v>
      </c>
      <c r="AD526" s="3">
        <f t="shared" si="247"/>
        <v>633.40869257401437</v>
      </c>
      <c r="AI526" s="94">
        <f t="shared" si="248"/>
        <v>1.0593849941578022</v>
      </c>
    </row>
    <row r="527" spans="2:35">
      <c r="B527" s="39">
        <f t="shared" si="249"/>
        <v>499</v>
      </c>
      <c r="C527" s="42">
        <f t="shared" si="250"/>
        <v>8.4961630695447123</v>
      </c>
      <c r="D527" s="10">
        <f t="shared" si="251"/>
        <v>5.7038369304552887</v>
      </c>
      <c r="E527" s="40">
        <f t="shared" si="252"/>
        <v>34.992326139089421</v>
      </c>
      <c r="F527" s="40">
        <f t="shared" si="253"/>
        <v>46.4</v>
      </c>
      <c r="G527" s="3">
        <f t="shared" si="254"/>
        <v>340.03836930454935</v>
      </c>
      <c r="H527" s="3">
        <f t="shared" si="255"/>
        <v>213.67820014326583</v>
      </c>
      <c r="I527">
        <f t="shared" si="240"/>
        <v>2.1367820014326583E-4</v>
      </c>
      <c r="J527" s="4">
        <f t="shared" si="256"/>
        <v>1005.7046169507316</v>
      </c>
      <c r="K527" s="40">
        <f t="shared" si="257"/>
        <v>4.7066318242873262</v>
      </c>
      <c r="L527" s="40">
        <f t="shared" si="241"/>
        <v>1.2933681757126738</v>
      </c>
      <c r="M527" s="10">
        <f t="shared" si="258"/>
        <v>4.4683529352978288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13.316101286002992</v>
      </c>
      <c r="Q527" s="42">
        <f t="shared" si="260"/>
        <v>0.65553072989668859</v>
      </c>
      <c r="R527" s="4">
        <f t="shared" si="261"/>
        <v>247969.55526684879</v>
      </c>
      <c r="S527">
        <f t="shared" si="242"/>
        <v>2.4796955526684879E-4</v>
      </c>
      <c r="T527" s="41">
        <f t="shared" si="243"/>
        <v>5.4143021177310944E-4</v>
      </c>
      <c r="U527" s="42">
        <f t="shared" si="262"/>
        <v>0.44499376540412344</v>
      </c>
      <c r="V527" s="42">
        <f t="shared" si="263"/>
        <v>1.0675456368112195</v>
      </c>
      <c r="W527" s="42">
        <f t="shared" si="264"/>
        <v>1.0593656331580117</v>
      </c>
      <c r="X527" s="42">
        <f t="shared" si="265"/>
        <v>8.1800036532078124E-3</v>
      </c>
      <c r="Y527" s="42">
        <f t="shared" si="239"/>
        <v>7.5523454275534252E-3</v>
      </c>
      <c r="Z527" s="10">
        <f t="shared" si="266"/>
        <v>13.948880692897674</v>
      </c>
      <c r="AA527">
        <f t="shared" si="244"/>
        <v>4468265.61240792</v>
      </c>
      <c r="AB527" s="10">
        <f t="shared" si="245"/>
        <v>4.4682656124079196</v>
      </c>
      <c r="AC527" s="10">
        <f t="shared" si="246"/>
        <v>4.3672656124079197</v>
      </c>
      <c r="AD527" s="3">
        <f t="shared" si="247"/>
        <v>633.3960279054271</v>
      </c>
      <c r="AI527" s="94">
        <f t="shared" si="248"/>
        <v>1.0593656331580117</v>
      </c>
    </row>
    <row r="528" spans="2:35">
      <c r="B528" s="39">
        <f t="shared" si="249"/>
        <v>500</v>
      </c>
      <c r="C528" s="42">
        <f t="shared" si="250"/>
        <v>8.5131894484415955</v>
      </c>
      <c r="D528" s="10">
        <f t="shared" si="251"/>
        <v>5.6868105515584055</v>
      </c>
      <c r="E528" s="40">
        <f t="shared" si="252"/>
        <v>35.026378896883188</v>
      </c>
      <c r="F528" s="40">
        <f t="shared" si="253"/>
        <v>46.4</v>
      </c>
      <c r="G528" s="3">
        <f t="shared" si="254"/>
        <v>339.86810551558051</v>
      </c>
      <c r="H528" s="3">
        <f t="shared" si="255"/>
        <v>213.67820014326583</v>
      </c>
      <c r="I528">
        <f t="shared" si="240"/>
        <v>2.1367820014326583E-4</v>
      </c>
      <c r="J528" s="4">
        <f t="shared" si="256"/>
        <v>1007.5772653565108</v>
      </c>
      <c r="K528" s="40">
        <f t="shared" si="257"/>
        <v>4.7153956963366213</v>
      </c>
      <c r="L528" s="40">
        <f t="shared" si="241"/>
        <v>1.2846043036633787</v>
      </c>
      <c r="M528" s="10">
        <f t="shared" si="258"/>
        <v>4.4682656124079196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13.316018272011899</v>
      </c>
      <c r="Q528" s="42">
        <f t="shared" si="260"/>
        <v>0.65680936879227125</v>
      </c>
      <c r="R528" s="4">
        <f t="shared" si="261"/>
        <v>247208.93864801273</v>
      </c>
      <c r="S528">
        <f t="shared" si="242"/>
        <v>2.4720893864801273E-4</v>
      </c>
      <c r="T528" s="41">
        <f t="shared" si="243"/>
        <v>5.4219082839194544E-4</v>
      </c>
      <c r="U528" s="42">
        <f t="shared" si="262"/>
        <v>0.44362880085079121</v>
      </c>
      <c r="V528" s="42">
        <f t="shared" si="263"/>
        <v>1.067513711688113</v>
      </c>
      <c r="W528" s="42">
        <f t="shared" si="264"/>
        <v>1.0593444517078452</v>
      </c>
      <c r="X528" s="42">
        <f t="shared" si="265"/>
        <v>8.1692599802678512E-3</v>
      </c>
      <c r="Y528" s="42">
        <f t="shared" si="239"/>
        <v>7.5627909611123223E-3</v>
      </c>
      <c r="Z528" s="10">
        <f t="shared" si="266"/>
        <v>13.94857781630574</v>
      </c>
      <c r="AA528">
        <f t="shared" si="244"/>
        <v>4468170.7845465392</v>
      </c>
      <c r="AB528" s="10">
        <f t="shared" si="245"/>
        <v>4.4681707845465395</v>
      </c>
      <c r="AC528" s="10">
        <f t="shared" si="246"/>
        <v>4.3671707845465395</v>
      </c>
      <c r="AD528" s="3">
        <f t="shared" si="247"/>
        <v>633.38227477107171</v>
      </c>
      <c r="AI528" s="94">
        <f t="shared" si="248"/>
        <v>1.0593444517078452</v>
      </c>
    </row>
    <row r="529" spans="2:35">
      <c r="B529" s="39">
        <f t="shared" si="249"/>
        <v>501</v>
      </c>
      <c r="C529" s="42">
        <f t="shared" si="250"/>
        <v>8.5302158273384787</v>
      </c>
      <c r="D529" s="10">
        <f t="shared" si="251"/>
        <v>5.6697841726615223</v>
      </c>
      <c r="E529" s="40">
        <f t="shared" si="252"/>
        <v>35.060431654676954</v>
      </c>
      <c r="F529" s="40">
        <f t="shared" si="253"/>
        <v>46.4</v>
      </c>
      <c r="G529" s="3">
        <f t="shared" si="254"/>
        <v>339.69784172661167</v>
      </c>
      <c r="H529" s="3">
        <f t="shared" si="255"/>
        <v>213.67820014326583</v>
      </c>
      <c r="I529">
        <f t="shared" si="240"/>
        <v>2.1367820014326583E-4</v>
      </c>
      <c r="J529" s="4">
        <f t="shared" si="256"/>
        <v>1009.4517352424946</v>
      </c>
      <c r="K529" s="40">
        <f t="shared" si="257"/>
        <v>4.7241680927941303</v>
      </c>
      <c r="L529" s="40">
        <f t="shared" si="241"/>
        <v>1.2758319072058697</v>
      </c>
      <c r="M529" s="10">
        <f t="shared" si="258"/>
        <v>4.4681707845465395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13.315928122126593</v>
      </c>
      <c r="Q529" s="42">
        <f t="shared" si="260"/>
        <v>0.65808801634434022</v>
      </c>
      <c r="R529" s="4">
        <f t="shared" si="261"/>
        <v>246448.34096470836</v>
      </c>
      <c r="S529">
        <f t="shared" si="242"/>
        <v>2.4644834096470837E-4</v>
      </c>
      <c r="T529" s="41">
        <f t="shared" si="243"/>
        <v>5.429514260752498E-4</v>
      </c>
      <c r="U529" s="42">
        <f t="shared" si="262"/>
        <v>0.44226387027821734</v>
      </c>
      <c r="V529" s="42">
        <f t="shared" si="263"/>
        <v>1.0674799090377032</v>
      </c>
      <c r="W529" s="42">
        <f t="shared" si="264"/>
        <v>1.0593214498165622</v>
      </c>
      <c r="X529" s="42">
        <f t="shared" si="265"/>
        <v>8.1584592211410012E-3</v>
      </c>
      <c r="Y529" s="42">
        <f t="shared" si="239"/>
        <v>7.5732227550240885E-3</v>
      </c>
      <c r="Z529" s="10">
        <f t="shared" si="266"/>
        <v>13.948250969276366</v>
      </c>
      <c r="AA529">
        <f t="shared" si="244"/>
        <v>4468068.451762761</v>
      </c>
      <c r="AB529" s="10">
        <f t="shared" si="245"/>
        <v>4.4680684517627611</v>
      </c>
      <c r="AC529" s="10">
        <f t="shared" si="246"/>
        <v>4.3670684517627611</v>
      </c>
      <c r="AD529" s="3">
        <f t="shared" si="247"/>
        <v>633.36743317806543</v>
      </c>
      <c r="AI529" s="94">
        <f t="shared" si="248"/>
        <v>1.0593214498165622</v>
      </c>
    </row>
    <row r="530" spans="2:35">
      <c r="B530" s="39">
        <f t="shared" si="249"/>
        <v>502</v>
      </c>
      <c r="C530" s="42">
        <f t="shared" si="250"/>
        <v>8.5472422062353619</v>
      </c>
      <c r="D530" s="10">
        <f t="shared" si="251"/>
        <v>5.6527577937646392</v>
      </c>
      <c r="E530" s="40">
        <f t="shared" si="252"/>
        <v>35.09448441247072</v>
      </c>
      <c r="F530" s="40">
        <f t="shared" si="253"/>
        <v>46.4</v>
      </c>
      <c r="G530" s="3">
        <f t="shared" si="254"/>
        <v>339.52757793764283</v>
      </c>
      <c r="H530" s="3">
        <f t="shared" si="255"/>
        <v>213.67820014326583</v>
      </c>
      <c r="I530">
        <f t="shared" si="240"/>
        <v>2.1367820014326583E-4</v>
      </c>
      <c r="J530" s="4">
        <f t="shared" si="256"/>
        <v>1011.3280266086832</v>
      </c>
      <c r="K530" s="40">
        <f t="shared" si="257"/>
        <v>4.732949013659856</v>
      </c>
      <c r="L530" s="40">
        <f t="shared" si="241"/>
        <v>1.267050986340144</v>
      </c>
      <c r="M530" s="10">
        <f t="shared" si="258"/>
        <v>4.4680684517627611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13.315830836084338</v>
      </c>
      <c r="Q530" s="42">
        <f t="shared" si="260"/>
        <v>0.65936667323826403</v>
      </c>
      <c r="R530" s="4">
        <f t="shared" si="261"/>
        <v>245687.76314733195</v>
      </c>
      <c r="S530">
        <f t="shared" si="242"/>
        <v>2.4568776314733197E-4</v>
      </c>
      <c r="T530" s="41">
        <f t="shared" si="243"/>
        <v>5.4371200389262625E-4</v>
      </c>
      <c r="U530" s="42">
        <f t="shared" si="262"/>
        <v>0.44089897535604455</v>
      </c>
      <c r="V530" s="42">
        <f t="shared" si="263"/>
        <v>1.067444228908301</v>
      </c>
      <c r="W530" s="42">
        <f t="shared" si="264"/>
        <v>1.059296627496066</v>
      </c>
      <c r="X530" s="42">
        <f t="shared" si="265"/>
        <v>8.1476014122350282E-3</v>
      </c>
      <c r="Y530" s="42">
        <f t="shared" si="239"/>
        <v>7.5836407417387858E-3</v>
      </c>
      <c r="Z530" s="10">
        <f t="shared" si="266"/>
        <v>13.947900152001102</v>
      </c>
      <c r="AA530">
        <f t="shared" si="244"/>
        <v>4467958.614116556</v>
      </c>
      <c r="AB530" s="10">
        <f t="shared" si="245"/>
        <v>4.4679586141165561</v>
      </c>
      <c r="AC530" s="10">
        <f t="shared" si="246"/>
        <v>4.3669586141165562</v>
      </c>
      <c r="AD530" s="3">
        <f t="shared" si="247"/>
        <v>633.35150313510599</v>
      </c>
      <c r="AI530" s="94">
        <f t="shared" si="248"/>
        <v>1.059296627496066</v>
      </c>
    </row>
    <row r="531" spans="2:35">
      <c r="B531" s="39">
        <f t="shared" si="249"/>
        <v>503</v>
      </c>
      <c r="C531" s="42">
        <f t="shared" si="250"/>
        <v>8.5642685851322451</v>
      </c>
      <c r="D531" s="10">
        <f t="shared" si="251"/>
        <v>5.635731414867756</v>
      </c>
      <c r="E531" s="40">
        <f t="shared" si="252"/>
        <v>35.128537170264487</v>
      </c>
      <c r="F531" s="40">
        <f t="shared" si="253"/>
        <v>46.4</v>
      </c>
      <c r="G531" s="3">
        <f t="shared" si="254"/>
        <v>339.35731414867399</v>
      </c>
      <c r="H531" s="3">
        <f t="shared" si="255"/>
        <v>213.67820014326583</v>
      </c>
      <c r="I531">
        <f t="shared" si="240"/>
        <v>2.1367820014326583E-4</v>
      </c>
      <c r="J531" s="4">
        <f t="shared" si="256"/>
        <v>1013.2061394550768</v>
      </c>
      <c r="K531" s="40">
        <f t="shared" si="257"/>
        <v>4.7417384589337974</v>
      </c>
      <c r="L531" s="40">
        <f t="shared" si="241"/>
        <v>1.2582615410662026</v>
      </c>
      <c r="M531" s="10">
        <f t="shared" si="258"/>
        <v>4.4679586141165561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13.315726413608244</v>
      </c>
      <c r="Q531" s="42">
        <f t="shared" si="260"/>
        <v>0.66064534015946808</v>
      </c>
      <c r="R531" s="4">
        <f t="shared" si="261"/>
        <v>244927.20612627984</v>
      </c>
      <c r="S531">
        <f t="shared" si="242"/>
        <v>2.4492720612627982E-4</v>
      </c>
      <c r="T531" s="41">
        <f t="shared" si="243"/>
        <v>5.4447256091367841E-4</v>
      </c>
      <c r="U531" s="42">
        <f t="shared" si="262"/>
        <v>0.43953411775391543</v>
      </c>
      <c r="V531" s="42">
        <f t="shared" si="263"/>
        <v>1.0674066713510659</v>
      </c>
      <c r="W531" s="42">
        <f t="shared" si="264"/>
        <v>1.0592699847609035</v>
      </c>
      <c r="X531" s="42">
        <f t="shared" si="265"/>
        <v>8.136686590162423E-3</v>
      </c>
      <c r="Y531" s="42">
        <f t="shared" si="239"/>
        <v>7.5940448537298311E-3</v>
      </c>
      <c r="Z531" s="10">
        <f t="shared" si="266"/>
        <v>13.94752536470576</v>
      </c>
      <c r="AA531">
        <f t="shared" si="244"/>
        <v>4467841.2716786247</v>
      </c>
      <c r="AB531" s="10">
        <f t="shared" si="245"/>
        <v>4.4678412716786244</v>
      </c>
      <c r="AC531" s="10">
        <f t="shared" si="246"/>
        <v>4.3668412716786245</v>
      </c>
      <c r="AD531" s="3">
        <f t="shared" si="247"/>
        <v>633.33448465244737</v>
      </c>
      <c r="AI531" s="94">
        <f t="shared" si="248"/>
        <v>1.0592699847609035</v>
      </c>
    </row>
    <row r="532" spans="2:35">
      <c r="B532" s="39">
        <f t="shared" si="249"/>
        <v>504</v>
      </c>
      <c r="C532" s="42">
        <f t="shared" si="250"/>
        <v>8.5812949640291283</v>
      </c>
      <c r="D532" s="10">
        <f t="shared" si="251"/>
        <v>5.6187050359708728</v>
      </c>
      <c r="E532" s="40">
        <f t="shared" si="252"/>
        <v>35.162589928058253</v>
      </c>
      <c r="F532" s="40">
        <f t="shared" si="253"/>
        <v>46.4</v>
      </c>
      <c r="G532" s="3">
        <f t="shared" si="254"/>
        <v>339.18705035970515</v>
      </c>
      <c r="H532" s="3">
        <f t="shared" si="255"/>
        <v>213.67820014326583</v>
      </c>
      <c r="I532">
        <f t="shared" si="240"/>
        <v>2.1367820014326583E-4</v>
      </c>
      <c r="J532" s="4">
        <f t="shared" si="256"/>
        <v>1015.0860737816751</v>
      </c>
      <c r="K532" s="40">
        <f t="shared" si="257"/>
        <v>4.7505364286159537</v>
      </c>
      <c r="L532" s="40">
        <f t="shared" si="241"/>
        <v>1.2494635713840463</v>
      </c>
      <c r="M532" s="10">
        <f t="shared" si="258"/>
        <v>4.4678412716786244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13.315614854407119</v>
      </c>
      <c r="Q532" s="42">
        <f t="shared" si="260"/>
        <v>0.66192401779343768</v>
      </c>
      <c r="R532" s="4">
        <f t="shared" si="261"/>
        <v>244166.67083194852</v>
      </c>
      <c r="S532">
        <f t="shared" si="242"/>
        <v>2.4416667083194851E-4</v>
      </c>
      <c r="T532" s="41">
        <f t="shared" si="243"/>
        <v>5.4523309620800966E-4</v>
      </c>
      <c r="U532" s="42">
        <f t="shared" si="262"/>
        <v>0.43816929914147318</v>
      </c>
      <c r="V532" s="42">
        <f t="shared" si="263"/>
        <v>1.0673672364200406</v>
      </c>
      <c r="W532" s="42">
        <f t="shared" si="264"/>
        <v>1.059241521628224</v>
      </c>
      <c r="X532" s="42">
        <f t="shared" si="265"/>
        <v>8.1257147918165629E-3</v>
      </c>
      <c r="Y532" s="42">
        <f t="shared" si="239"/>
        <v>7.6044350234941429E-3</v>
      </c>
      <c r="Z532" s="10">
        <f t="shared" si="266"/>
        <v>13.947126607650034</v>
      </c>
      <c r="AA532">
        <f t="shared" si="244"/>
        <v>4467716.4245302752</v>
      </c>
      <c r="AB532" s="10">
        <f t="shared" si="245"/>
        <v>4.4677164245302752</v>
      </c>
      <c r="AC532" s="10">
        <f t="shared" si="246"/>
        <v>4.3667164245302752</v>
      </c>
      <c r="AD532" s="3">
        <f t="shared" si="247"/>
        <v>633.31637774188187</v>
      </c>
      <c r="AI532" s="94">
        <f t="shared" si="248"/>
        <v>1.059241521628224</v>
      </c>
    </row>
    <row r="533" spans="2:35">
      <c r="B533" s="39">
        <f t="shared" si="249"/>
        <v>505</v>
      </c>
      <c r="C533" s="42">
        <f t="shared" si="250"/>
        <v>8.5983213429260115</v>
      </c>
      <c r="D533" s="10">
        <f t="shared" si="251"/>
        <v>5.6016786570739896</v>
      </c>
      <c r="E533" s="40">
        <f t="shared" si="252"/>
        <v>35.196642685852019</v>
      </c>
      <c r="F533" s="40">
        <f t="shared" si="253"/>
        <v>46.4</v>
      </c>
      <c r="G533" s="3">
        <f t="shared" si="254"/>
        <v>339.01678657073631</v>
      </c>
      <c r="H533" s="3">
        <f t="shared" si="255"/>
        <v>213.67820014326583</v>
      </c>
      <c r="I533">
        <f t="shared" si="240"/>
        <v>2.1367820014326583E-4</v>
      </c>
      <c r="J533" s="4">
        <f t="shared" si="256"/>
        <v>1016.9678295884781</v>
      </c>
      <c r="K533" s="40">
        <f t="shared" si="257"/>
        <v>4.7593429227063266</v>
      </c>
      <c r="L533" s="40">
        <f t="shared" si="241"/>
        <v>1.2406570772936734</v>
      </c>
      <c r="M533" s="10">
        <f t="shared" si="258"/>
        <v>4.4677164245302752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13.315496158175346</v>
      </c>
      <c r="Q533" s="42">
        <f t="shared" si="260"/>
        <v>0.66320270682572202</v>
      </c>
      <c r="R533" s="4">
        <f t="shared" si="261"/>
        <v>243406.15819473428</v>
      </c>
      <c r="S533">
        <f t="shared" si="242"/>
        <v>2.4340615819473427E-4</v>
      </c>
      <c r="T533" s="41">
        <f t="shared" si="243"/>
        <v>5.4599360884522395E-4</v>
      </c>
      <c r="U533" s="42">
        <f t="shared" si="262"/>
        <v>0.43680452118836033</v>
      </c>
      <c r="V533" s="42">
        <f t="shared" si="263"/>
        <v>1.0673259241730675</v>
      </c>
      <c r="W533" s="42">
        <f t="shared" si="264"/>
        <v>1.0592112381177501</v>
      </c>
      <c r="X533" s="42">
        <f t="shared" si="265"/>
        <v>8.1146860553173994E-3</v>
      </c>
      <c r="Y533" s="42">
        <f t="shared" si="239"/>
        <v>7.6148111835535083E-3</v>
      </c>
      <c r="Z533" s="10">
        <f t="shared" si="266"/>
        <v>13.946703881129356</v>
      </c>
      <c r="AA533">
        <f t="shared" si="244"/>
        <v>4467584.0727640046</v>
      </c>
      <c r="AB533" s="10">
        <f t="shared" si="245"/>
        <v>4.4675840727640042</v>
      </c>
      <c r="AC533" s="10">
        <f t="shared" si="246"/>
        <v>4.3665840727640042</v>
      </c>
      <c r="AD533" s="3">
        <f t="shared" si="247"/>
        <v>633.2971824168244</v>
      </c>
      <c r="AI533" s="94">
        <f t="shared" si="248"/>
        <v>1.0592112381177501</v>
      </c>
    </row>
    <row r="534" spans="2:35">
      <c r="B534" s="39">
        <f t="shared" si="249"/>
        <v>506</v>
      </c>
      <c r="C534" s="42">
        <f t="shared" si="250"/>
        <v>8.6153477218228947</v>
      </c>
      <c r="D534" s="10">
        <f t="shared" si="251"/>
        <v>5.5846522781771064</v>
      </c>
      <c r="E534" s="40">
        <f t="shared" si="252"/>
        <v>35.230695443645786</v>
      </c>
      <c r="F534" s="40">
        <f t="shared" si="253"/>
        <v>46.4</v>
      </c>
      <c r="G534" s="3">
        <f t="shared" si="254"/>
        <v>338.84652278176748</v>
      </c>
      <c r="H534" s="3">
        <f t="shared" si="255"/>
        <v>213.67820014326583</v>
      </c>
      <c r="I534">
        <f t="shared" si="240"/>
        <v>2.1367820014326583E-4</v>
      </c>
      <c r="J534" s="4">
        <f t="shared" si="256"/>
        <v>1018.8514068754861</v>
      </c>
      <c r="K534" s="40">
        <f t="shared" si="257"/>
        <v>4.7681579412049144</v>
      </c>
      <c r="L534" s="40">
        <f t="shared" si="241"/>
        <v>1.2318420587950856</v>
      </c>
      <c r="M534" s="10">
        <f t="shared" si="258"/>
        <v>4.4675840727640042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13.315370324593429</v>
      </c>
      <c r="Q534" s="42">
        <f t="shared" si="260"/>
        <v>0.66448140794193777</v>
      </c>
      <c r="R534" s="4">
        <f t="shared" si="261"/>
        <v>242645.66914503346</v>
      </c>
      <c r="S534">
        <f t="shared" si="242"/>
        <v>2.4264566914503346E-4</v>
      </c>
      <c r="T534" s="41">
        <f t="shared" si="243"/>
        <v>5.467540978949248E-4</v>
      </c>
      <c r="U534" s="42">
        <f t="shared" si="262"/>
        <v>0.43543978556421975</v>
      </c>
      <c r="V534" s="42">
        <f t="shared" si="263"/>
        <v>1.0672827346701945</v>
      </c>
      <c r="W534" s="42">
        <f t="shared" si="264"/>
        <v>1.0591791342519183</v>
      </c>
      <c r="X534" s="42">
        <f t="shared" si="265"/>
        <v>8.1036004182761801E-3</v>
      </c>
      <c r="Y534" s="42">
        <f t="shared" si="239"/>
        <v>7.6251732664537244E-3</v>
      </c>
      <c r="Z534" s="10">
        <f t="shared" si="266"/>
        <v>13.946257185472673</v>
      </c>
      <c r="AA534">
        <f t="shared" si="244"/>
        <v>4467444.2164828023</v>
      </c>
      <c r="AB534" s="10">
        <f t="shared" si="245"/>
        <v>4.4674442164828019</v>
      </c>
      <c r="AC534" s="10">
        <f t="shared" si="246"/>
        <v>4.3664442164828019</v>
      </c>
      <c r="AD534" s="3">
        <f t="shared" si="247"/>
        <v>633.27689869221206</v>
      </c>
      <c r="AI534" s="94">
        <f t="shared" si="248"/>
        <v>1.0591791342519183</v>
      </c>
    </row>
    <row r="535" spans="2:35">
      <c r="B535" s="39">
        <f t="shared" si="249"/>
        <v>507</v>
      </c>
      <c r="C535" s="42">
        <f t="shared" si="250"/>
        <v>8.6323741007197778</v>
      </c>
      <c r="D535" s="10">
        <f t="shared" si="251"/>
        <v>5.5676258992802232</v>
      </c>
      <c r="E535" s="40">
        <f t="shared" si="252"/>
        <v>35.264748201439552</v>
      </c>
      <c r="F535" s="40">
        <f t="shared" si="253"/>
        <v>46.4</v>
      </c>
      <c r="G535" s="3">
        <f t="shared" si="254"/>
        <v>338.67625899279864</v>
      </c>
      <c r="H535" s="3">
        <f t="shared" si="255"/>
        <v>213.67820014326583</v>
      </c>
      <c r="I535">
        <f t="shared" si="240"/>
        <v>2.1367820014326583E-4</v>
      </c>
      <c r="J535" s="4">
        <f t="shared" si="256"/>
        <v>1020.736805642699</v>
      </c>
      <c r="K535" s="40">
        <f t="shared" si="257"/>
        <v>4.7769814841117197</v>
      </c>
      <c r="L535" s="40">
        <f t="shared" si="241"/>
        <v>1.2230185158882803</v>
      </c>
      <c r="M535" s="10">
        <f t="shared" si="258"/>
        <v>4.4674442164828019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13.31523735332733</v>
      </c>
      <c r="Q535" s="42">
        <f t="shared" si="260"/>
        <v>0.66576012182777233</v>
      </c>
      <c r="R535" s="4">
        <f t="shared" si="261"/>
        <v>241885.20461324239</v>
      </c>
      <c r="S535">
        <f t="shared" si="242"/>
        <v>2.418852046132424E-4</v>
      </c>
      <c r="T535" s="41">
        <f t="shared" si="243"/>
        <v>5.475145624267158E-4</v>
      </c>
      <c r="U535" s="42">
        <f t="shared" si="262"/>
        <v>0.43407509393869409</v>
      </c>
      <c r="V535" s="42">
        <f t="shared" si="263"/>
        <v>1.0672376679752618</v>
      </c>
      <c r="W535" s="42">
        <f t="shared" si="264"/>
        <v>1.0591452100557102</v>
      </c>
      <c r="X535" s="42">
        <f t="shared" si="265"/>
        <v>8.0924579195515989E-3</v>
      </c>
      <c r="Y535" s="42">
        <f t="shared" si="239"/>
        <v>7.6355212047659864E-3</v>
      </c>
      <c r="Z535" s="10">
        <f t="shared" si="266"/>
        <v>13.945786521044345</v>
      </c>
      <c r="AA535">
        <f t="shared" si="244"/>
        <v>4467296.8558007469</v>
      </c>
      <c r="AB535" s="10">
        <f t="shared" si="245"/>
        <v>4.4672968558007469</v>
      </c>
      <c r="AC535" s="10">
        <f t="shared" si="246"/>
        <v>4.3662968558007469</v>
      </c>
      <c r="AD535" s="3">
        <f t="shared" si="247"/>
        <v>633.2555265845898</v>
      </c>
      <c r="AI535" s="94">
        <f t="shared" si="248"/>
        <v>1.0591452100557102</v>
      </c>
    </row>
    <row r="536" spans="2:35">
      <c r="B536" s="39">
        <f t="shared" si="249"/>
        <v>508</v>
      </c>
      <c r="C536" s="42">
        <f t="shared" si="250"/>
        <v>8.649400479616661</v>
      </c>
      <c r="D536" s="10">
        <f t="shared" si="251"/>
        <v>5.55059952038334</v>
      </c>
      <c r="E536" s="40">
        <f t="shared" si="252"/>
        <v>35.298800959233319</v>
      </c>
      <c r="F536" s="40">
        <f t="shared" si="253"/>
        <v>46.4</v>
      </c>
      <c r="G536" s="3">
        <f t="shared" si="254"/>
        <v>338.5059952038298</v>
      </c>
      <c r="H536" s="3">
        <f t="shared" si="255"/>
        <v>213.67820014326583</v>
      </c>
      <c r="I536">
        <f t="shared" si="240"/>
        <v>2.1367820014326583E-4</v>
      </c>
      <c r="J536" s="4">
        <f t="shared" si="256"/>
        <v>1022.6240258901165</v>
      </c>
      <c r="K536" s="40">
        <f t="shared" si="257"/>
        <v>4.785813551426739</v>
      </c>
      <c r="L536" s="40">
        <f t="shared" si="241"/>
        <v>1.214186448573261</v>
      </c>
      <c r="M536" s="10">
        <f t="shared" si="258"/>
        <v>4.4672968558007469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13.315097244029031</v>
      </c>
      <c r="Q536" s="42">
        <f t="shared" si="260"/>
        <v>0.66703884916898781</v>
      </c>
      <c r="R536" s="4">
        <f t="shared" si="261"/>
        <v>241124.76552975754</v>
      </c>
      <c r="S536">
        <f t="shared" si="242"/>
        <v>2.4112476552975754E-4</v>
      </c>
      <c r="T536" s="41">
        <f t="shared" si="243"/>
        <v>5.4827500151020069E-4</v>
      </c>
      <c r="U536" s="42">
        <f t="shared" si="262"/>
        <v>0.43271044798142638</v>
      </c>
      <c r="V536" s="42">
        <f t="shared" si="263"/>
        <v>1.0671907241543444</v>
      </c>
      <c r="W536" s="42">
        <f t="shared" si="264"/>
        <v>1.0591094655567972</v>
      </c>
      <c r="X536" s="42">
        <f t="shared" si="265"/>
        <v>8.0812585975471585E-3</v>
      </c>
      <c r="Y536" s="42">
        <f t="shared" si="239"/>
        <v>7.6458549310861029E-3</v>
      </c>
      <c r="Z536" s="10">
        <f t="shared" si="266"/>
        <v>13.945291888242057</v>
      </c>
      <c r="AA536">
        <f t="shared" si="244"/>
        <v>4467141.9908423489</v>
      </c>
      <c r="AB536" s="10">
        <f t="shared" si="245"/>
        <v>4.4671419908423493</v>
      </c>
      <c r="AC536" s="10">
        <f t="shared" si="246"/>
        <v>4.3661419908423493</v>
      </c>
      <c r="AD536" s="3">
        <f t="shared" si="247"/>
        <v>633.23306611201576</v>
      </c>
      <c r="AI536" s="94">
        <f t="shared" si="248"/>
        <v>1.0591094655567972</v>
      </c>
    </row>
    <row r="537" spans="2:35">
      <c r="B537" s="39">
        <f t="shared" si="249"/>
        <v>509</v>
      </c>
      <c r="C537" s="42">
        <f t="shared" si="250"/>
        <v>8.6664268585135442</v>
      </c>
      <c r="D537" s="10">
        <f t="shared" si="251"/>
        <v>5.5335731414864568</v>
      </c>
      <c r="E537" s="40">
        <f t="shared" si="252"/>
        <v>35.332853717027085</v>
      </c>
      <c r="F537" s="40">
        <f t="shared" si="253"/>
        <v>46.4</v>
      </c>
      <c r="G537" s="3">
        <f t="shared" si="254"/>
        <v>338.33573141486096</v>
      </c>
      <c r="H537" s="3">
        <f t="shared" si="255"/>
        <v>213.67820014326583</v>
      </c>
      <c r="I537">
        <f t="shared" si="240"/>
        <v>2.1367820014326583E-4</v>
      </c>
      <c r="J537" s="4">
        <f t="shared" si="256"/>
        <v>1024.5130676177389</v>
      </c>
      <c r="K537" s="40">
        <f t="shared" si="257"/>
        <v>4.7946541431499741</v>
      </c>
      <c r="L537" s="40">
        <f t="shared" si="241"/>
        <v>1.2053458568500259</v>
      </c>
      <c r="M537" s="10">
        <f t="shared" si="258"/>
        <v>4.4671419908423493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13.314949996335908</v>
      </c>
      <c r="Q537" s="42">
        <f t="shared" si="260"/>
        <v>0.66831759065142438</v>
      </c>
      <c r="R537" s="4">
        <f t="shared" si="261"/>
        <v>240364.35282497524</v>
      </c>
      <c r="S537">
        <f t="shared" si="242"/>
        <v>2.4036435282497525E-4</v>
      </c>
      <c r="T537" s="41">
        <f t="shared" si="243"/>
        <v>5.4903541421498297E-4</v>
      </c>
      <c r="U537" s="42">
        <f t="shared" si="262"/>
        <v>0.43134584936205927</v>
      </c>
      <c r="V537" s="42">
        <f t="shared" si="263"/>
        <v>1.0671419032773923</v>
      </c>
      <c r="W537" s="42">
        <f t="shared" si="264"/>
        <v>1.0590719007853813</v>
      </c>
      <c r="X537" s="42">
        <f t="shared" si="265"/>
        <v>8.0700024920110636E-3</v>
      </c>
      <c r="Y537" s="42">
        <f t="shared" si="239"/>
        <v>7.6561743780360035E-3</v>
      </c>
      <c r="Z537" s="10">
        <f t="shared" si="266"/>
        <v>13.944773287498927</v>
      </c>
      <c r="AA537">
        <f t="shared" si="244"/>
        <v>4466979.6217432143</v>
      </c>
      <c r="AB537" s="10">
        <f t="shared" si="245"/>
        <v>4.4669796217432145</v>
      </c>
      <c r="AC537" s="10">
        <f t="shared" si="246"/>
        <v>4.3659796217432145</v>
      </c>
      <c r="AD537" s="3">
        <f t="shared" si="247"/>
        <v>633.20951729415731</v>
      </c>
      <c r="AI537" s="94">
        <f t="shared" si="248"/>
        <v>1.0590719007853813</v>
      </c>
    </row>
    <row r="538" spans="2:35">
      <c r="B538" s="39">
        <f t="shared" si="249"/>
        <v>510</v>
      </c>
      <c r="C538" s="42">
        <f t="shared" si="250"/>
        <v>8.6834532374104274</v>
      </c>
      <c r="D538" s="10">
        <f t="shared" si="251"/>
        <v>5.5165467625895737</v>
      </c>
      <c r="E538" s="40">
        <f t="shared" si="252"/>
        <v>35.366906474820851</v>
      </c>
      <c r="F538" s="40">
        <f t="shared" si="253"/>
        <v>46.4</v>
      </c>
      <c r="G538" s="3">
        <f t="shared" si="254"/>
        <v>338.16546762589212</v>
      </c>
      <c r="H538" s="3">
        <f t="shared" si="255"/>
        <v>213.67820014326583</v>
      </c>
      <c r="I538">
        <f t="shared" si="240"/>
        <v>2.1367820014326583E-4</v>
      </c>
      <c r="J538" s="4">
        <f t="shared" si="256"/>
        <v>1026.403930825566</v>
      </c>
      <c r="K538" s="40">
        <f t="shared" si="257"/>
        <v>4.8035032592814249</v>
      </c>
      <c r="L538" s="40">
        <f t="shared" si="241"/>
        <v>1.1964967407185751</v>
      </c>
      <c r="M538" s="10">
        <f t="shared" si="258"/>
        <v>4.4669796217432145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13.314795609871352</v>
      </c>
      <c r="Q538" s="42">
        <f t="shared" si="260"/>
        <v>0.66959634696100379</v>
      </c>
      <c r="R538" s="4">
        <f t="shared" si="261"/>
        <v>239603.96742929184</v>
      </c>
      <c r="S538">
        <f t="shared" si="242"/>
        <v>2.3960396742929183E-4</v>
      </c>
      <c r="T538" s="41">
        <f t="shared" si="243"/>
        <v>5.4979579961066637E-4</v>
      </c>
      <c r="U538" s="42">
        <f t="shared" si="262"/>
        <v>0.42998129975023563</v>
      </c>
      <c r="V538" s="42">
        <f t="shared" si="263"/>
        <v>1.0670912054169635</v>
      </c>
      <c r="W538" s="42">
        <f t="shared" si="264"/>
        <v>1.0590325157743556</v>
      </c>
      <c r="X538" s="42">
        <f t="shared" si="265"/>
        <v>8.0586896426078081E-3</v>
      </c>
      <c r="Y538" s="42">
        <f t="shared" si="239"/>
        <v>7.6664794782634301E-3</v>
      </c>
      <c r="Z538" s="10">
        <f t="shared" si="266"/>
        <v>13.944230719282301</v>
      </c>
      <c r="AA538">
        <f t="shared" si="244"/>
        <v>4466809.7486496642</v>
      </c>
      <c r="AB538" s="10">
        <f t="shared" si="245"/>
        <v>4.4668097486496645</v>
      </c>
      <c r="AC538" s="10">
        <f t="shared" si="246"/>
        <v>4.3658097486496645</v>
      </c>
      <c r="AD538" s="3">
        <f t="shared" si="247"/>
        <v>633.18488015223556</v>
      </c>
      <c r="AI538" s="94">
        <f t="shared" si="248"/>
        <v>1.0590325157743556</v>
      </c>
    </row>
    <row r="539" spans="2:35">
      <c r="B539" s="39">
        <f t="shared" si="249"/>
        <v>511</v>
      </c>
      <c r="C539" s="42">
        <f t="shared" si="250"/>
        <v>8.7004796163073106</v>
      </c>
      <c r="D539" s="10">
        <f t="shared" si="251"/>
        <v>5.4995203836926905</v>
      </c>
      <c r="E539" s="40">
        <f t="shared" si="252"/>
        <v>35.400959232614618</v>
      </c>
      <c r="F539" s="40">
        <f t="shared" si="253"/>
        <v>46.4</v>
      </c>
      <c r="G539" s="3">
        <f t="shared" si="254"/>
        <v>337.99520383692328</v>
      </c>
      <c r="H539" s="3">
        <f t="shared" si="255"/>
        <v>213.67820014326583</v>
      </c>
      <c r="I539">
        <f t="shared" si="240"/>
        <v>2.1367820014326583E-4</v>
      </c>
      <c r="J539" s="4">
        <f t="shared" si="256"/>
        <v>1028.296615513598</v>
      </c>
      <c r="K539" s="40">
        <f t="shared" si="257"/>
        <v>4.8123608998210914</v>
      </c>
      <c r="L539" s="40">
        <f t="shared" si="241"/>
        <v>1.1876391001789086</v>
      </c>
      <c r="M539" s="10">
        <f t="shared" si="258"/>
        <v>4.4668097486496645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13.314634084244403</v>
      </c>
      <c r="Q539" s="42">
        <f t="shared" si="260"/>
        <v>0.67087511878373307</v>
      </c>
      <c r="R539" s="4">
        <f t="shared" si="261"/>
        <v>238843.6102731037</v>
      </c>
      <c r="S539">
        <f t="shared" si="242"/>
        <v>2.388436102731037E-4</v>
      </c>
      <c r="T539" s="41">
        <f t="shared" si="243"/>
        <v>5.5055615676685449E-4</v>
      </c>
      <c r="U539" s="42">
        <f t="shared" si="262"/>
        <v>0.42861680081559822</v>
      </c>
      <c r="V539" s="42">
        <f t="shared" si="263"/>
        <v>1.0670386306488688</v>
      </c>
      <c r="W539" s="42">
        <f t="shared" si="264"/>
        <v>1.0589913105592124</v>
      </c>
      <c r="X539" s="42">
        <f t="shared" si="265"/>
        <v>8.0473200896564734E-3</v>
      </c>
      <c r="Y539" s="42">
        <f t="shared" si="239"/>
        <v>7.6767701644425658E-3</v>
      </c>
      <c r="Z539" s="10">
        <f t="shared" si="266"/>
        <v>13.943664184094246</v>
      </c>
      <c r="AA539">
        <f t="shared" si="244"/>
        <v>4466632.3717188919</v>
      </c>
      <c r="AB539" s="10">
        <f t="shared" si="245"/>
        <v>4.4666323717188918</v>
      </c>
      <c r="AC539" s="10">
        <f t="shared" si="246"/>
        <v>4.3656323717188918</v>
      </c>
      <c r="AD539" s="3">
        <f t="shared" si="247"/>
        <v>633.15915470904883</v>
      </c>
      <c r="AI539" s="94">
        <f t="shared" si="248"/>
        <v>1.0589913105592124</v>
      </c>
    </row>
    <row r="540" spans="2:35">
      <c r="B540" s="39">
        <f t="shared" si="249"/>
        <v>512</v>
      </c>
      <c r="C540" s="42">
        <f t="shared" si="250"/>
        <v>8.7175059952041938</v>
      </c>
      <c r="D540" s="10">
        <f t="shared" si="251"/>
        <v>5.4824940047958073</v>
      </c>
      <c r="E540" s="40">
        <f t="shared" si="252"/>
        <v>35.435011990408384</v>
      </c>
      <c r="F540" s="40">
        <f t="shared" si="253"/>
        <v>46.4</v>
      </c>
      <c r="G540" s="3">
        <f t="shared" si="254"/>
        <v>337.82494004795444</v>
      </c>
      <c r="H540" s="3">
        <f t="shared" si="255"/>
        <v>213.67820014326583</v>
      </c>
      <c r="I540">
        <f t="shared" si="240"/>
        <v>2.1367820014326583E-4</v>
      </c>
      <c r="J540" s="4">
        <f t="shared" si="256"/>
        <v>1030.1911216818348</v>
      </c>
      <c r="K540" s="40">
        <f t="shared" si="257"/>
        <v>4.8212270647689737</v>
      </c>
      <c r="L540" s="40">
        <f t="shared" si="241"/>
        <v>1.1787729352310263</v>
      </c>
      <c r="M540" s="10">
        <f t="shared" si="258"/>
        <v>4.4666323717188918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13.314465419049906</v>
      </c>
      <c r="Q540" s="42">
        <f t="shared" si="260"/>
        <v>0.67215390680570819</v>
      </c>
      <c r="R540" s="4">
        <f t="shared" si="261"/>
        <v>238083.28228680717</v>
      </c>
      <c r="S540">
        <f t="shared" si="242"/>
        <v>2.3808328228680717E-4</v>
      </c>
      <c r="T540" s="41">
        <f t="shared" si="243"/>
        <v>5.5131648475315108E-4</v>
      </c>
      <c r="U540" s="42">
        <f t="shared" si="262"/>
        <v>0.42725235422778979</v>
      </c>
      <c r="V540" s="42">
        <f t="shared" si="263"/>
        <v>1.0669841790518271</v>
      </c>
      <c r="W540" s="42">
        <f t="shared" si="264"/>
        <v>1.0589482851780814</v>
      </c>
      <c r="X540" s="42">
        <f t="shared" si="265"/>
        <v>8.0358938737457031E-3</v>
      </c>
      <c r="Y540" s="42">
        <f t="shared" si="239"/>
        <v>7.6870463692741749E-3</v>
      </c>
      <c r="Z540" s="10">
        <f t="shared" si="266"/>
        <v>13.943073682471162</v>
      </c>
      <c r="AA540">
        <f t="shared" si="244"/>
        <v>4466447.4911188399</v>
      </c>
      <c r="AB540" s="10">
        <f t="shared" si="245"/>
        <v>4.4664474911188403</v>
      </c>
      <c r="AC540" s="10">
        <f t="shared" si="246"/>
        <v>4.3654474911188403</v>
      </c>
      <c r="AD540" s="3">
        <f t="shared" si="247"/>
        <v>633.1323409889543</v>
      </c>
      <c r="AI540" s="94">
        <f t="shared" si="248"/>
        <v>1.0589482851780814</v>
      </c>
    </row>
    <row r="541" spans="2:35">
      <c r="B541" s="39">
        <f t="shared" si="249"/>
        <v>513</v>
      </c>
      <c r="C541" s="42">
        <f t="shared" si="250"/>
        <v>8.734532374101077</v>
      </c>
      <c r="D541" s="10">
        <f t="shared" si="251"/>
        <v>5.4654676258989241</v>
      </c>
      <c r="E541" s="40">
        <f t="shared" si="252"/>
        <v>35.46906474820215</v>
      </c>
      <c r="F541" s="40">
        <f t="shared" si="253"/>
        <v>46.4</v>
      </c>
      <c r="G541" s="3">
        <f t="shared" si="254"/>
        <v>337.6546762589856</v>
      </c>
      <c r="H541" s="3">
        <f t="shared" si="255"/>
        <v>213.67820014326583</v>
      </c>
      <c r="I541">
        <f t="shared" si="240"/>
        <v>2.1367820014326583E-4</v>
      </c>
      <c r="J541" s="4">
        <f t="shared" si="256"/>
        <v>1032.0874493302765</v>
      </c>
      <c r="K541" s="40">
        <f t="shared" si="257"/>
        <v>4.8301017541250726</v>
      </c>
      <c r="L541" s="40">
        <f t="shared" si="241"/>
        <v>1.1698982458749274</v>
      </c>
      <c r="M541" s="10">
        <f t="shared" si="258"/>
        <v>4.4664474911188403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13.314289613868375</v>
      </c>
      <c r="Q541" s="42">
        <f t="shared" si="260"/>
        <v>0.67343271171311747</v>
      </c>
      <c r="R541" s="4">
        <f t="shared" si="261"/>
        <v>237322.98440079862</v>
      </c>
      <c r="S541">
        <f t="shared" si="242"/>
        <v>2.3732298440079863E-4</v>
      </c>
      <c r="T541" s="41">
        <f t="shared" si="243"/>
        <v>5.5207678263915962E-4</v>
      </c>
      <c r="U541" s="42">
        <f t="shared" si="262"/>
        <v>0.42588796165645315</v>
      </c>
      <c r="V541" s="42">
        <f t="shared" si="263"/>
        <v>1.0669278507076947</v>
      </c>
      <c r="W541" s="42">
        <f t="shared" si="264"/>
        <v>1.0589034396716992</v>
      </c>
      <c r="X541" s="42">
        <f t="shared" si="265"/>
        <v>8.0244110359954934E-3</v>
      </c>
      <c r="Y541" s="42">
        <f t="shared" si="239"/>
        <v>7.697308025486075E-3</v>
      </c>
      <c r="Z541" s="10">
        <f t="shared" si="266"/>
        <v>13.942459214984009</v>
      </c>
      <c r="AA541">
        <f t="shared" si="244"/>
        <v>4466255.1070282683</v>
      </c>
      <c r="AB541" s="10">
        <f t="shared" si="245"/>
        <v>4.4662551070282683</v>
      </c>
      <c r="AC541" s="10">
        <f t="shared" si="246"/>
        <v>4.3652551070282684</v>
      </c>
      <c r="AD541" s="3">
        <f t="shared" si="247"/>
        <v>633.10443901787789</v>
      </c>
      <c r="AI541" s="94">
        <f t="shared" si="248"/>
        <v>1.0589034396716992</v>
      </c>
    </row>
    <row r="542" spans="2:35">
      <c r="B542" s="39">
        <f t="shared" si="249"/>
        <v>514</v>
      </c>
      <c r="C542" s="42">
        <f t="shared" si="250"/>
        <v>8.7515587529979602</v>
      </c>
      <c r="D542" s="10">
        <f t="shared" si="251"/>
        <v>5.4484412470020409</v>
      </c>
      <c r="E542" s="40">
        <f t="shared" si="252"/>
        <v>35.503117505995917</v>
      </c>
      <c r="F542" s="40">
        <f t="shared" si="253"/>
        <v>46.4</v>
      </c>
      <c r="G542" s="3">
        <f t="shared" si="254"/>
        <v>337.48441247001676</v>
      </c>
      <c r="H542" s="3">
        <f t="shared" si="255"/>
        <v>213.67820014326583</v>
      </c>
      <c r="I542">
        <f t="shared" si="240"/>
        <v>2.1367820014326583E-4</v>
      </c>
      <c r="J542" s="4">
        <f t="shared" si="256"/>
        <v>1033.9855984589231</v>
      </c>
      <c r="K542" s="40">
        <f t="shared" si="257"/>
        <v>4.8389849678893864</v>
      </c>
      <c r="L542" s="40">
        <f t="shared" si="241"/>
        <v>1.1610150321106136</v>
      </c>
      <c r="M542" s="10">
        <f t="shared" si="258"/>
        <v>4.4662551070282683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13.314106668266062</v>
      </c>
      <c r="Q542" s="42">
        <f t="shared" si="260"/>
        <v>0.67471153419224517</v>
      </c>
      <c r="R542" s="4">
        <f t="shared" si="261"/>
        <v>236562.71754547444</v>
      </c>
      <c r="S542">
        <f t="shared" si="242"/>
        <v>2.3656271754547443E-4</v>
      </c>
      <c r="T542" s="41">
        <f t="shared" si="243"/>
        <v>5.5283704949448385E-4</v>
      </c>
      <c r="U542" s="42">
        <f t="shared" si="262"/>
        <v>0.42452362477123112</v>
      </c>
      <c r="V542" s="42">
        <f t="shared" si="263"/>
        <v>1.0668696457014615</v>
      </c>
      <c r="W542" s="42">
        <f t="shared" si="264"/>
        <v>1.0588567740834269</v>
      </c>
      <c r="X542" s="42">
        <f t="shared" si="265"/>
        <v>8.012871618034545E-3</v>
      </c>
      <c r="Y542" s="42">
        <f t="shared" ref="Y542:Y605" si="269">IF((X542*(Q542-Q541)+Y541)&lt;0,0,X542*(Q542-Q541)+Y541)</f>
        <v>7.7075550658335821E-3</v>
      </c>
      <c r="Z542" s="10">
        <f t="shared" si="266"/>
        <v>13.941820782238452</v>
      </c>
      <c r="AA542">
        <f t="shared" si="244"/>
        <v>4466055.2196368072</v>
      </c>
      <c r="AB542" s="10">
        <f t="shared" si="245"/>
        <v>4.4660552196368073</v>
      </c>
      <c r="AC542" s="10">
        <f t="shared" si="246"/>
        <v>4.3650552196368073</v>
      </c>
      <c r="AD542" s="3">
        <f t="shared" si="247"/>
        <v>633.07544882332229</v>
      </c>
      <c r="AI542" s="94">
        <f t="shared" si="248"/>
        <v>1.0588567740834269</v>
      </c>
    </row>
    <row r="543" spans="2:35">
      <c r="B543" s="39">
        <f t="shared" si="249"/>
        <v>515</v>
      </c>
      <c r="C543" s="42">
        <f t="shared" si="250"/>
        <v>8.7685851318948433</v>
      </c>
      <c r="D543" s="10">
        <f t="shared" si="251"/>
        <v>5.4314148681051577</v>
      </c>
      <c r="E543" s="40">
        <f t="shared" si="252"/>
        <v>35.537170263789683</v>
      </c>
      <c r="F543" s="40">
        <f t="shared" si="253"/>
        <v>46.4</v>
      </c>
      <c r="G543" s="3">
        <f t="shared" si="254"/>
        <v>337.31414868104793</v>
      </c>
      <c r="H543" s="3">
        <f t="shared" si="255"/>
        <v>213.67820014326583</v>
      </c>
      <c r="I543">
        <f t="shared" si="240"/>
        <v>2.1367820014326583E-4</v>
      </c>
      <c r="J543" s="4">
        <f t="shared" si="256"/>
        <v>1035.8855690677742</v>
      </c>
      <c r="K543" s="40">
        <f t="shared" si="257"/>
        <v>4.847876706061915</v>
      </c>
      <c r="L543" s="40">
        <f t="shared" si="241"/>
        <v>1.152123293938085</v>
      </c>
      <c r="M543" s="10">
        <f t="shared" si="258"/>
        <v>4.4660552196368073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13.313916581794997</v>
      </c>
      <c r="Q543" s="42">
        <f t="shared" si="260"/>
        <v>0.67599037492947534</v>
      </c>
      <c r="R543" s="4">
        <f t="shared" si="261"/>
        <v>235802.48265123097</v>
      </c>
      <c r="S543">
        <f t="shared" si="242"/>
        <v>2.3580248265123096E-4</v>
      </c>
      <c r="T543" s="41">
        <f t="shared" si="243"/>
        <v>5.5359728438872727E-4</v>
      </c>
      <c r="U543" s="42">
        <f t="shared" si="262"/>
        <v>0.42315934524176646</v>
      </c>
      <c r="V543" s="42">
        <f t="shared" si="263"/>
        <v>1.0668095641209747</v>
      </c>
      <c r="W543" s="42">
        <f t="shared" si="264"/>
        <v>1.0588082884592624</v>
      </c>
      <c r="X543" s="42">
        <f t="shared" si="265"/>
        <v>8.0012756617122704E-3</v>
      </c>
      <c r="Y543" s="42">
        <f t="shared" si="269"/>
        <v>7.7177874230995877E-3</v>
      </c>
      <c r="Z543" s="10">
        <f t="shared" si="266"/>
        <v>13.941158384874372</v>
      </c>
      <c r="AA543">
        <f t="shared" si="244"/>
        <v>4465847.8291447973</v>
      </c>
      <c r="AB543" s="10">
        <f t="shared" si="245"/>
        <v>4.4658478291447974</v>
      </c>
      <c r="AC543" s="10">
        <f t="shared" si="246"/>
        <v>4.3648478291447974</v>
      </c>
      <c r="AD543" s="3">
        <f t="shared" si="247"/>
        <v>633.04537043434334</v>
      </c>
      <c r="AI543" s="94">
        <f t="shared" si="248"/>
        <v>1.0588082884592624</v>
      </c>
    </row>
    <row r="544" spans="2:35">
      <c r="B544" s="39">
        <f t="shared" si="249"/>
        <v>516</v>
      </c>
      <c r="C544" s="42">
        <f t="shared" si="250"/>
        <v>8.7856115107917265</v>
      </c>
      <c r="D544" s="10">
        <f t="shared" si="251"/>
        <v>5.4143884892082745</v>
      </c>
      <c r="E544" s="40">
        <f t="shared" si="252"/>
        <v>35.57122302158345</v>
      </c>
      <c r="F544" s="40">
        <f t="shared" si="253"/>
        <v>46.4</v>
      </c>
      <c r="G544" s="3">
        <f t="shared" si="254"/>
        <v>337.14388489207909</v>
      </c>
      <c r="H544" s="3">
        <f t="shared" si="255"/>
        <v>213.67820014326583</v>
      </c>
      <c r="I544">
        <f t="shared" si="240"/>
        <v>2.1367820014326583E-4</v>
      </c>
      <c r="J544" s="4">
        <f t="shared" si="256"/>
        <v>1037.7873611568302</v>
      </c>
      <c r="K544" s="40">
        <f t="shared" si="257"/>
        <v>4.8567769686426603</v>
      </c>
      <c r="L544" s="40">
        <f t="shared" si="241"/>
        <v>1.1432230313573397</v>
      </c>
      <c r="M544" s="10">
        <f t="shared" si="258"/>
        <v>4.4658478291447974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13.313719353992834</v>
      </c>
      <c r="Q544" s="42">
        <f t="shared" si="260"/>
        <v>0.67726923461129496</v>
      </c>
      <c r="R544" s="4">
        <f t="shared" si="261"/>
        <v>235042.2806484646</v>
      </c>
      <c r="S544">
        <f t="shared" si="242"/>
        <v>2.350422806484646E-4</v>
      </c>
      <c r="T544" s="41">
        <f t="shared" si="243"/>
        <v>5.543574863914936E-4</v>
      </c>
      <c r="U544" s="42">
        <f t="shared" si="262"/>
        <v>0.42179512473770214</v>
      </c>
      <c r="V544" s="42">
        <f t="shared" si="263"/>
        <v>1.0667476060573278</v>
      </c>
      <c r="W544" s="42">
        <f t="shared" si="264"/>
        <v>1.0587579828478009</v>
      </c>
      <c r="X544" s="42">
        <f t="shared" si="265"/>
        <v>7.9896232095268971E-3</v>
      </c>
      <c r="Y544" s="42">
        <f t="shared" si="269"/>
        <v>7.728005030095182E-3</v>
      </c>
      <c r="Z544" s="10">
        <f t="shared" si="266"/>
        <v>13.940472023566354</v>
      </c>
      <c r="AA544">
        <f t="shared" si="244"/>
        <v>4465632.9357634438</v>
      </c>
      <c r="AB544" s="10">
        <f t="shared" si="245"/>
        <v>4.4656329357634439</v>
      </c>
      <c r="AC544" s="10">
        <f t="shared" si="246"/>
        <v>4.3646329357634439</v>
      </c>
      <c r="AD544" s="3">
        <f t="shared" si="247"/>
        <v>633.01420388157271</v>
      </c>
      <c r="AI544" s="94">
        <f t="shared" si="248"/>
        <v>1.0587579828478009</v>
      </c>
    </row>
    <row r="545" spans="2:35">
      <c r="B545" s="39">
        <f t="shared" si="249"/>
        <v>517</v>
      </c>
      <c r="C545" s="42">
        <f t="shared" si="250"/>
        <v>8.8026378896886097</v>
      </c>
      <c r="D545" s="10">
        <f t="shared" si="251"/>
        <v>5.3973621103113913</v>
      </c>
      <c r="E545" s="40">
        <f t="shared" si="252"/>
        <v>35.605275779377216</v>
      </c>
      <c r="F545" s="40">
        <f t="shared" si="253"/>
        <v>46.4</v>
      </c>
      <c r="G545" s="3">
        <f t="shared" si="254"/>
        <v>336.97362110311025</v>
      </c>
      <c r="H545" s="3">
        <f t="shared" si="255"/>
        <v>213.67820014326583</v>
      </c>
      <c r="I545">
        <f t="shared" si="240"/>
        <v>2.1367820014326583E-4</v>
      </c>
      <c r="J545" s="4">
        <f t="shared" si="256"/>
        <v>1039.6909747260911</v>
      </c>
      <c r="K545" s="40">
        <f t="shared" si="257"/>
        <v>4.8656857556316204</v>
      </c>
      <c r="L545" s="40">
        <f t="shared" si="241"/>
        <v>1.1343142443683796</v>
      </c>
      <c r="M545" s="10">
        <f t="shared" si="258"/>
        <v>4.4656329357634439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13.313514984382985</v>
      </c>
      <c r="Q545" s="42">
        <f t="shared" si="260"/>
        <v>0.67854811392429804</v>
      </c>
      <c r="R545" s="4">
        <f t="shared" si="261"/>
        <v>234282.11246757163</v>
      </c>
      <c r="S545">
        <f t="shared" si="242"/>
        <v>2.3428211246757162E-4</v>
      </c>
      <c r="T545" s="41">
        <f t="shared" si="243"/>
        <v>5.5511765457238657E-4</v>
      </c>
      <c r="U545" s="42">
        <f t="shared" si="262"/>
        <v>0.42043096492868065</v>
      </c>
      <c r="V545" s="42">
        <f t="shared" si="263"/>
        <v>1.0666837716048103</v>
      </c>
      <c r="W545" s="42">
        <f t="shared" si="264"/>
        <v>1.058705857300273</v>
      </c>
      <c r="X545" s="42">
        <f t="shared" si="265"/>
        <v>7.9779143045373146E-3</v>
      </c>
      <c r="Y545" s="42">
        <f t="shared" si="269"/>
        <v>7.7382078196601665E-3</v>
      </c>
      <c r="Z545" s="10">
        <f t="shared" si="266"/>
        <v>13.939761699023959</v>
      </c>
      <c r="AA545">
        <f t="shared" si="244"/>
        <v>4465410.5397149036</v>
      </c>
      <c r="AB545" s="10">
        <f t="shared" si="245"/>
        <v>4.4654105397149033</v>
      </c>
      <c r="AC545" s="10">
        <f t="shared" si="246"/>
        <v>4.3644105397149033</v>
      </c>
      <c r="AD545" s="3">
        <f t="shared" si="247"/>
        <v>632.98194919723039</v>
      </c>
      <c r="AI545" s="94">
        <f t="shared" si="248"/>
        <v>1.058705857300273</v>
      </c>
    </row>
    <row r="546" spans="2:35">
      <c r="B546" s="39">
        <f t="shared" si="249"/>
        <v>518</v>
      </c>
      <c r="C546" s="42">
        <f t="shared" si="250"/>
        <v>8.8196642685854929</v>
      </c>
      <c r="D546" s="10">
        <f t="shared" si="251"/>
        <v>5.3803357314145082</v>
      </c>
      <c r="E546" s="40">
        <f t="shared" si="252"/>
        <v>35.639328537170982</v>
      </c>
      <c r="F546" s="40">
        <f t="shared" si="253"/>
        <v>46.4</v>
      </c>
      <c r="G546" s="3">
        <f t="shared" si="254"/>
        <v>336.80335731414141</v>
      </c>
      <c r="H546" s="3">
        <f t="shared" si="255"/>
        <v>213.67820014326583</v>
      </c>
      <c r="I546">
        <f t="shared" si="240"/>
        <v>2.1367820014326583E-4</v>
      </c>
      <c r="J546" s="4">
        <f t="shared" si="256"/>
        <v>1041.5964097755568</v>
      </c>
      <c r="K546" s="40">
        <f t="shared" si="257"/>
        <v>4.8746030670287972</v>
      </c>
      <c r="L546" s="40">
        <f t="shared" si="241"/>
        <v>1.1253969329712028</v>
      </c>
      <c r="M546" s="10">
        <f t="shared" si="258"/>
        <v>4.4654105397149033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13.313303472474717</v>
      </c>
      <c r="Q546" s="42">
        <f t="shared" si="260"/>
        <v>0.67982701355518871</v>
      </c>
      <c r="R546" s="4">
        <f t="shared" si="261"/>
        <v>233521.97903894848</v>
      </c>
      <c r="S546">
        <f t="shared" si="242"/>
        <v>2.3352197903894848E-4</v>
      </c>
      <c r="T546" s="41">
        <f t="shared" si="243"/>
        <v>5.5587778800100969E-4</v>
      </c>
      <c r="U546" s="42">
        <f t="shared" si="262"/>
        <v>0.41906686748434496</v>
      </c>
      <c r="V546" s="42">
        <f t="shared" si="263"/>
        <v>1.0666180608603977</v>
      </c>
      <c r="W546" s="42">
        <f t="shared" si="264"/>
        <v>1.0586519118705668</v>
      </c>
      <c r="X546" s="42">
        <f t="shared" si="265"/>
        <v>7.9661489898308346E-3</v>
      </c>
      <c r="Y546" s="42">
        <f t="shared" si="269"/>
        <v>7.7483957246628817E-3</v>
      </c>
      <c r="Z546" s="10">
        <f t="shared" si="266"/>
        <v>13.939027411990795</v>
      </c>
      <c r="AA546">
        <f t="shared" si="244"/>
        <v>4465180.6412319951</v>
      </c>
      <c r="AB546" s="10">
        <f t="shared" si="245"/>
        <v>4.4651806412319948</v>
      </c>
      <c r="AC546" s="10">
        <f t="shared" si="246"/>
        <v>4.3641806412319948</v>
      </c>
      <c r="AD546" s="3">
        <f t="shared" si="247"/>
        <v>632.94860641508274</v>
      </c>
      <c r="AI546" s="94">
        <f t="shared" si="248"/>
        <v>1.0586519118705668</v>
      </c>
    </row>
    <row r="547" spans="2:35">
      <c r="B547" s="39">
        <f t="shared" si="249"/>
        <v>519</v>
      </c>
      <c r="C547" s="42">
        <f t="shared" si="250"/>
        <v>8.8366906474823761</v>
      </c>
      <c r="D547" s="10">
        <f t="shared" si="251"/>
        <v>5.363309352517625</v>
      </c>
      <c r="E547" s="40">
        <f t="shared" si="252"/>
        <v>35.673381294964749</v>
      </c>
      <c r="F547" s="40">
        <f t="shared" si="253"/>
        <v>46.4</v>
      </c>
      <c r="G547" s="3">
        <f t="shared" si="254"/>
        <v>336.63309352517257</v>
      </c>
      <c r="H547" s="3">
        <f t="shared" si="255"/>
        <v>213.67820014326583</v>
      </c>
      <c r="I547">
        <f t="shared" si="240"/>
        <v>2.1367820014326583E-4</v>
      </c>
      <c r="J547" s="4">
        <f t="shared" si="256"/>
        <v>1043.5036663052274</v>
      </c>
      <c r="K547" s="40">
        <f t="shared" si="257"/>
        <v>4.8835289028341897</v>
      </c>
      <c r="L547" s="40">
        <f t="shared" si="241"/>
        <v>1.1164710971658103</v>
      </c>
      <c r="M547" s="10">
        <f t="shared" si="258"/>
        <v>4.4651806412319948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13.31308481776284</v>
      </c>
      <c r="Q547" s="42">
        <f t="shared" si="260"/>
        <v>0.68110593419078524</v>
      </c>
      <c r="R547" s="4">
        <f t="shared" si="261"/>
        <v>232761.88129299154</v>
      </c>
      <c r="S547">
        <f t="shared" si="242"/>
        <v>2.3276188129299155E-4</v>
      </c>
      <c r="T547" s="41">
        <f t="shared" si="243"/>
        <v>5.5663788574696667E-4</v>
      </c>
      <c r="U547" s="42">
        <f t="shared" si="262"/>
        <v>0.41770283407433795</v>
      </c>
      <c r="V547" s="42">
        <f t="shared" si="263"/>
        <v>1.0665504739242704</v>
      </c>
      <c r="W547" s="42">
        <f t="shared" si="264"/>
        <v>1.0585961466151554</v>
      </c>
      <c r="X547" s="42">
        <f t="shared" si="265"/>
        <v>7.9543273091149391E-3</v>
      </c>
      <c r="Y547" s="42">
        <f t="shared" si="269"/>
        <v>7.7585686780007983E-3</v>
      </c>
      <c r="Z547" s="10">
        <f t="shared" si="266"/>
        <v>13.938269163244927</v>
      </c>
      <c r="AA547">
        <f t="shared" si="244"/>
        <v>4464943.2405583216</v>
      </c>
      <c r="AB547" s="10">
        <f t="shared" si="245"/>
        <v>4.4649432405583216</v>
      </c>
      <c r="AC547" s="10">
        <f t="shared" si="246"/>
        <v>4.3639432405583216</v>
      </c>
      <c r="AD547" s="3">
        <f t="shared" si="247"/>
        <v>632.91417557045997</v>
      </c>
      <c r="AI547" s="94">
        <f t="shared" si="248"/>
        <v>1.0585961466151554</v>
      </c>
    </row>
    <row r="548" spans="2:35">
      <c r="B548" s="39">
        <f t="shared" si="249"/>
        <v>520</v>
      </c>
      <c r="C548" s="42">
        <f t="shared" si="250"/>
        <v>8.8537170263792593</v>
      </c>
      <c r="D548" s="10">
        <f t="shared" si="251"/>
        <v>5.3462829736207418</v>
      </c>
      <c r="E548" s="40">
        <f t="shared" si="252"/>
        <v>35.707434052758515</v>
      </c>
      <c r="F548" s="40">
        <f t="shared" si="253"/>
        <v>46.4</v>
      </c>
      <c r="G548" s="3">
        <f t="shared" si="254"/>
        <v>336.46282973620373</v>
      </c>
      <c r="H548" s="3">
        <f t="shared" si="255"/>
        <v>213.67820014326583</v>
      </c>
      <c r="I548">
        <f t="shared" si="240"/>
        <v>2.1367820014326583E-4</v>
      </c>
      <c r="J548" s="4">
        <f t="shared" si="256"/>
        <v>1045.4127443151028</v>
      </c>
      <c r="K548" s="40">
        <f t="shared" si="257"/>
        <v>4.892463263047798</v>
      </c>
      <c r="L548" s="40">
        <f t="shared" si="241"/>
        <v>1.107536736952202</v>
      </c>
      <c r="M548" s="10">
        <f t="shared" si="258"/>
        <v>4.4649432405583216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13.312859019727846</v>
      </c>
      <c r="Q548" s="42">
        <f t="shared" si="260"/>
        <v>0.68238487651802338</v>
      </c>
      <c r="R548" s="4">
        <f t="shared" si="261"/>
        <v>232001.82016009709</v>
      </c>
      <c r="S548">
        <f t="shared" si="242"/>
        <v>2.3200182016009708E-4</v>
      </c>
      <c r="T548" s="41">
        <f t="shared" si="243"/>
        <v>5.5739794687986114E-4</v>
      </c>
      <c r="U548" s="42">
        <f t="shared" si="262"/>
        <v>0.4163388663683022</v>
      </c>
      <c r="V548" s="42">
        <f t="shared" si="263"/>
        <v>1.0664810109000245</v>
      </c>
      <c r="W548" s="42">
        <f t="shared" si="264"/>
        <v>1.0585385615931286</v>
      </c>
      <c r="X548" s="42">
        <f t="shared" si="265"/>
        <v>7.9424493068958046E-3</v>
      </c>
      <c r="Y548" s="42">
        <f t="shared" si="269"/>
        <v>7.7687266126013309E-3</v>
      </c>
      <c r="Z548" s="10">
        <f t="shared" si="266"/>
        <v>13.937486953599713</v>
      </c>
      <c r="AA548">
        <f t="shared" si="244"/>
        <v>4464698.3379485393</v>
      </c>
      <c r="AB548" s="10">
        <f t="shared" si="245"/>
        <v>4.4646983379485397</v>
      </c>
      <c r="AC548" s="10">
        <f t="shared" si="246"/>
        <v>4.3636983379485397</v>
      </c>
      <c r="AD548" s="3">
        <f t="shared" si="247"/>
        <v>632.87865670029578</v>
      </c>
      <c r="AI548" s="94">
        <f t="shared" si="248"/>
        <v>1.0585385615931286</v>
      </c>
    </row>
    <row r="549" spans="2:35">
      <c r="B549" s="39">
        <f t="shared" si="249"/>
        <v>521</v>
      </c>
      <c r="C549" s="42">
        <f t="shared" si="250"/>
        <v>8.8707434052761425</v>
      </c>
      <c r="D549" s="10">
        <f t="shared" si="251"/>
        <v>5.3292565947238586</v>
      </c>
      <c r="E549" s="40">
        <f t="shared" si="252"/>
        <v>35.741486810552281</v>
      </c>
      <c r="F549" s="40">
        <f t="shared" si="253"/>
        <v>46.4</v>
      </c>
      <c r="G549" s="3">
        <f t="shared" si="254"/>
        <v>336.29256594723489</v>
      </c>
      <c r="H549" s="3">
        <f t="shared" si="255"/>
        <v>213.67820014326583</v>
      </c>
      <c r="I549">
        <f t="shared" si="240"/>
        <v>2.1367820014326583E-4</v>
      </c>
      <c r="J549" s="4">
        <f t="shared" si="256"/>
        <v>1047.3236438051827</v>
      </c>
      <c r="K549" s="40">
        <f t="shared" si="257"/>
        <v>4.9014061476696202</v>
      </c>
      <c r="L549" s="40">
        <f t="shared" si="241"/>
        <v>1.0985938523303798</v>
      </c>
      <c r="M549" s="10">
        <f t="shared" si="258"/>
        <v>4.4646983379485397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13.312626077836137</v>
      </c>
      <c r="Q549" s="42">
        <f t="shared" si="260"/>
        <v>0.68366384122395996</v>
      </c>
      <c r="R549" s="4">
        <f t="shared" si="261"/>
        <v>231241.79657066162</v>
      </c>
      <c r="S549">
        <f t="shared" si="242"/>
        <v>2.3124179657066162E-4</v>
      </c>
      <c r="T549" s="41">
        <f t="shared" si="243"/>
        <v>5.581579704692966E-4</v>
      </c>
      <c r="U549" s="42">
        <f t="shared" si="262"/>
        <v>0.4149749660358808</v>
      </c>
      <c r="V549" s="42">
        <f t="shared" si="263"/>
        <v>1.0664096718936578</v>
      </c>
      <c r="W549" s="42">
        <f t="shared" si="264"/>
        <v>1.0584791568662568</v>
      </c>
      <c r="X549" s="42">
        <f t="shared" si="265"/>
        <v>7.9305150274009417E-3</v>
      </c>
      <c r="Y549" s="42">
        <f t="shared" si="269"/>
        <v>7.7788694614212761E-3</v>
      </c>
      <c r="Z549" s="10">
        <f t="shared" si="266"/>
        <v>13.936680783902162</v>
      </c>
      <c r="AA549">
        <f t="shared" si="244"/>
        <v>4464445.9336678376</v>
      </c>
      <c r="AB549" s="10">
        <f t="shared" si="245"/>
        <v>4.4644459336678377</v>
      </c>
      <c r="AC549" s="10">
        <f t="shared" si="246"/>
        <v>4.3634459336678377</v>
      </c>
      <c r="AD549" s="3">
        <f t="shared" si="247"/>
        <v>632.8420498430512</v>
      </c>
      <c r="AI549" s="94">
        <f t="shared" si="248"/>
        <v>1.0584791568662568</v>
      </c>
    </row>
    <row r="550" spans="2:35">
      <c r="B550" s="39">
        <f t="shared" si="249"/>
        <v>522</v>
      </c>
      <c r="C550" s="42">
        <f t="shared" si="250"/>
        <v>8.8877697841730257</v>
      </c>
      <c r="D550" s="10">
        <f t="shared" si="251"/>
        <v>5.3122302158269754</v>
      </c>
      <c r="E550" s="40">
        <f t="shared" si="252"/>
        <v>35.775539568346048</v>
      </c>
      <c r="F550" s="40">
        <f t="shared" si="253"/>
        <v>46.4</v>
      </c>
      <c r="G550" s="3">
        <f t="shared" si="254"/>
        <v>336.12230215826605</v>
      </c>
      <c r="H550" s="3">
        <f t="shared" si="255"/>
        <v>213.67820014326583</v>
      </c>
      <c r="I550">
        <f t="shared" si="240"/>
        <v>2.1367820014326583E-4</v>
      </c>
      <c r="J550" s="4">
        <f t="shared" si="256"/>
        <v>1049.2363647754678</v>
      </c>
      <c r="K550" s="40">
        <f t="shared" si="257"/>
        <v>4.91035755669966</v>
      </c>
      <c r="L550" s="40">
        <f t="shared" si="241"/>
        <v>1.08964244330034</v>
      </c>
      <c r="M550" s="10">
        <f t="shared" si="258"/>
        <v>4.4644459336678377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13.312385991539546</v>
      </c>
      <c r="Q550" s="42">
        <f t="shared" si="260"/>
        <v>0.68494282899577663</v>
      </c>
      <c r="R550" s="4">
        <f t="shared" si="261"/>
        <v>230481.81145508133</v>
      </c>
      <c r="S550">
        <f t="shared" si="242"/>
        <v>2.3048181145508134E-4</v>
      </c>
      <c r="T550" s="41">
        <f t="shared" si="243"/>
        <v>5.5891795558487688E-4</v>
      </c>
      <c r="U550" s="42">
        <f t="shared" si="262"/>
        <v>0.41361113474671618</v>
      </c>
      <c r="V550" s="42">
        <f t="shared" si="263"/>
        <v>1.0663364570150906</v>
      </c>
      <c r="W550" s="42">
        <f t="shared" si="264"/>
        <v>1.0584179324988656</v>
      </c>
      <c r="X550" s="42">
        <f t="shared" si="265"/>
        <v>7.9185245162249895E-3</v>
      </c>
      <c r="Y550" s="42">
        <f t="shared" si="269"/>
        <v>7.7889971574483588E-3</v>
      </c>
      <c r="Z550" s="10">
        <f t="shared" si="266"/>
        <v>13.935850655035052</v>
      </c>
      <c r="AA550">
        <f t="shared" si="244"/>
        <v>4464186.0279926071</v>
      </c>
      <c r="AB550" s="10">
        <f t="shared" si="245"/>
        <v>4.4641860279926071</v>
      </c>
      <c r="AC550" s="10">
        <f t="shared" si="246"/>
        <v>4.3631860279926071</v>
      </c>
      <c r="AD550" s="3">
        <f t="shared" si="247"/>
        <v>632.80435503881176</v>
      </c>
      <c r="AI550" s="94">
        <f t="shared" si="248"/>
        <v>1.0584179324988656</v>
      </c>
    </row>
    <row r="551" spans="2:35">
      <c r="B551" s="39">
        <f t="shared" si="249"/>
        <v>523</v>
      </c>
      <c r="C551" s="42">
        <f t="shared" si="250"/>
        <v>8.9047961630699088</v>
      </c>
      <c r="D551" s="10">
        <f t="shared" si="251"/>
        <v>5.2952038369300922</v>
      </c>
      <c r="E551" s="40">
        <f t="shared" si="252"/>
        <v>35.809592326139814</v>
      </c>
      <c r="F551" s="40">
        <f t="shared" si="253"/>
        <v>46.4</v>
      </c>
      <c r="G551" s="3">
        <f t="shared" si="254"/>
        <v>335.95203836929721</v>
      </c>
      <c r="H551" s="3">
        <f t="shared" si="255"/>
        <v>213.67820014326583</v>
      </c>
      <c r="I551">
        <f t="shared" ref="I551:I614" si="270">H551/1000^2</f>
        <v>2.1367820014326583E-4</v>
      </c>
      <c r="J551" s="4">
        <f t="shared" si="256"/>
        <v>1051.1509072259578</v>
      </c>
      <c r="K551" s="40">
        <f t="shared" si="257"/>
        <v>4.9193174901379164</v>
      </c>
      <c r="L551" s="40">
        <f t="shared" ref="L551:L614" si="271">IF((gstar-K551)&lt;0,0,gstar-K551)</f>
        <v>1.0806825098620836</v>
      </c>
      <c r="M551" s="10">
        <f t="shared" si="258"/>
        <v>4.4641860279926071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13.312138760275943</v>
      </c>
      <c r="Q551" s="42">
        <f t="shared" si="260"/>
        <v>0.6862218405207835</v>
      </c>
      <c r="R551" s="4">
        <f t="shared" si="261"/>
        <v>229721.86574375266</v>
      </c>
      <c r="S551">
        <f t="shared" ref="S551:S614" si="272">R551/1000^3</f>
        <v>2.2972186574375265E-4</v>
      </c>
      <c r="T551" s="41">
        <f t="shared" ref="T551:T614" si="273">(vc/1000^3-S551)</f>
        <v>5.596779012962056E-4</v>
      </c>
      <c r="U551" s="42">
        <f t="shared" si="262"/>
        <v>0.41224737417045132</v>
      </c>
      <c r="V551" s="42">
        <f t="shared" si="263"/>
        <v>1.0662613663763021</v>
      </c>
      <c r="W551" s="42">
        <f t="shared" si="264"/>
        <v>1.0583548885579979</v>
      </c>
      <c r="X551" s="42">
        <f t="shared" si="265"/>
        <v>7.906477818304225E-3</v>
      </c>
      <c r="Y551" s="42">
        <f t="shared" si="269"/>
        <v>7.7991096337001811E-3</v>
      </c>
      <c r="Z551" s="10">
        <f t="shared" si="266"/>
        <v>13.934996567914439</v>
      </c>
      <c r="AA551">
        <f t="shared" ref="AA551:AA614" si="274">Z551*rat*to+patm*1000000</f>
        <v>4463918.6212096568</v>
      </c>
      <c r="AB551" s="10">
        <f t="shared" ref="AB551:AB614" si="275">AA551/1000000</f>
        <v>4.4639186212096567</v>
      </c>
      <c r="AC551" s="10">
        <f t="shared" ref="AC551:AC614" si="276">AB551-patm</f>
        <v>4.3629186212096567</v>
      </c>
      <c r="AD551" s="3">
        <f t="shared" ref="AD551:AD614" si="277">AC551*1000000/6895</f>
        <v>632.76557232917435</v>
      </c>
      <c r="AI551" s="94">
        <f t="shared" ref="AI551:AI614" si="278">($M551-patm)*1000000*$I551/SQRT(rat*to)*SQRT(k)*(2/(k+1))^((k+1)/2/(k-1))</f>
        <v>1.0583548885579979</v>
      </c>
    </row>
    <row r="552" spans="2:35">
      <c r="B552" s="39">
        <f t="shared" ref="B552:B615" si="279">1+B551</f>
        <v>524</v>
      </c>
      <c r="C552" s="42">
        <f t="shared" ref="C552:C615" si="280">xincp+C551</f>
        <v>8.921822541966792</v>
      </c>
      <c r="D552" s="10">
        <f t="shared" ref="D552:D615" si="281">(F552-E552)/2</f>
        <v>5.278177458033209</v>
      </c>
      <c r="E552" s="40">
        <f t="shared" ref="E552:E615" si="282">E551+ci*2*xincp</f>
        <v>35.843645083933581</v>
      </c>
      <c r="F552" s="40">
        <f t="shared" ref="F552:F615" si="283">F551-osi*2*xincp</f>
        <v>46.4</v>
      </c>
      <c r="G552" s="3">
        <f t="shared" ref="G552:G615" si="284">G551-ei*n*2*xincp</f>
        <v>335.78177458032837</v>
      </c>
      <c r="H552" s="3">
        <f t="shared" ref="H552:H615" si="285">PI()/4*(dto+erate*(two-D552)/two)^2</f>
        <v>213.67820014326583</v>
      </c>
      <c r="I552">
        <f t="shared" si="270"/>
        <v>2.1367820014326583E-4</v>
      </c>
      <c r="J552" s="4">
        <f t="shared" ref="J552:J615" si="286">PI()/4*dc^2-PI()/4*(F552^2-E552^2)</f>
        <v>1053.0672711566522</v>
      </c>
      <c r="K552" s="40">
        <f t="shared" ref="K552:K615" si="287">J552/H552</f>
        <v>4.9282859479843859</v>
      </c>
      <c r="L552" s="40">
        <f t="shared" si="271"/>
        <v>1.0717140520156141</v>
      </c>
      <c r="M552" s="10">
        <f t="shared" ref="M552:M615" si="288">AB551</f>
        <v>4.4639186212096567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13.311884383468495</v>
      </c>
      <c r="Q552" s="42">
        <f t="shared" ref="Q552:Q615" si="290">xincp/P552+Q551</f>
        <v>0.68750087648642244</v>
      </c>
      <c r="R552" s="4">
        <f t="shared" ref="R552:R615" si="291">PI()/4*(F552^2-E552^2)*G552</f>
        <v>228961.96036707197</v>
      </c>
      <c r="S552">
        <f t="shared" si="272"/>
        <v>2.2896196036707196E-4</v>
      </c>
      <c r="T552" s="41">
        <f t="shared" si="273"/>
        <v>5.6043780667288626E-4</v>
      </c>
      <c r="U552" s="42">
        <f t="shared" ref="U552:U615" si="292">rhopgrain*R552/1000^2</f>
        <v>0.41088368597672897</v>
      </c>
      <c r="V552" s="42">
        <f t="shared" ref="V552:V615" si="293">(U551-U552)/(Q552-Q551)</f>
        <v>1.0661844000931717</v>
      </c>
      <c r="W552" s="42">
        <f t="shared" ref="W552:W615" si="294">IF(V552&lt;AI552,IF(AB551&gt;pbd,AI552,0),AI552)</f>
        <v>1.0582900251132228</v>
      </c>
      <c r="X552" s="42">
        <f t="shared" ref="X552:X615" si="295">V552-W552</f>
        <v>7.8943749799489371E-3</v>
      </c>
      <c r="Y552" s="42">
        <f t="shared" si="269"/>
        <v>7.8092068232257757E-3</v>
      </c>
      <c r="Z552" s="10">
        <f t="shared" ref="Z552:Z615" si="296">Y552/T552</f>
        <v>13.93411852349179</v>
      </c>
      <c r="AA552">
        <f t="shared" si="274"/>
        <v>4463643.7136168806</v>
      </c>
      <c r="AB552" s="10">
        <f t="shared" si="275"/>
        <v>4.4636437136168805</v>
      </c>
      <c r="AC552" s="10">
        <f t="shared" si="276"/>
        <v>4.3626437136168805</v>
      </c>
      <c r="AD552" s="3">
        <f t="shared" si="277"/>
        <v>632.72570175734313</v>
      </c>
      <c r="AI552" s="94">
        <f t="shared" si="278"/>
        <v>1.0582900251132228</v>
      </c>
    </row>
    <row r="553" spans="2:35">
      <c r="B553" s="39">
        <f t="shared" si="279"/>
        <v>525</v>
      </c>
      <c r="C553" s="42">
        <f t="shared" si="280"/>
        <v>8.9388489208636752</v>
      </c>
      <c r="D553" s="10">
        <f t="shared" si="281"/>
        <v>5.2611510791363258</v>
      </c>
      <c r="E553" s="40">
        <f t="shared" si="282"/>
        <v>35.877697841727347</v>
      </c>
      <c r="F553" s="40">
        <f t="shared" si="283"/>
        <v>46.4</v>
      </c>
      <c r="G553" s="3">
        <f t="shared" si="284"/>
        <v>335.61151079135954</v>
      </c>
      <c r="H553" s="3">
        <f t="shared" si="285"/>
        <v>213.67820014326583</v>
      </c>
      <c r="I553">
        <f t="shared" si="270"/>
        <v>2.1367820014326583E-4</v>
      </c>
      <c r="J553" s="4">
        <f t="shared" si="286"/>
        <v>1054.9854565675514</v>
      </c>
      <c r="K553" s="40">
        <f t="shared" si="287"/>
        <v>4.9372629302390711</v>
      </c>
      <c r="L553" s="40">
        <f t="shared" si="271"/>
        <v>1.0627370697609289</v>
      </c>
      <c r="M553" s="10">
        <f t="shared" si="288"/>
        <v>4.4636437136168805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13.311622860526299</v>
      </c>
      <c r="Q553" s="42">
        <f t="shared" si="290"/>
        <v>0.6887799375802709</v>
      </c>
      <c r="R553" s="4">
        <f t="shared" si="291"/>
        <v>228202.09625543572</v>
      </c>
      <c r="S553">
        <f t="shared" si="272"/>
        <v>2.2820209625543572E-4</v>
      </c>
      <c r="T553" s="41">
        <f t="shared" si="273"/>
        <v>5.6119767078452248E-4</v>
      </c>
      <c r="U553" s="42">
        <f t="shared" si="292"/>
        <v>0.40952007183519218</v>
      </c>
      <c r="V553" s="42">
        <f t="shared" si="293"/>
        <v>1.066105558284113</v>
      </c>
      <c r="W553" s="42">
        <f t="shared" si="294"/>
        <v>1.0582233422367997</v>
      </c>
      <c r="X553" s="42">
        <f t="shared" si="295"/>
        <v>7.8822160473133174E-3</v>
      </c>
      <c r="Y553" s="42">
        <f t="shared" si="269"/>
        <v>7.8192886591052016E-3</v>
      </c>
      <c r="Z553" s="10">
        <f t="shared" si="296"/>
        <v>13.933216522752634</v>
      </c>
      <c r="AA553">
        <f t="shared" si="274"/>
        <v>4463361.3055228395</v>
      </c>
      <c r="AB553" s="10">
        <f t="shared" si="275"/>
        <v>4.4633613055228398</v>
      </c>
      <c r="AC553" s="10">
        <f t="shared" si="276"/>
        <v>4.3623613055228398</v>
      </c>
      <c r="AD553" s="3">
        <f t="shared" si="277"/>
        <v>632.68474336806958</v>
      </c>
      <c r="AI553" s="94">
        <f t="shared" si="278"/>
        <v>1.0582233422367997</v>
      </c>
    </row>
    <row r="554" spans="2:35">
      <c r="B554" s="39">
        <f t="shared" si="279"/>
        <v>526</v>
      </c>
      <c r="C554" s="42">
        <f t="shared" si="280"/>
        <v>8.9558752997605584</v>
      </c>
      <c r="D554" s="10">
        <f t="shared" si="281"/>
        <v>5.2441247002394427</v>
      </c>
      <c r="E554" s="40">
        <f t="shared" si="282"/>
        <v>35.911750599521113</v>
      </c>
      <c r="F554" s="40">
        <f t="shared" si="283"/>
        <v>46.4</v>
      </c>
      <c r="G554" s="3">
        <f t="shared" si="284"/>
        <v>335.4412470023907</v>
      </c>
      <c r="H554" s="3">
        <f t="shared" si="285"/>
        <v>213.67820014326583</v>
      </c>
      <c r="I554">
        <f t="shared" si="270"/>
        <v>2.1367820014326583E-4</v>
      </c>
      <c r="J554" s="4">
        <f t="shared" si="286"/>
        <v>1056.905463458656</v>
      </c>
      <c r="K554" s="40">
        <f t="shared" si="287"/>
        <v>4.9462484369019748</v>
      </c>
      <c r="L554" s="40">
        <f t="shared" si="271"/>
        <v>1.0537515630980252</v>
      </c>
      <c r="M554" s="10">
        <f t="shared" si="288"/>
        <v>4.4633613055228398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13.311354190843966</v>
      </c>
      <c r="Q554" s="42">
        <f t="shared" si="290"/>
        <v>0.69005902449004564</v>
      </c>
      <c r="R554" s="4">
        <f t="shared" si="291"/>
        <v>227442.2743392401</v>
      </c>
      <c r="S554">
        <f t="shared" si="272"/>
        <v>2.2744227433924011E-4</v>
      </c>
      <c r="T554" s="41">
        <f t="shared" si="273"/>
        <v>5.6195749270071809E-4</v>
      </c>
      <c r="U554" s="42">
        <f t="shared" si="292"/>
        <v>0.4081565334154833</v>
      </c>
      <c r="V554" s="42">
        <f t="shared" si="293"/>
        <v>1.066024841071205</v>
      </c>
      <c r="W554" s="42">
        <f t="shared" si="294"/>
        <v>1.0581548400035741</v>
      </c>
      <c r="X554" s="42">
        <f t="shared" si="295"/>
        <v>7.8700010676309162E-3</v>
      </c>
      <c r="Y554" s="42">
        <f t="shared" si="269"/>
        <v>7.8293550744507213E-3</v>
      </c>
      <c r="Z554" s="10">
        <f t="shared" si="296"/>
        <v>13.932290566718013</v>
      </c>
      <c r="AA554">
        <f t="shared" si="274"/>
        <v>4463071.3972472129</v>
      </c>
      <c r="AB554" s="10">
        <f t="shared" si="275"/>
        <v>4.4630713972472131</v>
      </c>
      <c r="AC554" s="10">
        <f t="shared" si="276"/>
        <v>4.3620713972472132</v>
      </c>
      <c r="AD554" s="3">
        <f t="shared" si="277"/>
        <v>632.64269720771756</v>
      </c>
      <c r="AI554" s="94">
        <f t="shared" si="278"/>
        <v>1.0581548400035741</v>
      </c>
    </row>
    <row r="555" spans="2:35">
      <c r="B555" s="39">
        <f t="shared" si="279"/>
        <v>527</v>
      </c>
      <c r="C555" s="42">
        <f t="shared" si="280"/>
        <v>8.9729016786574416</v>
      </c>
      <c r="D555" s="10">
        <f t="shared" si="281"/>
        <v>5.2270983213425595</v>
      </c>
      <c r="E555" s="40">
        <f t="shared" si="282"/>
        <v>35.94580335731488</v>
      </c>
      <c r="F555" s="40">
        <f t="shared" si="283"/>
        <v>46.4</v>
      </c>
      <c r="G555" s="3">
        <f t="shared" si="284"/>
        <v>335.27098321342186</v>
      </c>
      <c r="H555" s="3">
        <f t="shared" si="285"/>
        <v>213.67820014326583</v>
      </c>
      <c r="I555">
        <f t="shared" si="270"/>
        <v>2.1367820014326583E-4</v>
      </c>
      <c r="J555" s="4">
        <f t="shared" si="286"/>
        <v>1058.8272918299649</v>
      </c>
      <c r="K555" s="40">
        <f t="shared" si="287"/>
        <v>4.9552424679730924</v>
      </c>
      <c r="L555" s="40">
        <f t="shared" si="271"/>
        <v>1.0447575320269076</v>
      </c>
      <c r="M555" s="10">
        <f t="shared" si="288"/>
        <v>4.4630713972472131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13.311078373802049</v>
      </c>
      <c r="Q555" s="42">
        <f t="shared" si="290"/>
        <v>0.69133813790360599</v>
      </c>
      <c r="R555" s="4">
        <f t="shared" si="291"/>
        <v>226682.49554888159</v>
      </c>
      <c r="S555">
        <f t="shared" si="272"/>
        <v>2.266824955488816E-4</v>
      </c>
      <c r="T555" s="41">
        <f t="shared" si="273"/>
        <v>5.6271727149107659E-4</v>
      </c>
      <c r="U555" s="42">
        <f t="shared" si="292"/>
        <v>0.40679307238724544</v>
      </c>
      <c r="V555" s="42">
        <f t="shared" si="293"/>
        <v>1.0659422485788326</v>
      </c>
      <c r="W555" s="42">
        <f t="shared" si="294"/>
        <v>1.0580845184910888</v>
      </c>
      <c r="X555" s="42">
        <f t="shared" si="295"/>
        <v>7.8577300877438194E-3</v>
      </c>
      <c r="Y555" s="42">
        <f t="shared" si="269"/>
        <v>7.8394060024060911E-3</v>
      </c>
      <c r="Z555" s="10">
        <f t="shared" si="296"/>
        <v>13.931340656442613</v>
      </c>
      <c r="AA555">
        <f t="shared" si="274"/>
        <v>4462773.9891202133</v>
      </c>
      <c r="AB555" s="10">
        <f t="shared" si="275"/>
        <v>4.4627739891202136</v>
      </c>
      <c r="AC555" s="10">
        <f t="shared" si="276"/>
        <v>4.3617739891202136</v>
      </c>
      <c r="AD555" s="3">
        <f t="shared" si="277"/>
        <v>632.59956332417892</v>
      </c>
      <c r="AI555" s="94">
        <f t="shared" si="278"/>
        <v>1.0580845184910888</v>
      </c>
    </row>
    <row r="556" spans="2:35">
      <c r="B556" s="39">
        <f t="shared" si="279"/>
        <v>528</v>
      </c>
      <c r="C556" s="42">
        <f t="shared" si="280"/>
        <v>8.9899280575543248</v>
      </c>
      <c r="D556" s="10">
        <f t="shared" si="281"/>
        <v>5.2100719424456763</v>
      </c>
      <c r="E556" s="40">
        <f t="shared" si="282"/>
        <v>35.979856115108646</v>
      </c>
      <c r="F556" s="40">
        <f t="shared" si="283"/>
        <v>46.4</v>
      </c>
      <c r="G556" s="3">
        <f t="shared" si="284"/>
        <v>335.10071942445302</v>
      </c>
      <c r="H556" s="3">
        <f t="shared" si="285"/>
        <v>213.67820014326583</v>
      </c>
      <c r="I556">
        <f t="shared" si="270"/>
        <v>2.1367820014326583E-4</v>
      </c>
      <c r="J556" s="4">
        <f t="shared" si="286"/>
        <v>1060.7509416814787</v>
      </c>
      <c r="K556" s="40">
        <f t="shared" si="287"/>
        <v>4.9642450234524258</v>
      </c>
      <c r="L556" s="40">
        <f t="shared" si="271"/>
        <v>1.0357549765475742</v>
      </c>
      <c r="M556" s="10">
        <f t="shared" si="288"/>
        <v>4.4627739891202136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13.310795408766475</v>
      </c>
      <c r="Q556" s="42">
        <f t="shared" si="290"/>
        <v>0.69261727850895771</v>
      </c>
      <c r="R556" s="4">
        <f t="shared" si="291"/>
        <v>225922.76081475653</v>
      </c>
      <c r="S556">
        <f t="shared" si="272"/>
        <v>2.2592276081475653E-4</v>
      </c>
      <c r="T556" s="41">
        <f t="shared" si="273"/>
        <v>5.6347700622520172E-4</v>
      </c>
      <c r="U556" s="42">
        <f t="shared" si="292"/>
        <v>0.40542969042012128</v>
      </c>
      <c r="V556" s="42">
        <f t="shared" si="293"/>
        <v>1.0658577809350884</v>
      </c>
      <c r="W556" s="42">
        <f t="shared" si="294"/>
        <v>1.0580123777794419</v>
      </c>
      <c r="X556" s="42">
        <f t="shared" si="295"/>
        <v>7.8454031556465242E-3</v>
      </c>
      <c r="Y556" s="42">
        <f t="shared" si="269"/>
        <v>7.8494413761478338E-3</v>
      </c>
      <c r="Z556" s="10">
        <f t="shared" si="296"/>
        <v>13.930366793016379</v>
      </c>
      <c r="AA556">
        <f t="shared" si="274"/>
        <v>4462469.0814830903</v>
      </c>
      <c r="AB556" s="10">
        <f t="shared" si="275"/>
        <v>4.4624690814830901</v>
      </c>
      <c r="AC556" s="10">
        <f t="shared" si="276"/>
        <v>4.3614690814830901</v>
      </c>
      <c r="AD556" s="3">
        <f t="shared" si="277"/>
        <v>632.55534176694562</v>
      </c>
      <c r="AI556" s="94">
        <f t="shared" si="278"/>
        <v>1.0580123777794419</v>
      </c>
    </row>
    <row r="557" spans="2:35">
      <c r="B557" s="39">
        <f t="shared" si="279"/>
        <v>529</v>
      </c>
      <c r="C557" s="42">
        <f t="shared" si="280"/>
        <v>9.006954436451208</v>
      </c>
      <c r="D557" s="10">
        <f t="shared" si="281"/>
        <v>5.1930455635487931</v>
      </c>
      <c r="E557" s="40">
        <f t="shared" si="282"/>
        <v>36.013908872902412</v>
      </c>
      <c r="F557" s="40">
        <f t="shared" si="283"/>
        <v>46.4</v>
      </c>
      <c r="G557" s="3">
        <f t="shared" si="284"/>
        <v>334.93045563548418</v>
      </c>
      <c r="H557" s="3">
        <f t="shared" si="285"/>
        <v>213.67820014326583</v>
      </c>
      <c r="I557">
        <f t="shared" si="270"/>
        <v>2.1367820014326583E-4</v>
      </c>
      <c r="J557" s="4">
        <f t="shared" si="286"/>
        <v>1062.6764130131974</v>
      </c>
      <c r="K557" s="40">
        <f t="shared" si="287"/>
        <v>4.973256103339974</v>
      </c>
      <c r="L557" s="40">
        <f t="shared" si="271"/>
        <v>1.026743896660026</v>
      </c>
      <c r="M557" s="10">
        <f t="shared" si="288"/>
        <v>4.4624690814830901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13.310505295089028</v>
      </c>
      <c r="Q557" s="42">
        <f t="shared" si="290"/>
        <v>0.69389644699425668</v>
      </c>
      <c r="R557" s="4">
        <f t="shared" si="291"/>
        <v>225163.07106726128</v>
      </c>
      <c r="S557">
        <f t="shared" si="272"/>
        <v>2.2516307106726127E-4</v>
      </c>
      <c r="T557" s="41">
        <f t="shared" si="273"/>
        <v>5.6423669597269698E-4</v>
      </c>
      <c r="U557" s="42">
        <f t="shared" si="292"/>
        <v>0.4040663891837537</v>
      </c>
      <c r="V557" s="42">
        <f t="shared" si="293"/>
        <v>1.0657714382706571</v>
      </c>
      <c r="W557" s="42">
        <f t="shared" si="294"/>
        <v>1.0579384179514086</v>
      </c>
      <c r="X557" s="42">
        <f t="shared" si="295"/>
        <v>7.8330203192484849E-3</v>
      </c>
      <c r="Y557" s="42">
        <f t="shared" si="269"/>
        <v>7.8594611288849234E-3</v>
      </c>
      <c r="Z557" s="10">
        <f t="shared" si="296"/>
        <v>13.929368977563341</v>
      </c>
      <c r="AA557">
        <f t="shared" si="274"/>
        <v>4462156.6746877693</v>
      </c>
      <c r="AB557" s="10">
        <f t="shared" si="275"/>
        <v>4.462156674687769</v>
      </c>
      <c r="AC557" s="10">
        <f t="shared" si="276"/>
        <v>4.361156674687769</v>
      </c>
      <c r="AD557" s="3">
        <f t="shared" si="277"/>
        <v>632.51003258705862</v>
      </c>
      <c r="AI557" s="94">
        <f t="shared" si="278"/>
        <v>1.0579384179514086</v>
      </c>
    </row>
    <row r="558" spans="2:35">
      <c r="B558" s="39">
        <f t="shared" si="279"/>
        <v>530</v>
      </c>
      <c r="C558" s="42">
        <f t="shared" si="280"/>
        <v>9.0239808153480912</v>
      </c>
      <c r="D558" s="10">
        <f t="shared" si="281"/>
        <v>5.1760191846519099</v>
      </c>
      <c r="E558" s="40">
        <f t="shared" si="282"/>
        <v>36.047961630696179</v>
      </c>
      <c r="F558" s="40">
        <f t="shared" si="283"/>
        <v>46.4</v>
      </c>
      <c r="G558" s="3">
        <f t="shared" si="284"/>
        <v>334.76019184651534</v>
      </c>
      <c r="H558" s="3">
        <f t="shared" si="285"/>
        <v>213.67820014326583</v>
      </c>
      <c r="I558">
        <f t="shared" si="270"/>
        <v>2.1367820014326583E-4</v>
      </c>
      <c r="J558" s="4">
        <f t="shared" si="286"/>
        <v>1064.6037058251209</v>
      </c>
      <c r="K558" s="40">
        <f t="shared" si="287"/>
        <v>4.9822757076357389</v>
      </c>
      <c r="L558" s="40">
        <f t="shared" si="271"/>
        <v>1.0177242923642611</v>
      </c>
      <c r="M558" s="10">
        <f t="shared" si="288"/>
        <v>4.462156674687769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13.31020803210698</v>
      </c>
      <c r="Q558" s="42">
        <f t="shared" si="290"/>
        <v>0.69517564404781229</v>
      </c>
      <c r="R558" s="4">
        <f t="shared" si="291"/>
        <v>224403.42723679214</v>
      </c>
      <c r="S558">
        <f t="shared" si="272"/>
        <v>2.2440342723679214E-4</v>
      </c>
      <c r="T558" s="41">
        <f t="shared" si="273"/>
        <v>5.6499633980316608E-4</v>
      </c>
      <c r="U558" s="42">
        <f t="shared" si="292"/>
        <v>0.4027031703477853</v>
      </c>
      <c r="V558" s="42">
        <f t="shared" si="293"/>
        <v>1.0656832207197842</v>
      </c>
      <c r="W558" s="42">
        <f t="shared" si="294"/>
        <v>1.0578626390923533</v>
      </c>
      <c r="X558" s="42">
        <f t="shared" si="295"/>
        <v>7.8205816274308226E-3</v>
      </c>
      <c r="Y558" s="42">
        <f t="shared" si="269"/>
        <v>7.8694651938598249E-3</v>
      </c>
      <c r="Z558" s="10">
        <f t="shared" si="296"/>
        <v>13.928347211242812</v>
      </c>
      <c r="AA558">
        <f t="shared" si="274"/>
        <v>4461836.7690972202</v>
      </c>
      <c r="AB558" s="10">
        <f t="shared" si="275"/>
        <v>4.4618367690972205</v>
      </c>
      <c r="AC558" s="10">
        <f t="shared" si="276"/>
        <v>4.3608367690972205</v>
      </c>
      <c r="AD558" s="3">
        <f t="shared" si="277"/>
        <v>632.46363583716027</v>
      </c>
      <c r="AI558" s="94">
        <f t="shared" si="278"/>
        <v>1.0578626390923533</v>
      </c>
    </row>
    <row r="559" spans="2:35">
      <c r="B559" s="39">
        <f t="shared" si="279"/>
        <v>531</v>
      </c>
      <c r="C559" s="42">
        <f t="shared" si="280"/>
        <v>9.0410071942449743</v>
      </c>
      <c r="D559" s="10">
        <f t="shared" si="281"/>
        <v>5.1589928057550267</v>
      </c>
      <c r="E559" s="40">
        <f t="shared" si="282"/>
        <v>36.082014388489945</v>
      </c>
      <c r="F559" s="40">
        <f t="shared" si="283"/>
        <v>46.4</v>
      </c>
      <c r="G559" s="3">
        <f t="shared" si="284"/>
        <v>334.5899280575465</v>
      </c>
      <c r="H559" s="3">
        <f t="shared" si="285"/>
        <v>213.67820014326583</v>
      </c>
      <c r="I559">
        <f t="shared" si="270"/>
        <v>2.1367820014326583E-4</v>
      </c>
      <c r="J559" s="4">
        <f t="shared" si="286"/>
        <v>1066.5328201172492</v>
      </c>
      <c r="K559" s="40">
        <f t="shared" si="287"/>
        <v>4.9913038363397204</v>
      </c>
      <c r="L559" s="40">
        <f t="shared" si="271"/>
        <v>1.0086961636602796</v>
      </c>
      <c r="M559" s="10">
        <f t="shared" si="288"/>
        <v>4.4618367690972205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13.309903619143451</v>
      </c>
      <c r="Q559" s="42">
        <f t="shared" si="290"/>
        <v>0.69645487035809106</v>
      </c>
      <c r="R559" s="4">
        <f t="shared" si="291"/>
        <v>223643.83025374563</v>
      </c>
      <c r="S559">
        <f t="shared" si="272"/>
        <v>2.2364383025374562E-4</v>
      </c>
      <c r="T559" s="41">
        <f t="shared" si="273"/>
        <v>5.6575593678621265E-4</v>
      </c>
      <c r="U559" s="42">
        <f t="shared" si="292"/>
        <v>0.40134003558185916</v>
      </c>
      <c r="V559" s="42">
        <f t="shared" si="293"/>
        <v>1.0655931284192313</v>
      </c>
      <c r="W559" s="42">
        <f t="shared" si="294"/>
        <v>1.0577850412903202</v>
      </c>
      <c r="X559" s="42">
        <f t="shared" si="295"/>
        <v>7.8080871289110121E-3</v>
      </c>
      <c r="Y559" s="42">
        <f t="shared" si="269"/>
        <v>7.879453504348077E-3</v>
      </c>
      <c r="Z559" s="10">
        <f t="shared" si="296"/>
        <v>13.927301495248043</v>
      </c>
      <c r="AA559">
        <f t="shared" si="274"/>
        <v>4461509.3650850384</v>
      </c>
      <c r="AB559" s="10">
        <f t="shared" si="275"/>
        <v>4.4615093650850381</v>
      </c>
      <c r="AC559" s="10">
        <f t="shared" si="276"/>
        <v>4.3605093650850382</v>
      </c>
      <c r="AD559" s="3">
        <f t="shared" si="277"/>
        <v>632.41615157143417</v>
      </c>
      <c r="AI559" s="94">
        <f t="shared" si="278"/>
        <v>1.0577850412903202</v>
      </c>
    </row>
    <row r="560" spans="2:35">
      <c r="B560" s="39">
        <f t="shared" si="279"/>
        <v>532</v>
      </c>
      <c r="C560" s="42">
        <f t="shared" si="280"/>
        <v>9.0580335731418575</v>
      </c>
      <c r="D560" s="10">
        <f t="shared" si="281"/>
        <v>5.1419664268581435</v>
      </c>
      <c r="E560" s="40">
        <f t="shared" si="282"/>
        <v>36.116067146283712</v>
      </c>
      <c r="F560" s="40">
        <f t="shared" si="283"/>
        <v>46.4</v>
      </c>
      <c r="G560" s="3">
        <f t="shared" si="284"/>
        <v>334.41966426857766</v>
      </c>
      <c r="H560" s="3">
        <f t="shared" si="285"/>
        <v>213.67820014326583</v>
      </c>
      <c r="I560">
        <f t="shared" si="270"/>
        <v>2.1367820014326583E-4</v>
      </c>
      <c r="J560" s="4">
        <f t="shared" si="286"/>
        <v>1068.4637558895824</v>
      </c>
      <c r="K560" s="40">
        <f t="shared" si="287"/>
        <v>5.0003404894519168</v>
      </c>
      <c r="L560" s="40">
        <f t="shared" si="271"/>
        <v>0.99965951054808322</v>
      </c>
      <c r="M560" s="10">
        <f t="shared" si="288"/>
        <v>4.4615093650850381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13.309592055506984</v>
      </c>
      <c r="Q560" s="42">
        <f t="shared" si="290"/>
        <v>0.69773412661372047</v>
      </c>
      <c r="R560" s="4">
        <f t="shared" si="291"/>
        <v>222884.28104851794</v>
      </c>
      <c r="S560">
        <f t="shared" si="272"/>
        <v>2.2288428104851794E-4</v>
      </c>
      <c r="T560" s="41">
        <f t="shared" si="273"/>
        <v>5.6651548599144031E-4</v>
      </c>
      <c r="U560" s="42">
        <f t="shared" si="292"/>
        <v>0.39997698655561781</v>
      </c>
      <c r="V560" s="42">
        <f t="shared" si="293"/>
        <v>1.065501161509433</v>
      </c>
      <c r="W560" s="42">
        <f t="shared" si="294"/>
        <v>1.0577056246359295</v>
      </c>
      <c r="X560" s="42">
        <f t="shared" si="295"/>
        <v>7.7955368735034281E-3</v>
      </c>
      <c r="Y560" s="42">
        <f t="shared" si="269"/>
        <v>7.8894259936594952E-3</v>
      </c>
      <c r="Z560" s="10">
        <f t="shared" si="296"/>
        <v>13.92623183080771</v>
      </c>
      <c r="AA560">
        <f t="shared" si="274"/>
        <v>4461174.4630359113</v>
      </c>
      <c r="AB560" s="10">
        <f t="shared" si="275"/>
        <v>4.4611744630359116</v>
      </c>
      <c r="AC560" s="10">
        <f t="shared" si="276"/>
        <v>4.3601744630359116</v>
      </c>
      <c r="AD560" s="3">
        <f t="shared" si="277"/>
        <v>632.36757984567237</v>
      </c>
      <c r="AI560" s="94">
        <f t="shared" si="278"/>
        <v>1.0577056246359295</v>
      </c>
    </row>
    <row r="561" spans="2:35">
      <c r="B561" s="39">
        <f t="shared" si="279"/>
        <v>533</v>
      </c>
      <c r="C561" s="42">
        <f t="shared" si="280"/>
        <v>9.0750599520387407</v>
      </c>
      <c r="D561" s="10">
        <f t="shared" si="281"/>
        <v>5.1249400479612603</v>
      </c>
      <c r="E561" s="40">
        <f t="shared" si="282"/>
        <v>36.150119904077478</v>
      </c>
      <c r="F561" s="40">
        <f t="shared" si="283"/>
        <v>46.4</v>
      </c>
      <c r="G561" s="3">
        <f t="shared" si="284"/>
        <v>334.24940047960882</v>
      </c>
      <c r="H561" s="3">
        <f t="shared" si="285"/>
        <v>213.67820014326583</v>
      </c>
      <c r="I561">
        <f t="shared" si="270"/>
        <v>2.1367820014326583E-4</v>
      </c>
      <c r="J561" s="4">
        <f t="shared" si="286"/>
        <v>1070.3965131421201</v>
      </c>
      <c r="K561" s="40">
        <f t="shared" si="287"/>
        <v>5.0093856669723271</v>
      </c>
      <c r="L561" s="40">
        <f t="shared" si="271"/>
        <v>0.99061433302767288</v>
      </c>
      <c r="M561" s="10">
        <f t="shared" si="288"/>
        <v>4.4611744630359116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13.309273340492005</v>
      </c>
      <c r="Q561" s="42">
        <f t="shared" si="290"/>
        <v>0.69901341350349244</v>
      </c>
      <c r="R561" s="4">
        <f t="shared" si="291"/>
        <v>222124.78055150557</v>
      </c>
      <c r="S561">
        <f t="shared" si="272"/>
        <v>2.2212478055150557E-4</v>
      </c>
      <c r="T561" s="41">
        <f t="shared" si="273"/>
        <v>5.6727498648845266E-4</v>
      </c>
      <c r="U561" s="42">
        <f t="shared" si="292"/>
        <v>0.39861402493870429</v>
      </c>
      <c r="V561" s="42">
        <f t="shared" si="293"/>
        <v>1.0654073201332206</v>
      </c>
      <c r="W561" s="42">
        <f t="shared" si="294"/>
        <v>1.0576243892224939</v>
      </c>
      <c r="X561" s="42">
        <f t="shared" si="295"/>
        <v>7.782930910726682E-3</v>
      </c>
      <c r="Y561" s="42">
        <f t="shared" si="269"/>
        <v>7.8993825951375884E-3</v>
      </c>
      <c r="Z561" s="10">
        <f t="shared" si="296"/>
        <v>13.925138219184262</v>
      </c>
      <c r="AA561">
        <f t="shared" si="274"/>
        <v>4460832.0633450998</v>
      </c>
      <c r="AB561" s="10">
        <f t="shared" si="275"/>
        <v>4.4608320633450997</v>
      </c>
      <c r="AC561" s="10">
        <f t="shared" si="276"/>
        <v>4.3598320633450998</v>
      </c>
      <c r="AD561" s="3">
        <f t="shared" si="277"/>
        <v>632.31792071720088</v>
      </c>
      <c r="AI561" s="94">
        <f t="shared" si="278"/>
        <v>1.0576243892224939</v>
      </c>
    </row>
    <row r="562" spans="2:35">
      <c r="B562" s="39">
        <f t="shared" si="279"/>
        <v>534</v>
      </c>
      <c r="C562" s="42">
        <f t="shared" si="280"/>
        <v>9.0920863309356239</v>
      </c>
      <c r="D562" s="10">
        <f t="shared" si="281"/>
        <v>5.1079136690643772</v>
      </c>
      <c r="E562" s="40">
        <f t="shared" si="282"/>
        <v>36.184172661871244</v>
      </c>
      <c r="F562" s="40">
        <f t="shared" si="283"/>
        <v>46.4</v>
      </c>
      <c r="G562" s="3">
        <f t="shared" si="284"/>
        <v>334.07913669063998</v>
      </c>
      <c r="H562" s="3">
        <f t="shared" si="285"/>
        <v>213.67820014326583</v>
      </c>
      <c r="I562">
        <f t="shared" si="270"/>
        <v>2.1367820014326583E-4</v>
      </c>
      <c r="J562" s="4">
        <f t="shared" si="286"/>
        <v>1072.331091874863</v>
      </c>
      <c r="K562" s="40">
        <f t="shared" si="287"/>
        <v>5.018439368900955</v>
      </c>
      <c r="L562" s="40">
        <f t="shared" si="271"/>
        <v>0.98156063109904501</v>
      </c>
      <c r="M562" s="10">
        <f t="shared" si="288"/>
        <v>4.4608320633450997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13.308947473378298</v>
      </c>
      <c r="Q562" s="42">
        <f t="shared" si="290"/>
        <v>0.70029273171636697</v>
      </c>
      <c r="R562" s="4">
        <f t="shared" si="291"/>
        <v>221365.32969310475</v>
      </c>
      <c r="S562">
        <f t="shared" si="272"/>
        <v>2.2136532969310475E-4</v>
      </c>
      <c r="T562" s="41">
        <f t="shared" si="273"/>
        <v>5.6803443734685342E-4</v>
      </c>
      <c r="U562" s="42">
        <f t="shared" si="292"/>
        <v>0.39725115240076109</v>
      </c>
      <c r="V562" s="42">
        <f t="shared" si="293"/>
        <v>1.0653116044372886</v>
      </c>
      <c r="W562" s="42">
        <f t="shared" si="294"/>
        <v>1.0575413351458889</v>
      </c>
      <c r="X562" s="42">
        <f t="shared" si="295"/>
        <v>7.7702692913996785E-3</v>
      </c>
      <c r="Y562" s="42">
        <f t="shared" si="269"/>
        <v>7.9093232421610163E-3</v>
      </c>
      <c r="Z562" s="10">
        <f t="shared" si="296"/>
        <v>13.924020661675874</v>
      </c>
      <c r="AA562">
        <f t="shared" si="274"/>
        <v>4460482.1664190507</v>
      </c>
      <c r="AB562" s="10">
        <f t="shared" si="275"/>
        <v>4.4604821664190508</v>
      </c>
      <c r="AC562" s="10">
        <f t="shared" si="276"/>
        <v>4.3594821664190508</v>
      </c>
      <c r="AD562" s="3">
        <f t="shared" si="277"/>
        <v>632.26717424496746</v>
      </c>
      <c r="AI562" s="94">
        <f t="shared" si="278"/>
        <v>1.0575413351458889</v>
      </c>
    </row>
    <row r="563" spans="2:35">
      <c r="B563" s="39">
        <f t="shared" si="279"/>
        <v>535</v>
      </c>
      <c r="C563" s="42">
        <f t="shared" si="280"/>
        <v>9.1091127098325071</v>
      </c>
      <c r="D563" s="10">
        <f t="shared" si="281"/>
        <v>5.090887290167494</v>
      </c>
      <c r="E563" s="40">
        <f t="shared" si="282"/>
        <v>36.218225419665011</v>
      </c>
      <c r="F563" s="40">
        <f t="shared" si="283"/>
        <v>46.4</v>
      </c>
      <c r="G563" s="3">
        <f t="shared" si="284"/>
        <v>333.90887290167115</v>
      </c>
      <c r="H563" s="3">
        <f t="shared" si="285"/>
        <v>213.67820014326583</v>
      </c>
      <c r="I563">
        <f t="shared" si="270"/>
        <v>2.1367820014326583E-4</v>
      </c>
      <c r="J563" s="4">
        <f t="shared" si="286"/>
        <v>1074.2674920878103</v>
      </c>
      <c r="K563" s="40">
        <f t="shared" si="287"/>
        <v>5.0275015952377977</v>
      </c>
      <c r="L563" s="40">
        <f t="shared" si="271"/>
        <v>0.97249840476220228</v>
      </c>
      <c r="M563" s="10">
        <f t="shared" si="288"/>
        <v>4.4604821664190508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13.308614453431591</v>
      </c>
      <c r="Q563" s="42">
        <f t="shared" si="290"/>
        <v>0.70157208194147569</v>
      </c>
      <c r="R563" s="4">
        <f t="shared" si="291"/>
        <v>220605.92940371201</v>
      </c>
      <c r="S563">
        <f t="shared" si="272"/>
        <v>2.2060592940371202E-4</v>
      </c>
      <c r="T563" s="41">
        <f t="shared" si="273"/>
        <v>5.6879383763624623E-4</v>
      </c>
      <c r="U563" s="42">
        <f t="shared" si="292"/>
        <v>0.39588837061143139</v>
      </c>
      <c r="V563" s="42">
        <f t="shared" si="293"/>
        <v>1.0652140145704669</v>
      </c>
      <c r="W563" s="42">
        <f t="shared" si="294"/>
        <v>1.057456462504704</v>
      </c>
      <c r="X563" s="42">
        <f t="shared" si="295"/>
        <v>7.757552065762896E-3</v>
      </c>
      <c r="Y563" s="42">
        <f t="shared" si="269"/>
        <v>7.9192478681426419E-3</v>
      </c>
      <c r="Z563" s="10">
        <f t="shared" si="296"/>
        <v>13.922879159614141</v>
      </c>
      <c r="AA563">
        <f t="shared" si="274"/>
        <v>4460124.7726746742</v>
      </c>
      <c r="AB563" s="10">
        <f t="shared" si="275"/>
        <v>4.460124772674674</v>
      </c>
      <c r="AC563" s="10">
        <f t="shared" si="276"/>
        <v>4.359124772674674</v>
      </c>
      <c r="AD563" s="3">
        <f t="shared" si="277"/>
        <v>632.21534048943784</v>
      </c>
      <c r="AI563" s="94">
        <f t="shared" si="278"/>
        <v>1.057456462504704</v>
      </c>
    </row>
    <row r="564" spans="2:35">
      <c r="B564" s="39">
        <f t="shared" si="279"/>
        <v>536</v>
      </c>
      <c r="C564" s="42">
        <f t="shared" si="280"/>
        <v>9.1261390887293903</v>
      </c>
      <c r="D564" s="10">
        <f t="shared" si="281"/>
        <v>5.0738609112706108</v>
      </c>
      <c r="E564" s="40">
        <f t="shared" si="282"/>
        <v>36.252278177458777</v>
      </c>
      <c r="F564" s="40">
        <f t="shared" si="283"/>
        <v>46.4</v>
      </c>
      <c r="G564" s="3">
        <f t="shared" si="284"/>
        <v>333.73860911270231</v>
      </c>
      <c r="H564" s="3">
        <f t="shared" si="285"/>
        <v>213.67820014326583</v>
      </c>
      <c r="I564">
        <f t="shared" si="270"/>
        <v>2.1367820014326583E-4</v>
      </c>
      <c r="J564" s="4">
        <f t="shared" si="286"/>
        <v>1076.2057137809627</v>
      </c>
      <c r="K564" s="40">
        <f t="shared" si="287"/>
        <v>5.0365723459828562</v>
      </c>
      <c r="L564" s="40">
        <f t="shared" si="271"/>
        <v>0.96342765401714381</v>
      </c>
      <c r="M564" s="10">
        <f t="shared" si="288"/>
        <v>4.460124772674674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13.308274279902861</v>
      </c>
      <c r="Q564" s="42">
        <f t="shared" si="290"/>
        <v>0.70285146486812566</v>
      </c>
      <c r="R564" s="4">
        <f t="shared" si="291"/>
        <v>219846.58061372361</v>
      </c>
      <c r="S564">
        <f t="shared" si="272"/>
        <v>2.198465806137236E-4</v>
      </c>
      <c r="T564" s="41">
        <f t="shared" si="273"/>
        <v>5.6955318642623468E-4</v>
      </c>
      <c r="U564" s="42">
        <f t="shared" si="292"/>
        <v>0.3945256812403577</v>
      </c>
      <c r="V564" s="42">
        <f t="shared" si="293"/>
        <v>1.0651145506856659</v>
      </c>
      <c r="W564" s="42">
        <f t="shared" si="294"/>
        <v>1.0573697714000676</v>
      </c>
      <c r="X564" s="42">
        <f t="shared" si="295"/>
        <v>7.7447792855982467E-3</v>
      </c>
      <c r="Y564" s="42">
        <f t="shared" si="269"/>
        <v>7.9291564065313083E-3</v>
      </c>
      <c r="Z564" s="10">
        <f t="shared" si="296"/>
        <v>13.9217137143666</v>
      </c>
      <c r="AA564">
        <f t="shared" si="274"/>
        <v>4459759.8825401329</v>
      </c>
      <c r="AB564" s="10">
        <f t="shared" si="275"/>
        <v>4.4597598825401326</v>
      </c>
      <c r="AC564" s="10">
        <f t="shared" si="276"/>
        <v>4.3587598825401326</v>
      </c>
      <c r="AD564" s="3">
        <f t="shared" si="277"/>
        <v>632.16241951270968</v>
      </c>
      <c r="AI564" s="94">
        <f t="shared" si="278"/>
        <v>1.0573697714000676</v>
      </c>
    </row>
    <row r="565" spans="2:35">
      <c r="B565" s="39">
        <f t="shared" si="279"/>
        <v>537</v>
      </c>
      <c r="C565" s="42">
        <f t="shared" si="280"/>
        <v>9.1431654676262735</v>
      </c>
      <c r="D565" s="10">
        <f t="shared" si="281"/>
        <v>5.0568345323737276</v>
      </c>
      <c r="E565" s="40">
        <f t="shared" si="282"/>
        <v>36.286330935252543</v>
      </c>
      <c r="F565" s="40">
        <f t="shared" si="283"/>
        <v>46.4</v>
      </c>
      <c r="G565" s="3">
        <f t="shared" si="284"/>
        <v>333.56834532373347</v>
      </c>
      <c r="H565" s="3">
        <f t="shared" si="285"/>
        <v>213.67820014326583</v>
      </c>
      <c r="I565">
        <f t="shared" si="270"/>
        <v>2.1367820014326583E-4</v>
      </c>
      <c r="J565" s="4">
        <f t="shared" si="286"/>
        <v>1078.1457569543199</v>
      </c>
      <c r="K565" s="40">
        <f t="shared" si="287"/>
        <v>5.0456516211361313</v>
      </c>
      <c r="L565" s="40">
        <f t="shared" si="271"/>
        <v>0.9543483788638687</v>
      </c>
      <c r="M565" s="10">
        <f t="shared" si="288"/>
        <v>4.4597598825401326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13.30792695202906</v>
      </c>
      <c r="Q565" s="42">
        <f t="shared" si="290"/>
        <v>0.70413088118580291</v>
      </c>
      <c r="R565" s="4">
        <f t="shared" si="291"/>
        <v>219087.28425353582</v>
      </c>
      <c r="S565">
        <f t="shared" si="272"/>
        <v>2.1908728425353583E-4</v>
      </c>
      <c r="T565" s="41">
        <f t="shared" si="273"/>
        <v>5.703124827864224E-4</v>
      </c>
      <c r="U565" s="42">
        <f t="shared" si="292"/>
        <v>0.39316308595718269</v>
      </c>
      <c r="V565" s="42">
        <f t="shared" si="293"/>
        <v>1.0650132129381964</v>
      </c>
      <c r="W565" s="42">
        <f t="shared" si="294"/>
        <v>1.0572812619358365</v>
      </c>
      <c r="X565" s="42">
        <f t="shared" si="295"/>
        <v>7.7319510023599047E-3</v>
      </c>
      <c r="Y565" s="42">
        <f t="shared" si="269"/>
        <v>7.9390487908112088E-3</v>
      </c>
      <c r="Z565" s="10">
        <f t="shared" si="296"/>
        <v>13.920524327334986</v>
      </c>
      <c r="AA565">
        <f t="shared" si="274"/>
        <v>4459387.4964542966</v>
      </c>
      <c r="AB565" s="10">
        <f t="shared" si="275"/>
        <v>4.4593874964542968</v>
      </c>
      <c r="AC565" s="10">
        <f t="shared" si="276"/>
        <v>4.3583874964542968</v>
      </c>
      <c r="AD565" s="3">
        <f t="shared" si="277"/>
        <v>632.10841137843317</v>
      </c>
      <c r="AI565" s="94">
        <f t="shared" si="278"/>
        <v>1.0572812619358365</v>
      </c>
    </row>
    <row r="566" spans="2:35">
      <c r="B566" s="39">
        <f t="shared" si="279"/>
        <v>538</v>
      </c>
      <c r="C566" s="42">
        <f t="shared" si="280"/>
        <v>9.1601918465231567</v>
      </c>
      <c r="D566" s="10">
        <f t="shared" si="281"/>
        <v>5.0398081534768444</v>
      </c>
      <c r="E566" s="40">
        <f t="shared" si="282"/>
        <v>36.32038369304631</v>
      </c>
      <c r="F566" s="40">
        <f t="shared" si="283"/>
        <v>46.4</v>
      </c>
      <c r="G566" s="3">
        <f t="shared" si="284"/>
        <v>333.39808153476463</v>
      </c>
      <c r="H566" s="3">
        <f t="shared" si="285"/>
        <v>213.67820014326583</v>
      </c>
      <c r="I566">
        <f t="shared" si="270"/>
        <v>2.1367820014326583E-4</v>
      </c>
      <c r="J566" s="4">
        <f t="shared" si="286"/>
        <v>1080.0876216078818</v>
      </c>
      <c r="K566" s="40">
        <f t="shared" si="287"/>
        <v>5.0547394206976213</v>
      </c>
      <c r="L566" s="40">
        <f t="shared" si="271"/>
        <v>0.94526057930237872</v>
      </c>
      <c r="M566" s="10">
        <f t="shared" si="288"/>
        <v>4.4593874964542968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13.307572469032618</v>
      </c>
      <c r="Q566" s="42">
        <f t="shared" si="290"/>
        <v>0.7054103315841761</v>
      </c>
      <c r="R566" s="4">
        <f t="shared" si="291"/>
        <v>218328.04125354521</v>
      </c>
      <c r="S566">
        <f t="shared" si="272"/>
        <v>2.183280412535452E-4</v>
      </c>
      <c r="T566" s="41">
        <f t="shared" si="273"/>
        <v>5.7107172578641299E-4</v>
      </c>
      <c r="U566" s="42">
        <f t="shared" si="292"/>
        <v>0.39180058643154952</v>
      </c>
      <c r="V566" s="42">
        <f t="shared" si="293"/>
        <v>1.0649100014862465</v>
      </c>
      <c r="W566" s="42">
        <f t="shared" si="294"/>
        <v>1.0571909342184651</v>
      </c>
      <c r="X566" s="42">
        <f t="shared" si="295"/>
        <v>7.7190672677813765E-3</v>
      </c>
      <c r="Y566" s="42">
        <f t="shared" si="269"/>
        <v>7.9489249545020412E-3</v>
      </c>
      <c r="Z566" s="10">
        <f t="shared" si="296"/>
        <v>13.91931099995489</v>
      </c>
      <c r="AA566">
        <f t="shared" si="274"/>
        <v>4459007.6148666376</v>
      </c>
      <c r="AB566" s="10">
        <f t="shared" si="275"/>
        <v>4.4590076148666373</v>
      </c>
      <c r="AC566" s="10">
        <f t="shared" si="276"/>
        <v>4.3580076148666373</v>
      </c>
      <c r="AD566" s="3">
        <f t="shared" si="277"/>
        <v>632.05331615179659</v>
      </c>
      <c r="AI566" s="94">
        <f t="shared" si="278"/>
        <v>1.0571909342184651</v>
      </c>
    </row>
    <row r="567" spans="2:35">
      <c r="B567" s="39">
        <f t="shared" si="279"/>
        <v>539</v>
      </c>
      <c r="C567" s="42">
        <f t="shared" si="280"/>
        <v>9.1772182254200398</v>
      </c>
      <c r="D567" s="10">
        <f t="shared" si="281"/>
        <v>5.0227817745799612</v>
      </c>
      <c r="E567" s="40">
        <f t="shared" si="282"/>
        <v>36.354436450840076</v>
      </c>
      <c r="F567" s="40">
        <f t="shared" si="283"/>
        <v>46.4</v>
      </c>
      <c r="G567" s="3">
        <f t="shared" si="284"/>
        <v>333.22781774579579</v>
      </c>
      <c r="H567" s="3">
        <f t="shared" si="285"/>
        <v>213.67820014326583</v>
      </c>
      <c r="I567">
        <f t="shared" si="270"/>
        <v>2.1367820014326583E-4</v>
      </c>
      <c r="J567" s="4">
        <f t="shared" si="286"/>
        <v>1082.031307741649</v>
      </c>
      <c r="K567" s="40">
        <f t="shared" si="287"/>
        <v>5.0638357446673288</v>
      </c>
      <c r="L567" s="40">
        <f t="shared" si="271"/>
        <v>0.93616425533267122</v>
      </c>
      <c r="M567" s="10">
        <f t="shared" si="288"/>
        <v>4.4590076148666373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13.307210830121297</v>
      </c>
      <c r="Q567" s="42">
        <f t="shared" si="290"/>
        <v>0.70668981675309994</v>
      </c>
      <c r="R567" s="4">
        <f t="shared" si="291"/>
        <v>217568.85254414796</v>
      </c>
      <c r="S567">
        <f t="shared" si="272"/>
        <v>2.1756885254414795E-4</v>
      </c>
      <c r="T567" s="41">
        <f t="shared" si="273"/>
        <v>5.718309144958103E-4</v>
      </c>
      <c r="U567" s="42">
        <f t="shared" si="292"/>
        <v>0.39043818433310068</v>
      </c>
      <c r="V567" s="42">
        <f t="shared" si="293"/>
        <v>1.0648049164921085</v>
      </c>
      <c r="W567" s="42">
        <f t="shared" si="294"/>
        <v>1.0570987883569793</v>
      </c>
      <c r="X567" s="42">
        <f t="shared" si="295"/>
        <v>7.7061281351291644E-3</v>
      </c>
      <c r="Y567" s="42">
        <f t="shared" si="269"/>
        <v>7.9587848311607652E-3</v>
      </c>
      <c r="Z567" s="10">
        <f t="shared" si="296"/>
        <v>13.918073733698211</v>
      </c>
      <c r="AA567">
        <f t="shared" si="274"/>
        <v>4458620.2382379929</v>
      </c>
      <c r="AB567" s="10">
        <f t="shared" si="275"/>
        <v>4.4586202382379927</v>
      </c>
      <c r="AC567" s="10">
        <f t="shared" si="276"/>
        <v>4.3576202382379927</v>
      </c>
      <c r="AD567" s="3">
        <f t="shared" si="277"/>
        <v>631.99713389963642</v>
      </c>
      <c r="AI567" s="94">
        <f t="shared" si="278"/>
        <v>1.0570987883569793</v>
      </c>
    </row>
    <row r="568" spans="2:35">
      <c r="B568" s="39">
        <f t="shared" si="279"/>
        <v>540</v>
      </c>
      <c r="C568" s="42">
        <f t="shared" si="280"/>
        <v>9.194244604316923</v>
      </c>
      <c r="D568" s="10">
        <f t="shared" si="281"/>
        <v>5.005755395683078</v>
      </c>
      <c r="E568" s="40">
        <f t="shared" si="282"/>
        <v>36.388489208633843</v>
      </c>
      <c r="F568" s="40">
        <f t="shared" si="283"/>
        <v>46.4</v>
      </c>
      <c r="G568" s="3">
        <f t="shared" si="284"/>
        <v>333.05755395682695</v>
      </c>
      <c r="H568" s="3">
        <f t="shared" si="285"/>
        <v>213.67820014326583</v>
      </c>
      <c r="I568">
        <f t="shared" si="270"/>
        <v>2.1367820014326583E-4</v>
      </c>
      <c r="J568" s="4">
        <f t="shared" si="286"/>
        <v>1083.9768153556206</v>
      </c>
      <c r="K568" s="40">
        <f t="shared" si="287"/>
        <v>5.0729405930452502</v>
      </c>
      <c r="L568" s="40">
        <f t="shared" si="271"/>
        <v>0.92705940695474975</v>
      </c>
      <c r="M568" s="10">
        <f t="shared" si="288"/>
        <v>4.4586202382379927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13.306842034488938</v>
      </c>
      <c r="Q568" s="42">
        <f t="shared" si="290"/>
        <v>0.70796933738261925</v>
      </c>
      <c r="R568" s="4">
        <f t="shared" si="291"/>
        <v>216809.7190557406</v>
      </c>
      <c r="S568">
        <f t="shared" si="272"/>
        <v>2.1680971905574059E-4</v>
      </c>
      <c r="T568" s="41">
        <f t="shared" si="273"/>
        <v>5.7259004798421761E-4</v>
      </c>
      <c r="U568" s="42">
        <f t="shared" si="292"/>
        <v>0.38907588133147925</v>
      </c>
      <c r="V568" s="42">
        <f t="shared" si="293"/>
        <v>1.064697958119855</v>
      </c>
      <c r="W568" s="42">
        <f t="shared" si="294"/>
        <v>1.057004824463162</v>
      </c>
      <c r="X568" s="42">
        <f t="shared" si="295"/>
        <v>7.6931336566929964E-3</v>
      </c>
      <c r="Y568" s="42">
        <f t="shared" si="269"/>
        <v>7.9686283543801539E-3</v>
      </c>
      <c r="Z568" s="10">
        <f t="shared" si="296"/>
        <v>13.91681253007002</v>
      </c>
      <c r="AA568">
        <f t="shared" si="274"/>
        <v>4458225.3670395864</v>
      </c>
      <c r="AB568" s="10">
        <f t="shared" si="275"/>
        <v>4.4582253670395868</v>
      </c>
      <c r="AC568" s="10">
        <f t="shared" si="276"/>
        <v>4.3572253670395868</v>
      </c>
      <c r="AD568" s="3">
        <f t="shared" si="277"/>
        <v>631.93986469029539</v>
      </c>
      <c r="AI568" s="94">
        <f t="shared" si="278"/>
        <v>1.057004824463162</v>
      </c>
    </row>
    <row r="569" spans="2:35">
      <c r="B569" s="39">
        <f t="shared" si="279"/>
        <v>541</v>
      </c>
      <c r="C569" s="42">
        <f t="shared" si="280"/>
        <v>9.2112709832138062</v>
      </c>
      <c r="D569" s="10">
        <f t="shared" si="281"/>
        <v>4.9887290167861948</v>
      </c>
      <c r="E569" s="40">
        <f t="shared" si="282"/>
        <v>36.422541966427609</v>
      </c>
      <c r="F569" s="40">
        <f t="shared" si="283"/>
        <v>46.4</v>
      </c>
      <c r="G569" s="3">
        <f t="shared" si="284"/>
        <v>332.88729016785811</v>
      </c>
      <c r="H569" s="3">
        <f t="shared" si="285"/>
        <v>213.67820014326583</v>
      </c>
      <c r="I569">
        <f t="shared" si="270"/>
        <v>2.1367820014326583E-4</v>
      </c>
      <c r="J569" s="4">
        <f t="shared" si="286"/>
        <v>1085.9241444497968</v>
      </c>
      <c r="K569" s="40">
        <f t="shared" si="287"/>
        <v>5.0820539658313866</v>
      </c>
      <c r="L569" s="40">
        <f t="shared" si="271"/>
        <v>0.91794603416861342</v>
      </c>
      <c r="M569" s="10">
        <f t="shared" si="288"/>
        <v>4.4582253670395868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13.306466081314502</v>
      </c>
      <c r="Q569" s="42">
        <f t="shared" si="290"/>
        <v>0.70924889416297221</v>
      </c>
      <c r="R569" s="4">
        <f t="shared" si="291"/>
        <v>216050.64171871942</v>
      </c>
      <c r="S569">
        <f t="shared" si="272"/>
        <v>2.1605064171871942E-4</v>
      </c>
      <c r="T569" s="41">
        <f t="shared" si="273"/>
        <v>5.7334912532123875E-4</v>
      </c>
      <c r="U569" s="42">
        <f t="shared" si="292"/>
        <v>0.38771367909632792</v>
      </c>
      <c r="V569" s="42">
        <f t="shared" si="293"/>
        <v>1.0645891265376752</v>
      </c>
      <c r="W569" s="42">
        <f t="shared" si="294"/>
        <v>1.0569090426513155</v>
      </c>
      <c r="X569" s="42">
        <f t="shared" si="295"/>
        <v>7.6800838863597676E-3</v>
      </c>
      <c r="Y569" s="42">
        <f t="shared" si="269"/>
        <v>7.9784554577906255E-3</v>
      </c>
      <c r="Z569" s="10">
        <f t="shared" si="296"/>
        <v>13.915527390611119</v>
      </c>
      <c r="AA569">
        <f t="shared" si="274"/>
        <v>4457823.0017538285</v>
      </c>
      <c r="AB569" s="10">
        <f t="shared" si="275"/>
        <v>4.4578230017538285</v>
      </c>
      <c r="AC569" s="10">
        <f t="shared" si="276"/>
        <v>4.3568230017538285</v>
      </c>
      <c r="AD569" s="3">
        <f t="shared" si="277"/>
        <v>631.88150859373877</v>
      </c>
      <c r="AI569" s="94">
        <f t="shared" si="278"/>
        <v>1.0569090426513155</v>
      </c>
    </row>
    <row r="570" spans="2:35">
      <c r="B570" s="39">
        <f t="shared" si="279"/>
        <v>542</v>
      </c>
      <c r="C570" s="42">
        <f t="shared" si="280"/>
        <v>9.2282973621106894</v>
      </c>
      <c r="D570" s="10">
        <f t="shared" si="281"/>
        <v>4.9717026378893117</v>
      </c>
      <c r="E570" s="40">
        <f t="shared" si="282"/>
        <v>36.456594724221375</v>
      </c>
      <c r="F570" s="40">
        <f t="shared" si="283"/>
        <v>46.4</v>
      </c>
      <c r="G570" s="3">
        <f t="shared" si="284"/>
        <v>332.71702637888927</v>
      </c>
      <c r="H570" s="3">
        <f t="shared" si="285"/>
        <v>213.67820014326583</v>
      </c>
      <c r="I570">
        <f t="shared" si="270"/>
        <v>2.1367820014326583E-4</v>
      </c>
      <c r="J570" s="4">
        <f t="shared" si="286"/>
        <v>1087.8732950241779</v>
      </c>
      <c r="K570" s="40">
        <f t="shared" si="287"/>
        <v>5.0911758630257387</v>
      </c>
      <c r="L570" s="40">
        <f t="shared" si="271"/>
        <v>0.90882413697426134</v>
      </c>
      <c r="M570" s="10">
        <f t="shared" si="288"/>
        <v>4.4578230017538285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13.306082969762828</v>
      </c>
      <c r="Q570" s="42">
        <f t="shared" si="290"/>
        <v>0.71052848778459432</v>
      </c>
      <c r="R570" s="4">
        <f t="shared" si="291"/>
        <v>215291.62146348075</v>
      </c>
      <c r="S570">
        <f t="shared" si="272"/>
        <v>2.1529162146348074E-4</v>
      </c>
      <c r="T570" s="41">
        <f t="shared" si="273"/>
        <v>5.7410814557647745E-4</v>
      </c>
      <c r="U570" s="42">
        <f t="shared" si="292"/>
        <v>0.38635157929728936</v>
      </c>
      <c r="V570" s="42">
        <f t="shared" si="293"/>
        <v>1.064478421916375</v>
      </c>
      <c r="W570" s="42">
        <f t="shared" si="294"/>
        <v>1.0568114430384556</v>
      </c>
      <c r="X570" s="42">
        <f t="shared" si="295"/>
        <v>7.6669788779193393E-3</v>
      </c>
      <c r="Y570" s="42">
        <f t="shared" si="269"/>
        <v>7.9882660750599226E-3</v>
      </c>
      <c r="Z570" s="10">
        <f t="shared" si="296"/>
        <v>13.914218316896878</v>
      </c>
      <c r="AA570">
        <f t="shared" si="274"/>
        <v>4457413.1428739512</v>
      </c>
      <c r="AB570" s="10">
        <f t="shared" si="275"/>
        <v>4.4574131428739516</v>
      </c>
      <c r="AC570" s="10">
        <f t="shared" si="276"/>
        <v>4.3564131428739516</v>
      </c>
      <c r="AD570" s="3">
        <f t="shared" si="277"/>
        <v>631.82206568150127</v>
      </c>
      <c r="AI570" s="94">
        <f t="shared" si="278"/>
        <v>1.0568114430384556</v>
      </c>
    </row>
    <row r="571" spans="2:35">
      <c r="B571" s="39">
        <f t="shared" si="279"/>
        <v>543</v>
      </c>
      <c r="C571" s="42">
        <f t="shared" si="280"/>
        <v>9.2453237410075726</v>
      </c>
      <c r="D571" s="10">
        <f t="shared" si="281"/>
        <v>4.9546762589924285</v>
      </c>
      <c r="E571" s="40">
        <f t="shared" si="282"/>
        <v>36.490647482015142</v>
      </c>
      <c r="F571" s="40">
        <f t="shared" si="283"/>
        <v>46.4</v>
      </c>
      <c r="G571" s="3">
        <f t="shared" si="284"/>
        <v>332.54676258992043</v>
      </c>
      <c r="H571" s="3">
        <f t="shared" si="285"/>
        <v>213.67820014326583</v>
      </c>
      <c r="I571">
        <f t="shared" si="270"/>
        <v>2.1367820014326583E-4</v>
      </c>
      <c r="J571" s="4">
        <f t="shared" si="286"/>
        <v>1089.8242670787643</v>
      </c>
      <c r="K571" s="40">
        <f t="shared" si="287"/>
        <v>5.1003062846283083</v>
      </c>
      <c r="L571" s="40">
        <f t="shared" si="271"/>
        <v>0.89969371537169174</v>
      </c>
      <c r="M571" s="10">
        <f t="shared" si="288"/>
        <v>4.4574131428739516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13.305692698984279</v>
      </c>
      <c r="Q571" s="42">
        <f t="shared" si="290"/>
        <v>0.71180811893812179</v>
      </c>
      <c r="R571" s="4">
        <f t="shared" si="291"/>
        <v>214532.6592204209</v>
      </c>
      <c r="S571">
        <f t="shared" si="272"/>
        <v>2.145326592204209E-4</v>
      </c>
      <c r="T571" s="41">
        <f t="shared" si="273"/>
        <v>5.7486710781953733E-4</v>
      </c>
      <c r="U571" s="42">
        <f t="shared" si="292"/>
        <v>0.38498958360400626</v>
      </c>
      <c r="V571" s="42">
        <f t="shared" si="293"/>
        <v>1.0643658444299218</v>
      </c>
      <c r="W571" s="42">
        <f t="shared" si="294"/>
        <v>1.0567120257442228</v>
      </c>
      <c r="X571" s="42">
        <f t="shared" si="295"/>
        <v>7.653818685698921E-3</v>
      </c>
      <c r="Y571" s="42">
        <f t="shared" si="269"/>
        <v>7.9980601398935945E-3</v>
      </c>
      <c r="Z571" s="10">
        <f t="shared" si="296"/>
        <v>13.91288531053746</v>
      </c>
      <c r="AA571">
        <f t="shared" si="274"/>
        <v>4456995.7909040861</v>
      </c>
      <c r="AB571" s="10">
        <f t="shared" si="275"/>
        <v>4.4569957909040863</v>
      </c>
      <c r="AC571" s="10">
        <f t="shared" si="276"/>
        <v>4.3559957909040863</v>
      </c>
      <c r="AD571" s="3">
        <f t="shared" si="277"/>
        <v>631.76153602669854</v>
      </c>
      <c r="AI571" s="94">
        <f t="shared" si="278"/>
        <v>1.0567120257442228</v>
      </c>
    </row>
    <row r="572" spans="2:35">
      <c r="B572" s="39">
        <f t="shared" si="279"/>
        <v>544</v>
      </c>
      <c r="C572" s="42">
        <f t="shared" si="280"/>
        <v>9.2623501199044558</v>
      </c>
      <c r="D572" s="10">
        <f t="shared" si="281"/>
        <v>4.9376498800955453</v>
      </c>
      <c r="E572" s="40">
        <f t="shared" si="282"/>
        <v>36.524700239808908</v>
      </c>
      <c r="F572" s="40">
        <f t="shared" si="283"/>
        <v>46.4</v>
      </c>
      <c r="G572" s="3">
        <f t="shared" si="284"/>
        <v>332.37649880095159</v>
      </c>
      <c r="H572" s="3">
        <f t="shared" si="285"/>
        <v>213.67820014326583</v>
      </c>
      <c r="I572">
        <f t="shared" si="270"/>
        <v>2.1367820014326583E-4</v>
      </c>
      <c r="J572" s="4">
        <f t="shared" si="286"/>
        <v>1091.777060613555</v>
      </c>
      <c r="K572" s="40">
        <f t="shared" si="287"/>
        <v>5.1094452306390927</v>
      </c>
      <c r="L572" s="40">
        <f t="shared" si="271"/>
        <v>0.89055476936090727</v>
      </c>
      <c r="M572" s="10">
        <f t="shared" si="288"/>
        <v>4.4569957909040863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13.305295268114797</v>
      </c>
      <c r="Q572" s="42">
        <f t="shared" si="290"/>
        <v>0.71308778831439534</v>
      </c>
      <c r="R572" s="4">
        <f t="shared" si="291"/>
        <v>213773.7559199364</v>
      </c>
      <c r="S572">
        <f t="shared" si="272"/>
        <v>2.137737559199364E-4</v>
      </c>
      <c r="T572" s="41">
        <f t="shared" si="273"/>
        <v>5.7562601112002188E-4</v>
      </c>
      <c r="U572" s="42">
        <f t="shared" si="292"/>
        <v>0.38362769368612182</v>
      </c>
      <c r="V572" s="42">
        <f t="shared" si="293"/>
        <v>1.0642513942549119</v>
      </c>
      <c r="W572" s="42">
        <f t="shared" si="294"/>
        <v>1.0566107908909019</v>
      </c>
      <c r="X572" s="42">
        <f t="shared" si="295"/>
        <v>7.6406033640099569E-3</v>
      </c>
      <c r="Y572" s="42">
        <f t="shared" si="269"/>
        <v>8.0078375860347713E-3</v>
      </c>
      <c r="Z572" s="10">
        <f t="shared" si="296"/>
        <v>13.911528373176806</v>
      </c>
      <c r="AA572">
        <f t="shared" si="274"/>
        <v>4456570.9463589322</v>
      </c>
      <c r="AB572" s="10">
        <f t="shared" si="275"/>
        <v>4.4565709463589318</v>
      </c>
      <c r="AC572" s="10">
        <f t="shared" si="276"/>
        <v>4.3555709463589318</v>
      </c>
      <c r="AD572" s="3">
        <f t="shared" si="277"/>
        <v>631.69991970397859</v>
      </c>
      <c r="AI572" s="94">
        <f t="shared" si="278"/>
        <v>1.0566107908909019</v>
      </c>
    </row>
    <row r="573" spans="2:35">
      <c r="B573" s="39">
        <f t="shared" si="279"/>
        <v>545</v>
      </c>
      <c r="C573" s="42">
        <f t="shared" si="280"/>
        <v>9.279376498801339</v>
      </c>
      <c r="D573" s="10">
        <f t="shared" si="281"/>
        <v>4.9206235011986621</v>
      </c>
      <c r="E573" s="40">
        <f t="shared" si="282"/>
        <v>36.558752997602674</v>
      </c>
      <c r="F573" s="40">
        <f t="shared" si="283"/>
        <v>46.4</v>
      </c>
      <c r="G573" s="3">
        <f t="shared" si="284"/>
        <v>332.20623501198276</v>
      </c>
      <c r="H573" s="3">
        <f t="shared" si="285"/>
        <v>213.67820014326583</v>
      </c>
      <c r="I573">
        <f t="shared" si="270"/>
        <v>2.1367820014326583E-4</v>
      </c>
      <c r="J573" s="4">
        <f t="shared" si="286"/>
        <v>1093.7316756285509</v>
      </c>
      <c r="K573" s="40">
        <f t="shared" si="287"/>
        <v>5.1185927010580929</v>
      </c>
      <c r="L573" s="40">
        <f t="shared" si="271"/>
        <v>0.88140729894190706</v>
      </c>
      <c r="M573" s="10">
        <f t="shared" si="288"/>
        <v>4.4565709463589318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13.304890676275582</v>
      </c>
      <c r="Q573" s="42">
        <f t="shared" si="290"/>
        <v>0.71436749660446375</v>
      </c>
      <c r="R573" s="4">
        <f t="shared" si="291"/>
        <v>213014.91249242349</v>
      </c>
      <c r="S573">
        <f t="shared" si="272"/>
        <v>2.130149124924235E-4</v>
      </c>
      <c r="T573" s="41">
        <f t="shared" si="273"/>
        <v>5.7638485454753472E-4</v>
      </c>
      <c r="U573" s="42">
        <f t="shared" si="292"/>
        <v>0.38226591121327852</v>
      </c>
      <c r="V573" s="42">
        <f t="shared" si="293"/>
        <v>1.0641350715720586</v>
      </c>
      <c r="W573" s="42">
        <f t="shared" si="294"/>
        <v>1.0565077386033404</v>
      </c>
      <c r="X573" s="42">
        <f t="shared" si="295"/>
        <v>7.6273329687182034E-3</v>
      </c>
      <c r="Y573" s="42">
        <f t="shared" si="269"/>
        <v>8.0175983472659529E-3</v>
      </c>
      <c r="Z573" s="10">
        <f t="shared" si="296"/>
        <v>13.910147506495138</v>
      </c>
      <c r="AA573">
        <f t="shared" si="274"/>
        <v>4456138.6097645536</v>
      </c>
      <c r="AB573" s="10">
        <f t="shared" si="275"/>
        <v>4.4561386097645537</v>
      </c>
      <c r="AC573" s="10">
        <f t="shared" si="276"/>
        <v>4.3551386097645537</v>
      </c>
      <c r="AD573" s="3">
        <f t="shared" si="277"/>
        <v>631.63721678963793</v>
      </c>
      <c r="AI573" s="94">
        <f t="shared" si="278"/>
        <v>1.0565077386033404</v>
      </c>
    </row>
    <row r="574" spans="2:35">
      <c r="B574" s="39">
        <f t="shared" si="279"/>
        <v>546</v>
      </c>
      <c r="C574" s="42">
        <f t="shared" si="280"/>
        <v>9.2964028776982222</v>
      </c>
      <c r="D574" s="10">
        <f t="shared" si="281"/>
        <v>4.9035971223017789</v>
      </c>
      <c r="E574" s="40">
        <f t="shared" si="282"/>
        <v>36.592805755396441</v>
      </c>
      <c r="F574" s="40">
        <f t="shared" si="283"/>
        <v>46.4</v>
      </c>
      <c r="G574" s="3">
        <f t="shared" si="284"/>
        <v>332.03597122301392</v>
      </c>
      <c r="H574" s="3">
        <f t="shared" si="285"/>
        <v>213.67820014326583</v>
      </c>
      <c r="I574">
        <f t="shared" si="270"/>
        <v>2.1367820014326583E-4</v>
      </c>
      <c r="J574" s="4">
        <f t="shared" si="286"/>
        <v>1095.6881121237511</v>
      </c>
      <c r="K574" s="40">
        <f t="shared" si="287"/>
        <v>5.127748695885308</v>
      </c>
      <c r="L574" s="40">
        <f t="shared" si="271"/>
        <v>0.87225130411469198</v>
      </c>
      <c r="M574" s="10">
        <f t="shared" si="288"/>
        <v>4.4561386097645537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13.304478922573843</v>
      </c>
      <c r="Q574" s="42">
        <f t="shared" si="290"/>
        <v>0.71564724449958761</v>
      </c>
      <c r="R574" s="4">
        <f t="shared" si="291"/>
        <v>212256.12986827857</v>
      </c>
      <c r="S574">
        <f t="shared" si="272"/>
        <v>2.1225612986827856E-4</v>
      </c>
      <c r="T574" s="41">
        <f t="shared" si="273"/>
        <v>5.7714363717167969E-4</v>
      </c>
      <c r="U574" s="42">
        <f t="shared" si="292"/>
        <v>0.38090423785511929</v>
      </c>
      <c r="V574" s="42">
        <f t="shared" si="293"/>
        <v>1.0640168765641465</v>
      </c>
      <c r="W574" s="42">
        <f t="shared" si="294"/>
        <v>1.0564028690091429</v>
      </c>
      <c r="X574" s="42">
        <f t="shared" si="295"/>
        <v>7.6140075550035213E-3</v>
      </c>
      <c r="Y574" s="42">
        <f t="shared" si="269"/>
        <v>8.027342357407926E-3</v>
      </c>
      <c r="Z574" s="10">
        <f t="shared" si="296"/>
        <v>13.908742712206454</v>
      </c>
      <c r="AA574">
        <f t="shared" si="274"/>
        <v>4455698.7816575859</v>
      </c>
      <c r="AB574" s="10">
        <f t="shared" si="275"/>
        <v>4.4556987816575857</v>
      </c>
      <c r="AC574" s="10">
        <f t="shared" si="276"/>
        <v>4.3546987816575857</v>
      </c>
      <c r="AD574" s="3">
        <f t="shared" si="277"/>
        <v>631.57342736150633</v>
      </c>
      <c r="AI574" s="94">
        <f t="shared" si="278"/>
        <v>1.0564028690091429</v>
      </c>
    </row>
    <row r="575" spans="2:35">
      <c r="B575" s="39">
        <f t="shared" si="279"/>
        <v>547</v>
      </c>
      <c r="C575" s="42">
        <f t="shared" si="280"/>
        <v>9.3134292565951053</v>
      </c>
      <c r="D575" s="10">
        <f t="shared" si="281"/>
        <v>4.8865707434048957</v>
      </c>
      <c r="E575" s="40">
        <f t="shared" si="282"/>
        <v>36.626858513190207</v>
      </c>
      <c r="F575" s="40">
        <f t="shared" si="283"/>
        <v>46.4</v>
      </c>
      <c r="G575" s="3">
        <f t="shared" si="284"/>
        <v>331.86570743404508</v>
      </c>
      <c r="H575" s="3">
        <f t="shared" si="285"/>
        <v>213.67820014326583</v>
      </c>
      <c r="I575">
        <f t="shared" si="270"/>
        <v>2.1367820014326583E-4</v>
      </c>
      <c r="J575" s="4">
        <f t="shared" si="286"/>
        <v>1097.6463700991565</v>
      </c>
      <c r="K575" s="40">
        <f t="shared" si="287"/>
        <v>5.1369132151207388</v>
      </c>
      <c r="L575" s="40">
        <f t="shared" si="271"/>
        <v>0.86308678487926116</v>
      </c>
      <c r="M575" s="10">
        <f t="shared" si="288"/>
        <v>4.4556987816575857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13.304060006102029</v>
      </c>
      <c r="Q575" s="42">
        <f t="shared" si="290"/>
        <v>0.71692703269124292</v>
      </c>
      <c r="R575" s="4">
        <f t="shared" si="291"/>
        <v>211497.40897789804</v>
      </c>
      <c r="S575">
        <f t="shared" si="272"/>
        <v>2.1149740897789804E-4</v>
      </c>
      <c r="T575" s="41">
        <f t="shared" si="273"/>
        <v>5.7790235806206018E-4</v>
      </c>
      <c r="U575" s="42">
        <f t="shared" si="292"/>
        <v>0.37954267528128688</v>
      </c>
      <c r="V575" s="42">
        <f t="shared" si="293"/>
        <v>1.0638968094176064</v>
      </c>
      <c r="W575" s="42">
        <f t="shared" si="294"/>
        <v>1.0562961822384787</v>
      </c>
      <c r="X575" s="42">
        <f t="shared" si="295"/>
        <v>7.6006271791277946E-3</v>
      </c>
      <c r="Y575" s="42">
        <f t="shared" si="269"/>
        <v>8.0370695503209477E-3</v>
      </c>
      <c r="Z575" s="10">
        <f t="shared" si="296"/>
        <v>13.907313992059983</v>
      </c>
      <c r="AA575">
        <f t="shared" si="274"/>
        <v>4455251.462585696</v>
      </c>
      <c r="AB575" s="10">
        <f t="shared" si="275"/>
        <v>4.4552514625856956</v>
      </c>
      <c r="AC575" s="10">
        <f t="shared" si="276"/>
        <v>4.3542514625856956</v>
      </c>
      <c r="AD575" s="3">
        <f t="shared" si="277"/>
        <v>631.50855149901315</v>
      </c>
      <c r="AI575" s="94">
        <f t="shared" si="278"/>
        <v>1.0562961822384787</v>
      </c>
    </row>
    <row r="576" spans="2:35">
      <c r="B576" s="39">
        <f t="shared" si="279"/>
        <v>548</v>
      </c>
      <c r="C576" s="42">
        <f t="shared" si="280"/>
        <v>9.3304556354919885</v>
      </c>
      <c r="D576" s="10">
        <f t="shared" si="281"/>
        <v>4.8695443645080125</v>
      </c>
      <c r="E576" s="40">
        <f t="shared" si="282"/>
        <v>36.660911270983974</v>
      </c>
      <c r="F576" s="40">
        <f t="shared" si="283"/>
        <v>46.4</v>
      </c>
      <c r="G576" s="3">
        <f t="shared" si="284"/>
        <v>331.69544364507624</v>
      </c>
      <c r="H576" s="3">
        <f t="shared" si="285"/>
        <v>213.67820014326583</v>
      </c>
      <c r="I576">
        <f t="shared" si="270"/>
        <v>2.1367820014326583E-4</v>
      </c>
      <c r="J576" s="4">
        <f t="shared" si="286"/>
        <v>1099.6064495547666</v>
      </c>
      <c r="K576" s="40">
        <f t="shared" si="287"/>
        <v>5.1460862587643863</v>
      </c>
      <c r="L576" s="40">
        <f t="shared" si="271"/>
        <v>0.8539137412356137</v>
      </c>
      <c r="M576" s="10">
        <f t="shared" si="288"/>
        <v>4.4552514625856956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13.303633925938257</v>
      </c>
      <c r="Q576" s="42">
        <f t="shared" si="290"/>
        <v>0.71820686187112481</v>
      </c>
      <c r="R576" s="4">
        <f t="shared" si="291"/>
        <v>210738.75075167813</v>
      </c>
      <c r="S576">
        <f t="shared" si="272"/>
        <v>2.1073875075167814E-4</v>
      </c>
      <c r="T576" s="41">
        <f t="shared" si="273"/>
        <v>5.7866101628828003E-4</v>
      </c>
      <c r="U576" s="42">
        <f t="shared" si="292"/>
        <v>0.37818122516142394</v>
      </c>
      <c r="V576" s="42">
        <f t="shared" si="293"/>
        <v>1.0637748703218142</v>
      </c>
      <c r="W576" s="42">
        <f t="shared" si="294"/>
        <v>1.0561876784241921</v>
      </c>
      <c r="X576" s="42">
        <f t="shared" si="295"/>
        <v>7.5871918976220254E-3</v>
      </c>
      <c r="Y576" s="42">
        <f t="shared" si="269"/>
        <v>8.0467798599048873E-3</v>
      </c>
      <c r="Z576" s="10">
        <f t="shared" si="296"/>
        <v>13.905861347839794</v>
      </c>
      <c r="AA576">
        <f t="shared" si="274"/>
        <v>4454796.6531074615</v>
      </c>
      <c r="AB576" s="10">
        <f t="shared" si="275"/>
        <v>4.4547966531074614</v>
      </c>
      <c r="AC576" s="10">
        <f t="shared" si="276"/>
        <v>4.3537966531074614</v>
      </c>
      <c r="AD576" s="3">
        <f t="shared" si="277"/>
        <v>631.44258928317061</v>
      </c>
      <c r="AI576" s="94">
        <f t="shared" si="278"/>
        <v>1.0561876784241921</v>
      </c>
    </row>
    <row r="577" spans="2:35">
      <c r="B577" s="39">
        <f t="shared" si="279"/>
        <v>549</v>
      </c>
      <c r="C577" s="42">
        <f t="shared" si="280"/>
        <v>9.3474820143888717</v>
      </c>
      <c r="D577" s="10">
        <f t="shared" si="281"/>
        <v>4.8525179856111293</v>
      </c>
      <c r="E577" s="40">
        <f t="shared" si="282"/>
        <v>36.69496402877774</v>
      </c>
      <c r="F577" s="40">
        <f t="shared" si="283"/>
        <v>46.4</v>
      </c>
      <c r="G577" s="3">
        <f t="shared" si="284"/>
        <v>331.5251798561074</v>
      </c>
      <c r="H577" s="3">
        <f t="shared" si="285"/>
        <v>213.67820014326583</v>
      </c>
      <c r="I577">
        <f t="shared" si="270"/>
        <v>2.1367820014326583E-4</v>
      </c>
      <c r="J577" s="4">
        <f t="shared" si="286"/>
        <v>1101.5683504905817</v>
      </c>
      <c r="K577" s="40">
        <f t="shared" si="287"/>
        <v>5.1552678268162495</v>
      </c>
      <c r="L577" s="40">
        <f t="shared" si="271"/>
        <v>0.84473217318375049</v>
      </c>
      <c r="M577" s="10">
        <f t="shared" si="288"/>
        <v>4.4547966531074614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13.303200681146178</v>
      </c>
      <c r="Q577" s="42">
        <f t="shared" si="290"/>
        <v>0.71948673273115127</v>
      </c>
      <c r="R577" s="4">
        <f t="shared" si="291"/>
        <v>209980.1561200154</v>
      </c>
      <c r="S577">
        <f t="shared" si="272"/>
        <v>2.099801561200154E-4</v>
      </c>
      <c r="T577" s="41">
        <f t="shared" si="273"/>
        <v>5.7941961091994285E-4</v>
      </c>
      <c r="U577" s="42">
        <f t="shared" si="292"/>
        <v>0.37681988916517356</v>
      </c>
      <c r="V577" s="42">
        <f t="shared" si="293"/>
        <v>1.0636510594687967</v>
      </c>
      <c r="W577" s="42">
        <f t="shared" si="294"/>
        <v>1.0560773577017739</v>
      </c>
      <c r="X577" s="42">
        <f t="shared" si="295"/>
        <v>7.5737017670227669E-3</v>
      </c>
      <c r="Y577" s="42">
        <f t="shared" si="269"/>
        <v>8.0564732200990308E-3</v>
      </c>
      <c r="Z577" s="10">
        <f t="shared" si="296"/>
        <v>13.904384781363875</v>
      </c>
      <c r="AA577">
        <f t="shared" si="274"/>
        <v>4454334.3537920769</v>
      </c>
      <c r="AB577" s="10">
        <f t="shared" si="275"/>
        <v>4.4543343537920768</v>
      </c>
      <c r="AC577" s="10">
        <f t="shared" si="276"/>
        <v>4.3533343537920768</v>
      </c>
      <c r="AD577" s="3">
        <f t="shared" si="277"/>
        <v>631.37554079653034</v>
      </c>
      <c r="AI577" s="94">
        <f t="shared" si="278"/>
        <v>1.0560773577017739</v>
      </c>
    </row>
    <row r="578" spans="2:35">
      <c r="B578" s="39">
        <f t="shared" si="279"/>
        <v>550</v>
      </c>
      <c r="C578" s="42">
        <f t="shared" si="280"/>
        <v>9.3645083932857549</v>
      </c>
      <c r="D578" s="10">
        <f t="shared" si="281"/>
        <v>4.8354916067142462</v>
      </c>
      <c r="E578" s="40">
        <f t="shared" si="282"/>
        <v>36.729016786571506</v>
      </c>
      <c r="F578" s="40">
        <f t="shared" si="283"/>
        <v>46.4</v>
      </c>
      <c r="G578" s="3">
        <f t="shared" si="284"/>
        <v>331.35491606713856</v>
      </c>
      <c r="H578" s="3">
        <f t="shared" si="285"/>
        <v>213.67820014326583</v>
      </c>
      <c r="I578">
        <f t="shared" si="270"/>
        <v>2.1367820014326583E-4</v>
      </c>
      <c r="J578" s="4">
        <f t="shared" si="286"/>
        <v>1103.5320729066016</v>
      </c>
      <c r="K578" s="40">
        <f t="shared" si="287"/>
        <v>5.1644579192763285</v>
      </c>
      <c r="L578" s="40">
        <f t="shared" si="271"/>
        <v>0.83554208072367153</v>
      </c>
      <c r="M578" s="10">
        <f t="shared" si="288"/>
        <v>4.4543343537920768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13.302760270774703</v>
      </c>
      <c r="Q578" s="42">
        <f t="shared" si="290"/>
        <v>0.72076664596346662</v>
      </c>
      <c r="R578" s="4">
        <f t="shared" si="291"/>
        <v>209221.62601330606</v>
      </c>
      <c r="S578">
        <f t="shared" si="272"/>
        <v>2.0922162601330605E-4</v>
      </c>
      <c r="T578" s="41">
        <f t="shared" si="273"/>
        <v>5.8017814102665215E-4</v>
      </c>
      <c r="U578" s="42">
        <f t="shared" si="292"/>
        <v>0.37545866896217833</v>
      </c>
      <c r="V578" s="42">
        <f t="shared" si="293"/>
        <v>1.063525377054497</v>
      </c>
      <c r="W578" s="42">
        <f t="shared" si="294"/>
        <v>1.0559652202092913</v>
      </c>
      <c r="X578" s="42">
        <f t="shared" si="295"/>
        <v>7.5601568452057233E-3</v>
      </c>
      <c r="Y578" s="42">
        <f t="shared" si="269"/>
        <v>8.0661495648835894E-3</v>
      </c>
      <c r="Z578" s="10">
        <f t="shared" si="296"/>
        <v>13.90288429448611</v>
      </c>
      <c r="AA578">
        <f t="shared" si="274"/>
        <v>4453864.5652199751</v>
      </c>
      <c r="AB578" s="10">
        <f t="shared" si="275"/>
        <v>4.4538645652199751</v>
      </c>
      <c r="AC578" s="10">
        <f t="shared" si="276"/>
        <v>4.3528645652199751</v>
      </c>
      <c r="AD578" s="3">
        <f t="shared" si="277"/>
        <v>631.30740612327418</v>
      </c>
      <c r="AI578" s="94">
        <f t="shared" si="278"/>
        <v>1.0559652202092913</v>
      </c>
    </row>
    <row r="579" spans="2:35">
      <c r="B579" s="39">
        <f t="shared" si="279"/>
        <v>551</v>
      </c>
      <c r="C579" s="42">
        <f t="shared" si="280"/>
        <v>9.3815347721826381</v>
      </c>
      <c r="D579" s="10">
        <f t="shared" si="281"/>
        <v>4.818465227817363</v>
      </c>
      <c r="E579" s="40">
        <f t="shared" si="282"/>
        <v>36.763069544365273</v>
      </c>
      <c r="F579" s="40">
        <f t="shared" si="283"/>
        <v>46.4</v>
      </c>
      <c r="G579" s="3">
        <f t="shared" si="284"/>
        <v>331.18465227816972</v>
      </c>
      <c r="H579" s="3">
        <f t="shared" si="285"/>
        <v>213.67820014326583</v>
      </c>
      <c r="I579">
        <f t="shared" si="270"/>
        <v>2.1367820014326583E-4</v>
      </c>
      <c r="J579" s="4">
        <f t="shared" si="286"/>
        <v>1105.4976168028261</v>
      </c>
      <c r="K579" s="40">
        <f t="shared" si="287"/>
        <v>5.1736565361446223</v>
      </c>
      <c r="L579" s="40">
        <f t="shared" si="271"/>
        <v>0.82634346385537771</v>
      </c>
      <c r="M579" s="10">
        <f t="shared" si="288"/>
        <v>4.4538645652199751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13.302312693858571</v>
      </c>
      <c r="Q579" s="42">
        <f t="shared" si="290"/>
        <v>0.72204660226044526</v>
      </c>
      <c r="R579" s="4">
        <f t="shared" si="291"/>
        <v>208463.16136194652</v>
      </c>
      <c r="S579">
        <f t="shared" si="272"/>
        <v>2.0846316136194652E-4</v>
      </c>
      <c r="T579" s="41">
        <f t="shared" si="273"/>
        <v>5.8093660567801165E-4</v>
      </c>
      <c r="U579" s="42">
        <f t="shared" si="292"/>
        <v>0.37409756622208107</v>
      </c>
      <c r="V579" s="42">
        <f t="shared" si="293"/>
        <v>1.0633978232773864</v>
      </c>
      <c r="W579" s="42">
        <f t="shared" si="294"/>
        <v>1.0558512660875365</v>
      </c>
      <c r="X579" s="42">
        <f t="shared" si="295"/>
        <v>7.5465571898498673E-3</v>
      </c>
      <c r="Y579" s="42">
        <f t="shared" si="269"/>
        <v>8.0758088282792476E-3</v>
      </c>
      <c r="Z579" s="10">
        <f t="shared" si="296"/>
        <v>13.901359889094893</v>
      </c>
      <c r="AA579">
        <f t="shared" si="274"/>
        <v>4453387.2879823959</v>
      </c>
      <c r="AB579" s="10">
        <f t="shared" si="275"/>
        <v>4.4533872879823955</v>
      </c>
      <c r="AC579" s="10">
        <f t="shared" si="276"/>
        <v>4.3523872879823955</v>
      </c>
      <c r="AD579" s="3">
        <f t="shared" si="277"/>
        <v>631.23818534915097</v>
      </c>
      <c r="AI579" s="94">
        <f t="shared" si="278"/>
        <v>1.0558512660875365</v>
      </c>
    </row>
    <row r="580" spans="2:35">
      <c r="B580" s="39">
        <f t="shared" si="279"/>
        <v>552</v>
      </c>
      <c r="C580" s="42">
        <f t="shared" si="280"/>
        <v>9.3985611510795213</v>
      </c>
      <c r="D580" s="10">
        <f t="shared" si="281"/>
        <v>4.8014388489204798</v>
      </c>
      <c r="E580" s="40">
        <f t="shared" si="282"/>
        <v>36.797122302159039</v>
      </c>
      <c r="F580" s="40">
        <f t="shared" si="283"/>
        <v>46.4</v>
      </c>
      <c r="G580" s="3">
        <f t="shared" si="284"/>
        <v>331.01438848920088</v>
      </c>
      <c r="H580" s="3">
        <f t="shared" si="285"/>
        <v>213.67820014326583</v>
      </c>
      <c r="I580">
        <f t="shared" si="270"/>
        <v>2.1367820014326583E-4</v>
      </c>
      <c r="J580" s="4">
        <f t="shared" si="286"/>
        <v>1107.4649821792555</v>
      </c>
      <c r="K580" s="40">
        <f t="shared" si="287"/>
        <v>5.1828636774211327</v>
      </c>
      <c r="L580" s="40">
        <f t="shared" si="271"/>
        <v>0.81713632257886726</v>
      </c>
      <c r="M580" s="10">
        <f t="shared" si="288"/>
        <v>4.4533872879823955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13.301857949417926</v>
      </c>
      <c r="Q580" s="42">
        <f t="shared" si="290"/>
        <v>0.72332660231469548</v>
      </c>
      <c r="R580" s="4">
        <f t="shared" si="291"/>
        <v>207704.76309633316</v>
      </c>
      <c r="S580">
        <f t="shared" si="272"/>
        <v>2.0770476309633315E-4</v>
      </c>
      <c r="T580" s="41">
        <f t="shared" si="273"/>
        <v>5.8169500394362507E-4</v>
      </c>
      <c r="U580" s="42">
        <f t="shared" si="292"/>
        <v>0.37273658261452464</v>
      </c>
      <c r="V580" s="42">
        <f t="shared" si="293"/>
        <v>1.0632683983389755</v>
      </c>
      <c r="W580" s="42">
        <f t="shared" si="294"/>
        <v>1.0557354954799236</v>
      </c>
      <c r="X580" s="42">
        <f t="shared" si="295"/>
        <v>7.5329028590518377E-3</v>
      </c>
      <c r="Y580" s="42">
        <f t="shared" si="269"/>
        <v>8.0854509443474953E-3</v>
      </c>
      <c r="Z580" s="10">
        <f t="shared" si="296"/>
        <v>13.899811567113092</v>
      </c>
      <c r="AA580">
        <f t="shared" si="274"/>
        <v>4452902.5226813704</v>
      </c>
      <c r="AB580" s="10">
        <f t="shared" si="275"/>
        <v>4.4529025226813701</v>
      </c>
      <c r="AC580" s="10">
        <f t="shared" si="276"/>
        <v>4.3519025226813701</v>
      </c>
      <c r="AD580" s="3">
        <f t="shared" si="277"/>
        <v>631.16787856147505</v>
      </c>
      <c r="AI580" s="94">
        <f t="shared" si="278"/>
        <v>1.0557354954799236</v>
      </c>
    </row>
    <row r="581" spans="2:35">
      <c r="B581" s="39">
        <f t="shared" si="279"/>
        <v>553</v>
      </c>
      <c r="C581" s="42">
        <f t="shared" si="280"/>
        <v>9.4155875299764045</v>
      </c>
      <c r="D581" s="10">
        <f t="shared" si="281"/>
        <v>4.7844124700235966</v>
      </c>
      <c r="E581" s="40">
        <f t="shared" si="282"/>
        <v>36.831175059952805</v>
      </c>
      <c r="F581" s="40">
        <f t="shared" si="283"/>
        <v>46.4</v>
      </c>
      <c r="G581" s="3">
        <f t="shared" si="284"/>
        <v>330.84412470023204</v>
      </c>
      <c r="H581" s="3">
        <f t="shared" si="285"/>
        <v>213.67820014326583</v>
      </c>
      <c r="I581">
        <f t="shared" si="270"/>
        <v>2.1367820014326583E-4</v>
      </c>
      <c r="J581" s="4">
        <f t="shared" si="286"/>
        <v>1109.4341690358897</v>
      </c>
      <c r="K581" s="40">
        <f t="shared" si="287"/>
        <v>5.1920793431058581</v>
      </c>
      <c r="L581" s="40">
        <f t="shared" si="271"/>
        <v>0.80792065689414194</v>
      </c>
      <c r="M581" s="10">
        <f t="shared" si="288"/>
        <v>4.4529025226813701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13.301396036458295</v>
      </c>
      <c r="Q581" s="42">
        <f t="shared" si="290"/>
        <v>0.72460664681906295</v>
      </c>
      <c r="R581" s="4">
        <f t="shared" si="291"/>
        <v>206946.43214686235</v>
      </c>
      <c r="S581">
        <f t="shared" si="272"/>
        <v>2.0694643214686236E-4</v>
      </c>
      <c r="T581" s="41">
        <f t="shared" si="273"/>
        <v>5.8245333489309581E-4</v>
      </c>
      <c r="U581" s="42">
        <f t="shared" si="292"/>
        <v>0.37137571980915185</v>
      </c>
      <c r="V581" s="42">
        <f t="shared" si="293"/>
        <v>1.0631371024441454</v>
      </c>
      <c r="W581" s="42">
        <f t="shared" si="294"/>
        <v>1.0556179085324837</v>
      </c>
      <c r="X581" s="42">
        <f t="shared" si="295"/>
        <v>7.5191939116616702E-3</v>
      </c>
      <c r="Y581" s="42">
        <f t="shared" si="269"/>
        <v>8.0950758471913919E-3</v>
      </c>
      <c r="Z581" s="10">
        <f t="shared" si="296"/>
        <v>13.898239330498763</v>
      </c>
      <c r="AA581">
        <f t="shared" si="274"/>
        <v>4452410.2699299483</v>
      </c>
      <c r="AB581" s="10">
        <f t="shared" si="275"/>
        <v>4.4524102699299482</v>
      </c>
      <c r="AC581" s="10">
        <f t="shared" si="276"/>
        <v>4.3514102699299482</v>
      </c>
      <c r="AD581" s="3">
        <f t="shared" si="277"/>
        <v>631.09648584915851</v>
      </c>
      <c r="AI581" s="94">
        <f t="shared" si="278"/>
        <v>1.0556179085324837</v>
      </c>
    </row>
    <row r="582" spans="2:35">
      <c r="B582" s="39">
        <f t="shared" si="279"/>
        <v>554</v>
      </c>
      <c r="C582" s="42">
        <f t="shared" si="280"/>
        <v>9.4326139088732877</v>
      </c>
      <c r="D582" s="10">
        <f t="shared" si="281"/>
        <v>4.7673860911267134</v>
      </c>
      <c r="E582" s="40">
        <f t="shared" si="282"/>
        <v>36.865227817746572</v>
      </c>
      <c r="F582" s="40">
        <f t="shared" si="283"/>
        <v>46.4</v>
      </c>
      <c r="G582" s="3">
        <f t="shared" si="284"/>
        <v>330.6738609112632</v>
      </c>
      <c r="H582" s="3">
        <f t="shared" si="285"/>
        <v>213.67820014326583</v>
      </c>
      <c r="I582">
        <f t="shared" si="270"/>
        <v>2.1367820014326583E-4</v>
      </c>
      <c r="J582" s="4">
        <f t="shared" si="286"/>
        <v>1111.4051773727288</v>
      </c>
      <c r="K582" s="40">
        <f t="shared" si="287"/>
        <v>5.2013035331987991</v>
      </c>
      <c r="L582" s="40">
        <f t="shared" si="271"/>
        <v>0.79869646680120088</v>
      </c>
      <c r="M582" s="10">
        <f t="shared" si="288"/>
        <v>4.4524102699299482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13.300926953970793</v>
      </c>
      <c r="Q582" s="42">
        <f t="shared" si="290"/>
        <v>0.72588673646663449</v>
      </c>
      <c r="R582" s="4">
        <f t="shared" si="291"/>
        <v>206188.16944393044</v>
      </c>
      <c r="S582">
        <f t="shared" si="272"/>
        <v>2.0618816944393043E-4</v>
      </c>
      <c r="T582" s="41">
        <f t="shared" si="273"/>
        <v>5.8321159759602782E-4</v>
      </c>
      <c r="U582" s="42">
        <f t="shared" si="292"/>
        <v>0.37001497947560535</v>
      </c>
      <c r="V582" s="42">
        <f t="shared" si="293"/>
        <v>1.0630039358008727</v>
      </c>
      <c r="W582" s="42">
        <f t="shared" si="294"/>
        <v>1.0554985053939214</v>
      </c>
      <c r="X582" s="42">
        <f t="shared" si="295"/>
        <v>7.5054304069512856E-3</v>
      </c>
      <c r="Y582" s="42">
        <f t="shared" si="269"/>
        <v>8.104683470955899E-3</v>
      </c>
      <c r="Z582" s="10">
        <f t="shared" si="296"/>
        <v>13.896643181245096</v>
      </c>
      <c r="AA582">
        <f t="shared" si="274"/>
        <v>4451910.5303521808</v>
      </c>
      <c r="AB582" s="10">
        <f t="shared" si="275"/>
        <v>4.4519105303521807</v>
      </c>
      <c r="AC582" s="10">
        <f t="shared" si="276"/>
        <v>4.3509105303521807</v>
      </c>
      <c r="AD582" s="3">
        <f t="shared" si="277"/>
        <v>631.02400730270938</v>
      </c>
      <c r="AI582" s="94">
        <f t="shared" si="278"/>
        <v>1.0554985053939214</v>
      </c>
    </row>
    <row r="583" spans="2:35">
      <c r="B583" s="39">
        <f t="shared" si="279"/>
        <v>555</v>
      </c>
      <c r="C583" s="42">
        <f t="shared" si="280"/>
        <v>9.4496402877701708</v>
      </c>
      <c r="D583" s="10">
        <f t="shared" si="281"/>
        <v>4.7503597122298302</v>
      </c>
      <c r="E583" s="40">
        <f t="shared" si="282"/>
        <v>36.899280575540338</v>
      </c>
      <c r="F583" s="40">
        <f t="shared" si="283"/>
        <v>46.4</v>
      </c>
      <c r="G583" s="3">
        <f t="shared" si="284"/>
        <v>330.50359712229437</v>
      </c>
      <c r="H583" s="3">
        <f t="shared" si="285"/>
        <v>213.67820014326583</v>
      </c>
      <c r="I583">
        <f t="shared" si="270"/>
        <v>2.1367820014326583E-4</v>
      </c>
      <c r="J583" s="4">
        <f t="shared" si="286"/>
        <v>1113.3780071897727</v>
      </c>
      <c r="K583" s="40">
        <f t="shared" si="287"/>
        <v>5.2105362476999568</v>
      </c>
      <c r="L583" s="40">
        <f t="shared" si="271"/>
        <v>0.78946375230004318</v>
      </c>
      <c r="M583" s="10">
        <f t="shared" si="288"/>
        <v>4.4519105303521807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13.300450700932091</v>
      </c>
      <c r="Q583" s="42">
        <f t="shared" si="290"/>
        <v>0.72716687195074181</v>
      </c>
      <c r="R583" s="4">
        <f t="shared" si="291"/>
        <v>205429.97591793374</v>
      </c>
      <c r="S583">
        <f t="shared" si="272"/>
        <v>2.0542997591793373E-4</v>
      </c>
      <c r="T583" s="41">
        <f t="shared" si="273"/>
        <v>5.8396979112202449E-4</v>
      </c>
      <c r="U583" s="42">
        <f t="shared" si="292"/>
        <v>0.36865436328352796</v>
      </c>
      <c r="V583" s="42">
        <f t="shared" si="293"/>
        <v>1.0628688986198884</v>
      </c>
      <c r="W583" s="42">
        <f t="shared" si="294"/>
        <v>1.0553772862156092</v>
      </c>
      <c r="X583" s="42">
        <f t="shared" si="295"/>
        <v>7.4916124042792021E-3</v>
      </c>
      <c r="Y583" s="42">
        <f t="shared" si="269"/>
        <v>8.1142737498277953E-3</v>
      </c>
      <c r="Z583" s="10">
        <f t="shared" si="296"/>
        <v>13.895023121379685</v>
      </c>
      <c r="AA583">
        <f t="shared" si="274"/>
        <v>4451403.3045828855</v>
      </c>
      <c r="AB583" s="10">
        <f t="shared" si="275"/>
        <v>4.4514033045828851</v>
      </c>
      <c r="AC583" s="10">
        <f t="shared" si="276"/>
        <v>4.3504033045828852</v>
      </c>
      <c r="AD583" s="3">
        <f t="shared" si="277"/>
        <v>630.95044301419659</v>
      </c>
      <c r="AI583" s="94">
        <f t="shared" si="278"/>
        <v>1.0553772862156092</v>
      </c>
    </row>
    <row r="584" spans="2:35">
      <c r="B584" s="39">
        <f t="shared" si="279"/>
        <v>556</v>
      </c>
      <c r="C584" s="42">
        <f t="shared" si="280"/>
        <v>9.466666666667054</v>
      </c>
      <c r="D584" s="10">
        <f t="shared" si="281"/>
        <v>4.733333333332947</v>
      </c>
      <c r="E584" s="40">
        <f t="shared" si="282"/>
        <v>36.933333333334105</v>
      </c>
      <c r="F584" s="40">
        <f t="shared" si="283"/>
        <v>46.4</v>
      </c>
      <c r="G584" s="3">
        <f t="shared" si="284"/>
        <v>330.33333333332553</v>
      </c>
      <c r="H584" s="3">
        <f t="shared" si="285"/>
        <v>213.67820014326583</v>
      </c>
      <c r="I584">
        <f t="shared" si="270"/>
        <v>2.1367820014326583E-4</v>
      </c>
      <c r="J584" s="4">
        <f t="shared" si="286"/>
        <v>1115.352658487021</v>
      </c>
      <c r="K584" s="40">
        <f t="shared" si="287"/>
        <v>5.2197774866093276</v>
      </c>
      <c r="L584" s="40">
        <f t="shared" si="271"/>
        <v>0.78022251339067239</v>
      </c>
      <c r="M584" s="10">
        <f t="shared" si="288"/>
        <v>4.4514033045828851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13.299967276304187</v>
      </c>
      <c r="Q584" s="42">
        <f t="shared" si="290"/>
        <v>0.72844705396496512</v>
      </c>
      <c r="R584" s="4">
        <f t="shared" si="291"/>
        <v>204671.85249926877</v>
      </c>
      <c r="S584">
        <f t="shared" si="272"/>
        <v>2.0467185249926876E-4</v>
      </c>
      <c r="T584" s="41">
        <f t="shared" si="273"/>
        <v>5.8472791454068944E-4</v>
      </c>
      <c r="U584" s="42">
        <f t="shared" si="292"/>
        <v>0.36729387290256271</v>
      </c>
      <c r="V584" s="42">
        <f t="shared" si="293"/>
        <v>1.0627319911150814</v>
      </c>
      <c r="W584" s="42">
        <f t="shared" si="294"/>
        <v>1.0552542511515317</v>
      </c>
      <c r="X584" s="42">
        <f t="shared" si="295"/>
        <v>7.4777399635497233E-3</v>
      </c>
      <c r="Y584" s="42">
        <f t="shared" si="269"/>
        <v>8.1238466180361697E-3</v>
      </c>
      <c r="Z584" s="10">
        <f t="shared" si="296"/>
        <v>13.893379152964751</v>
      </c>
      <c r="AA584">
        <f t="shared" si="274"/>
        <v>4450888.5932677276</v>
      </c>
      <c r="AB584" s="10">
        <f t="shared" si="275"/>
        <v>4.4508885932677273</v>
      </c>
      <c r="AC584" s="10">
        <f t="shared" si="276"/>
        <v>4.3498885932677274</v>
      </c>
      <c r="AD584" s="3">
        <f t="shared" si="277"/>
        <v>630.87579307726287</v>
      </c>
      <c r="AI584" s="94">
        <f t="shared" si="278"/>
        <v>1.0552542511515317</v>
      </c>
    </row>
    <row r="585" spans="2:35">
      <c r="B585" s="39">
        <f t="shared" si="279"/>
        <v>557</v>
      </c>
      <c r="C585" s="42">
        <f t="shared" si="280"/>
        <v>9.4836930455639372</v>
      </c>
      <c r="D585" s="10">
        <f t="shared" si="281"/>
        <v>4.7163069544360638</v>
      </c>
      <c r="E585" s="40">
        <f t="shared" si="282"/>
        <v>36.967386091127871</v>
      </c>
      <c r="F585" s="40">
        <f t="shared" si="283"/>
        <v>46.4</v>
      </c>
      <c r="G585" s="3">
        <f t="shared" si="284"/>
        <v>330.16306954435669</v>
      </c>
      <c r="H585" s="3">
        <f t="shared" si="285"/>
        <v>213.67820014326583</v>
      </c>
      <c r="I585">
        <f t="shared" si="270"/>
        <v>2.1367820014326583E-4</v>
      </c>
      <c r="J585" s="4">
        <f t="shared" si="286"/>
        <v>1117.3291312644747</v>
      </c>
      <c r="K585" s="40">
        <f t="shared" si="287"/>
        <v>5.2290272499269168</v>
      </c>
      <c r="L585" s="40">
        <f t="shared" si="271"/>
        <v>0.77097275007308319</v>
      </c>
      <c r="M585" s="10">
        <f t="shared" si="288"/>
        <v>4.4508885932677273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13.299476679034457</v>
      </c>
      <c r="Q585" s="42">
        <f t="shared" si="290"/>
        <v>0.72972728320313685</v>
      </c>
      <c r="R585" s="4">
        <f t="shared" si="291"/>
        <v>203913.80011833171</v>
      </c>
      <c r="S585">
        <f t="shared" si="272"/>
        <v>2.0391380011833171E-4</v>
      </c>
      <c r="T585" s="41">
        <f t="shared" si="273"/>
        <v>5.8548596692162649E-4</v>
      </c>
      <c r="U585" s="42">
        <f t="shared" si="292"/>
        <v>0.36593351000235214</v>
      </c>
      <c r="V585" s="42">
        <f t="shared" si="293"/>
        <v>1.0625932135039253</v>
      </c>
      <c r="W585" s="42">
        <f t="shared" si="294"/>
        <v>1.0551294003583045</v>
      </c>
      <c r="X585" s="42">
        <f t="shared" si="295"/>
        <v>7.4638131456208345E-3</v>
      </c>
      <c r="Y585" s="42">
        <f t="shared" si="269"/>
        <v>8.1334020098534441E-3</v>
      </c>
      <c r="Z585" s="10">
        <f t="shared" si="296"/>
        <v>13.891711278098295</v>
      </c>
      <c r="AA585">
        <f t="shared" si="274"/>
        <v>4450366.397063571</v>
      </c>
      <c r="AB585" s="10">
        <f t="shared" si="275"/>
        <v>4.4503663970635712</v>
      </c>
      <c r="AC585" s="10">
        <f t="shared" si="276"/>
        <v>4.3493663970635712</v>
      </c>
      <c r="AD585" s="3">
        <f t="shared" si="277"/>
        <v>630.80005758717493</v>
      </c>
      <c r="AI585" s="94">
        <f t="shared" si="278"/>
        <v>1.0551294003583045</v>
      </c>
    </row>
    <row r="586" spans="2:35">
      <c r="B586" s="39">
        <f t="shared" si="279"/>
        <v>558</v>
      </c>
      <c r="C586" s="42">
        <f t="shared" si="280"/>
        <v>9.5007194244608204</v>
      </c>
      <c r="D586" s="10">
        <f t="shared" si="281"/>
        <v>4.6992805755391807</v>
      </c>
      <c r="E586" s="40">
        <f t="shared" si="282"/>
        <v>37.001438848921637</v>
      </c>
      <c r="F586" s="40">
        <f t="shared" si="283"/>
        <v>46.4</v>
      </c>
      <c r="G586" s="3">
        <f t="shared" si="284"/>
        <v>329.99280575538785</v>
      </c>
      <c r="H586" s="3">
        <f t="shared" si="285"/>
        <v>213.67820014326583</v>
      </c>
      <c r="I586">
        <f t="shared" si="270"/>
        <v>2.1367820014326583E-4</v>
      </c>
      <c r="J586" s="4">
        <f t="shared" si="286"/>
        <v>1119.3074255221327</v>
      </c>
      <c r="K586" s="40">
        <f t="shared" si="287"/>
        <v>5.23828553765272</v>
      </c>
      <c r="L586" s="40">
        <f t="shared" si="271"/>
        <v>0.76171446234728002</v>
      </c>
      <c r="M586" s="10">
        <f t="shared" si="288"/>
        <v>4.4503663970635712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13.298978908055993</v>
      </c>
      <c r="Q586" s="42">
        <f t="shared" si="290"/>
        <v>0.73100756035934533</v>
      </c>
      <c r="R586" s="4">
        <f t="shared" si="291"/>
        <v>203155.81970551901</v>
      </c>
      <c r="S586">
        <f t="shared" si="272"/>
        <v>2.0315581970551901E-4</v>
      </c>
      <c r="T586" s="41">
        <f t="shared" si="273"/>
        <v>5.8624394733443916E-4</v>
      </c>
      <c r="U586" s="42">
        <f t="shared" si="292"/>
        <v>0.3645732762525391</v>
      </c>
      <c r="V586" s="42">
        <f t="shared" si="293"/>
        <v>1.0624525660063608</v>
      </c>
      <c r="W586" s="42">
        <f t="shared" si="294"/>
        <v>1.0550027339952592</v>
      </c>
      <c r="X586" s="42">
        <f t="shared" si="295"/>
        <v>7.4498320111016092E-3</v>
      </c>
      <c r="Y586" s="42">
        <f t="shared" si="269"/>
        <v>8.1429398595948485E-3</v>
      </c>
      <c r="Z586" s="10">
        <f t="shared" si="296"/>
        <v>13.890019498912595</v>
      </c>
      <c r="AA586">
        <f t="shared" si="274"/>
        <v>4449836.7166380109</v>
      </c>
      <c r="AB586" s="10">
        <f t="shared" si="275"/>
        <v>4.4498367166380106</v>
      </c>
      <c r="AC586" s="10">
        <f t="shared" si="276"/>
        <v>4.3488367166380106</v>
      </c>
      <c r="AD586" s="3">
        <f t="shared" si="277"/>
        <v>630.72323664075577</v>
      </c>
      <c r="AI586" s="94">
        <f t="shared" si="278"/>
        <v>1.0550027339952592</v>
      </c>
    </row>
    <row r="587" spans="2:35">
      <c r="B587" s="39">
        <f t="shared" si="279"/>
        <v>559</v>
      </c>
      <c r="C587" s="42">
        <f t="shared" si="280"/>
        <v>9.5177458033577036</v>
      </c>
      <c r="D587" s="10">
        <f t="shared" si="281"/>
        <v>4.6822541966422975</v>
      </c>
      <c r="E587" s="40">
        <f t="shared" si="282"/>
        <v>37.035491606715404</v>
      </c>
      <c r="F587" s="40">
        <f t="shared" si="283"/>
        <v>46.4</v>
      </c>
      <c r="G587" s="3">
        <f t="shared" si="284"/>
        <v>329.82254196641901</v>
      </c>
      <c r="H587" s="3">
        <f t="shared" si="285"/>
        <v>213.67820014326583</v>
      </c>
      <c r="I587">
        <f t="shared" si="270"/>
        <v>2.1367820014326583E-4</v>
      </c>
      <c r="J587" s="4">
        <f t="shared" si="286"/>
        <v>1121.287541259996</v>
      </c>
      <c r="K587" s="40">
        <f t="shared" si="287"/>
        <v>5.2475523497867407</v>
      </c>
      <c r="L587" s="40">
        <f t="shared" si="271"/>
        <v>0.75244765021325932</v>
      </c>
      <c r="M587" s="10">
        <f t="shared" si="288"/>
        <v>4.4498367166380106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13.298473962287133</v>
      </c>
      <c r="Q587" s="42">
        <f t="shared" si="290"/>
        <v>0.7322878861279386</v>
      </c>
      <c r="R587" s="4">
        <f t="shared" si="291"/>
        <v>202397.91219122702</v>
      </c>
      <c r="S587">
        <f t="shared" si="272"/>
        <v>2.0239791219122701E-4</v>
      </c>
      <c r="T587" s="41">
        <f t="shared" si="273"/>
        <v>5.8700185484873127E-4</v>
      </c>
      <c r="U587" s="42">
        <f t="shared" si="292"/>
        <v>0.36321317332276642</v>
      </c>
      <c r="V587" s="42">
        <f t="shared" si="293"/>
        <v>1.0623100488456618</v>
      </c>
      <c r="W587" s="42">
        <f t="shared" si="294"/>
        <v>1.0548742522243311</v>
      </c>
      <c r="X587" s="42">
        <f t="shared" si="295"/>
        <v>7.4357966213307591E-3</v>
      </c>
      <c r="Y587" s="42">
        <f t="shared" si="269"/>
        <v>8.1524601016191578E-3</v>
      </c>
      <c r="Z587" s="10">
        <f t="shared" si="296"/>
        <v>13.88830381757486</v>
      </c>
      <c r="AA587">
        <f t="shared" si="274"/>
        <v>4449299.552669582</v>
      </c>
      <c r="AB587" s="10">
        <f t="shared" si="275"/>
        <v>4.449299552669582</v>
      </c>
      <c r="AC587" s="10">
        <f t="shared" si="276"/>
        <v>4.348299552669582</v>
      </c>
      <c r="AD587" s="3">
        <f t="shared" si="277"/>
        <v>630.6453303364151</v>
      </c>
      <c r="AI587" s="94">
        <f t="shared" si="278"/>
        <v>1.0548742522243311</v>
      </c>
    </row>
    <row r="588" spans="2:35">
      <c r="B588" s="39">
        <f t="shared" si="279"/>
        <v>560</v>
      </c>
      <c r="C588" s="42">
        <f t="shared" si="280"/>
        <v>9.5347721822545868</v>
      </c>
      <c r="D588" s="10">
        <f t="shared" si="281"/>
        <v>4.6652278177454143</v>
      </c>
      <c r="E588" s="40">
        <f t="shared" si="282"/>
        <v>37.06954436450917</v>
      </c>
      <c r="F588" s="40">
        <f t="shared" si="283"/>
        <v>46.4</v>
      </c>
      <c r="G588" s="3">
        <f t="shared" si="284"/>
        <v>329.65227817745017</v>
      </c>
      <c r="H588" s="3">
        <f t="shared" si="285"/>
        <v>213.67820014326583</v>
      </c>
      <c r="I588">
        <f t="shared" si="270"/>
        <v>2.1367820014326583E-4</v>
      </c>
      <c r="J588" s="4">
        <f t="shared" si="286"/>
        <v>1123.2694784780638</v>
      </c>
      <c r="K588" s="40">
        <f t="shared" si="287"/>
        <v>5.2568276863289753</v>
      </c>
      <c r="L588" s="40">
        <f t="shared" si="271"/>
        <v>0.74317231367102465</v>
      </c>
      <c r="M588" s="10">
        <f t="shared" si="288"/>
        <v>4.449299552669582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13.297961840631649</v>
      </c>
      <c r="Q588" s="42">
        <f t="shared" si="290"/>
        <v>0.73356826120352792</v>
      </c>
      <c r="R588" s="4">
        <f t="shared" si="291"/>
        <v>201640.07850585211</v>
      </c>
      <c r="S588">
        <f t="shared" si="272"/>
        <v>2.016400785058521E-4</v>
      </c>
      <c r="T588" s="41">
        <f t="shared" si="273"/>
        <v>5.8775968853410612E-4</v>
      </c>
      <c r="U588" s="42">
        <f t="shared" si="292"/>
        <v>0.36185320288267692</v>
      </c>
      <c r="V588" s="42">
        <f t="shared" si="293"/>
        <v>1.0621656622482756</v>
      </c>
      <c r="W588" s="42">
        <f t="shared" si="294"/>
        <v>1.0547439552101088</v>
      </c>
      <c r="X588" s="42">
        <f t="shared" si="295"/>
        <v>7.4217070381668027E-3</v>
      </c>
      <c r="Y588" s="42">
        <f t="shared" si="269"/>
        <v>8.1619626703291516E-3</v>
      </c>
      <c r="Z588" s="10">
        <f t="shared" si="296"/>
        <v>13.88656423628742</v>
      </c>
      <c r="AA588">
        <f t="shared" si="274"/>
        <v>4448754.905847813</v>
      </c>
      <c r="AB588" s="10">
        <f t="shared" si="275"/>
        <v>4.4487549058478129</v>
      </c>
      <c r="AC588" s="10">
        <f t="shared" si="276"/>
        <v>4.3477549058478129</v>
      </c>
      <c r="AD588" s="3">
        <f t="shared" si="277"/>
        <v>630.56633877415709</v>
      </c>
      <c r="AI588" s="94">
        <f t="shared" si="278"/>
        <v>1.0547439552101088</v>
      </c>
    </row>
    <row r="589" spans="2:35">
      <c r="B589" s="39">
        <f t="shared" si="279"/>
        <v>561</v>
      </c>
      <c r="C589" s="42">
        <f t="shared" si="280"/>
        <v>9.55179856115147</v>
      </c>
      <c r="D589" s="10">
        <f t="shared" si="281"/>
        <v>4.6482014388485311</v>
      </c>
      <c r="E589" s="40">
        <f t="shared" si="282"/>
        <v>37.103597122302936</v>
      </c>
      <c r="F589" s="40">
        <f t="shared" si="283"/>
        <v>46.4</v>
      </c>
      <c r="G589" s="3">
        <f t="shared" si="284"/>
        <v>329.48201438848133</v>
      </c>
      <c r="H589" s="3">
        <f t="shared" si="285"/>
        <v>213.67820014326583</v>
      </c>
      <c r="I589">
        <f t="shared" si="270"/>
        <v>2.1367820014326583E-4</v>
      </c>
      <c r="J589" s="4">
        <f t="shared" si="286"/>
        <v>1125.2532371763366</v>
      </c>
      <c r="K589" s="40">
        <f t="shared" si="287"/>
        <v>5.2661115472794267</v>
      </c>
      <c r="L589" s="40">
        <f t="shared" si="271"/>
        <v>0.73388845272057335</v>
      </c>
      <c r="M589" s="10">
        <f t="shared" si="288"/>
        <v>4.4487549058478129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13.297442541978796</v>
      </c>
      <c r="Q589" s="42">
        <f t="shared" si="290"/>
        <v>0.73484868628099165</v>
      </c>
      <c r="R589" s="4">
        <f t="shared" si="291"/>
        <v>200882.31957979067</v>
      </c>
      <c r="S589">
        <f t="shared" si="272"/>
        <v>2.0088231957979066E-4</v>
      </c>
      <c r="T589" s="41">
        <f t="shared" si="273"/>
        <v>5.8851744746016754E-4</v>
      </c>
      <c r="U589" s="42">
        <f t="shared" si="292"/>
        <v>0.36049336660191328</v>
      </c>
      <c r="V589" s="42">
        <f t="shared" si="293"/>
        <v>1.0620194064436819</v>
      </c>
      <c r="W589" s="42">
        <f t="shared" si="294"/>
        <v>1.0546118431198477</v>
      </c>
      <c r="X589" s="42">
        <f t="shared" si="295"/>
        <v>7.4075633238341876E-3</v>
      </c>
      <c r="Y589" s="42">
        <f t="shared" si="269"/>
        <v>8.1714475001718901E-3</v>
      </c>
      <c r="Z589" s="10">
        <f t="shared" si="296"/>
        <v>13.884800757287584</v>
      </c>
      <c r="AA589">
        <f t="shared" si="274"/>
        <v>4448202.7768731834</v>
      </c>
      <c r="AB589" s="10">
        <f t="shared" si="275"/>
        <v>4.4482027768731838</v>
      </c>
      <c r="AC589" s="10">
        <f t="shared" si="276"/>
        <v>4.3472027768731838</v>
      </c>
      <c r="AD589" s="3">
        <f t="shared" si="277"/>
        <v>630.48626205557412</v>
      </c>
      <c r="AI589" s="94">
        <f t="shared" si="278"/>
        <v>1.0546118431198477</v>
      </c>
    </row>
    <row r="590" spans="2:35">
      <c r="B590" s="39">
        <f t="shared" si="279"/>
        <v>562</v>
      </c>
      <c r="C590" s="42">
        <f t="shared" si="280"/>
        <v>9.5688249400483532</v>
      </c>
      <c r="D590" s="10">
        <f t="shared" si="281"/>
        <v>4.6311750599516479</v>
      </c>
      <c r="E590" s="40">
        <f t="shared" si="282"/>
        <v>37.137649880096703</v>
      </c>
      <c r="F590" s="40">
        <f t="shared" si="283"/>
        <v>46.4</v>
      </c>
      <c r="G590" s="3">
        <f t="shared" si="284"/>
        <v>329.31175059951249</v>
      </c>
      <c r="H590" s="3">
        <f t="shared" si="285"/>
        <v>213.67820014326583</v>
      </c>
      <c r="I590">
        <f t="shared" si="270"/>
        <v>2.1367820014326583E-4</v>
      </c>
      <c r="J590" s="4">
        <f t="shared" si="286"/>
        <v>1127.238817354814</v>
      </c>
      <c r="K590" s="40">
        <f t="shared" si="287"/>
        <v>5.2754039326380928</v>
      </c>
      <c r="L590" s="40">
        <f t="shared" si="271"/>
        <v>0.72459606736190718</v>
      </c>
      <c r="M590" s="10">
        <f t="shared" si="288"/>
        <v>4.4482027768731838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13.296916065203243</v>
      </c>
      <c r="Q590" s="42">
        <f t="shared" si="290"/>
        <v>0.73612916205547896</v>
      </c>
      <c r="R590" s="4">
        <f t="shared" si="291"/>
        <v>200124.63634343902</v>
      </c>
      <c r="S590">
        <f t="shared" si="272"/>
        <v>2.0012463634343903E-4</v>
      </c>
      <c r="T590" s="41">
        <f t="shared" si="273"/>
        <v>5.8927513069651914E-4</v>
      </c>
      <c r="U590" s="42">
        <f t="shared" si="292"/>
        <v>0.35913366615011844</v>
      </c>
      <c r="V590" s="42">
        <f t="shared" si="293"/>
        <v>1.0618712816642337</v>
      </c>
      <c r="W590" s="42">
        <f t="shared" si="294"/>
        <v>1.054477916123459</v>
      </c>
      <c r="X590" s="42">
        <f t="shared" si="295"/>
        <v>7.3933655407747434E-3</v>
      </c>
      <c r="Y590" s="42">
        <f t="shared" si="269"/>
        <v>8.1809145256387817E-3</v>
      </c>
      <c r="Z590" s="10">
        <f t="shared" si="296"/>
        <v>13.883013382847155</v>
      </c>
      <c r="AA590">
        <f t="shared" si="274"/>
        <v>4447643.166456976</v>
      </c>
      <c r="AB590" s="10">
        <f t="shared" si="275"/>
        <v>4.4476431664569755</v>
      </c>
      <c r="AC590" s="10">
        <f t="shared" si="276"/>
        <v>4.3466431664569756</v>
      </c>
      <c r="AD590" s="3">
        <f t="shared" si="277"/>
        <v>630.40510028382539</v>
      </c>
      <c r="AI590" s="94">
        <f t="shared" si="278"/>
        <v>1.054477916123459</v>
      </c>
    </row>
    <row r="591" spans="2:35">
      <c r="B591" s="39">
        <f t="shared" si="279"/>
        <v>563</v>
      </c>
      <c r="C591" s="42">
        <f t="shared" si="280"/>
        <v>9.5858513189452363</v>
      </c>
      <c r="D591" s="10">
        <f t="shared" si="281"/>
        <v>4.6141486810547647</v>
      </c>
      <c r="E591" s="40">
        <f t="shared" si="282"/>
        <v>37.171702637890469</v>
      </c>
      <c r="F591" s="40">
        <f t="shared" si="283"/>
        <v>46.4</v>
      </c>
      <c r="G591" s="3">
        <f t="shared" si="284"/>
        <v>329.14148681054365</v>
      </c>
      <c r="H591" s="3">
        <f t="shared" si="285"/>
        <v>213.67820014326583</v>
      </c>
      <c r="I591">
        <f t="shared" si="270"/>
        <v>2.1367820014326583E-4</v>
      </c>
      <c r="J591" s="4">
        <f t="shared" si="286"/>
        <v>1129.2262190134966</v>
      </c>
      <c r="K591" s="40">
        <f t="shared" si="287"/>
        <v>5.2847048424049765</v>
      </c>
      <c r="L591" s="40">
        <f t="shared" si="271"/>
        <v>0.71529515759502349</v>
      </c>
      <c r="M591" s="10">
        <f t="shared" si="288"/>
        <v>4.4476431664569755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13.296382409164922</v>
      </c>
      <c r="Q591" s="42">
        <f t="shared" si="290"/>
        <v>0.73740968922241323</v>
      </c>
      <c r="R591" s="4">
        <f t="shared" si="291"/>
        <v>199367.02972719353</v>
      </c>
      <c r="S591">
        <f t="shared" si="272"/>
        <v>1.9936702972719352E-4</v>
      </c>
      <c r="T591" s="41">
        <f t="shared" si="273"/>
        <v>5.9003273731276476E-4</v>
      </c>
      <c r="U591" s="42">
        <f t="shared" si="292"/>
        <v>0.35777410319693514</v>
      </c>
      <c r="V591" s="42">
        <f t="shared" si="293"/>
        <v>1.0617212881459093</v>
      </c>
      <c r="W591" s="42">
        <f t="shared" si="294"/>
        <v>1.0543421743934751</v>
      </c>
      <c r="X591" s="42">
        <f t="shared" si="295"/>
        <v>7.3791137524341632E-3</v>
      </c>
      <c r="Y591" s="42">
        <f t="shared" si="269"/>
        <v>8.1903636812666724E-3</v>
      </c>
      <c r="Z591" s="10">
        <f t="shared" si="296"/>
        <v>13.881202115273684</v>
      </c>
      <c r="AA591">
        <f t="shared" si="274"/>
        <v>4447076.0753216622</v>
      </c>
      <c r="AB591" s="10">
        <f t="shared" si="275"/>
        <v>4.4470760753216618</v>
      </c>
      <c r="AC591" s="10">
        <f t="shared" si="276"/>
        <v>4.3460760753216618</v>
      </c>
      <c r="AD591" s="3">
        <f t="shared" si="277"/>
        <v>630.32285356369289</v>
      </c>
      <c r="AI591" s="94">
        <f t="shared" si="278"/>
        <v>1.0543421743934751</v>
      </c>
    </row>
    <row r="592" spans="2:35">
      <c r="B592" s="39">
        <f t="shared" si="279"/>
        <v>564</v>
      </c>
      <c r="C592" s="42">
        <f t="shared" si="280"/>
        <v>9.6028776978421195</v>
      </c>
      <c r="D592" s="10">
        <f t="shared" si="281"/>
        <v>4.5971223021578815</v>
      </c>
      <c r="E592" s="40">
        <f t="shared" si="282"/>
        <v>37.205755395684236</v>
      </c>
      <c r="F592" s="40">
        <f t="shared" si="283"/>
        <v>46.4</v>
      </c>
      <c r="G592" s="3">
        <f t="shared" si="284"/>
        <v>328.97122302157481</v>
      </c>
      <c r="H592" s="3">
        <f t="shared" si="285"/>
        <v>213.67820014326583</v>
      </c>
      <c r="I592">
        <f t="shared" si="270"/>
        <v>2.1367820014326583E-4</v>
      </c>
      <c r="J592" s="4">
        <f t="shared" si="286"/>
        <v>1131.2154421523837</v>
      </c>
      <c r="K592" s="40">
        <f t="shared" si="287"/>
        <v>5.2940142765800742</v>
      </c>
      <c r="L592" s="40">
        <f t="shared" si="271"/>
        <v>0.70598572341992583</v>
      </c>
      <c r="M592" s="10">
        <f t="shared" si="288"/>
        <v>4.4470760753216618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13.295841572709392</v>
      </c>
      <c r="Q592" s="42">
        <f t="shared" si="290"/>
        <v>0.7386902684774963</v>
      </c>
      <c r="R592" s="4">
        <f t="shared" si="291"/>
        <v>198609.50066145058</v>
      </c>
      <c r="S592">
        <f t="shared" si="272"/>
        <v>1.9860950066145059E-4</v>
      </c>
      <c r="T592" s="41">
        <f t="shared" si="273"/>
        <v>5.9079026637850768E-4</v>
      </c>
      <c r="U592" s="42">
        <f t="shared" si="292"/>
        <v>0.35641467941200611</v>
      </c>
      <c r="V592" s="42">
        <f t="shared" si="293"/>
        <v>1.0615694261272823</v>
      </c>
      <c r="W592" s="42">
        <f t="shared" si="294"/>
        <v>1.0542046181051421</v>
      </c>
      <c r="X592" s="42">
        <f t="shared" si="295"/>
        <v>7.3648080221402346E-3</v>
      </c>
      <c r="Y592" s="42">
        <f t="shared" si="269"/>
        <v>8.1997949016374954E-3</v>
      </c>
      <c r="Z592" s="10">
        <f t="shared" si="296"/>
        <v>13.879366956909287</v>
      </c>
      <c r="AA592">
        <f t="shared" si="274"/>
        <v>4446501.5042005386</v>
      </c>
      <c r="AB592" s="10">
        <f t="shared" si="275"/>
        <v>4.4465015042005387</v>
      </c>
      <c r="AC592" s="10">
        <f t="shared" si="276"/>
        <v>4.3455015042005387</v>
      </c>
      <c r="AD592" s="3">
        <f t="shared" si="277"/>
        <v>630.23952200152848</v>
      </c>
      <c r="AI592" s="94">
        <f t="shared" si="278"/>
        <v>1.0542046181051421</v>
      </c>
    </row>
    <row r="593" spans="2:35">
      <c r="B593" s="39">
        <f t="shared" si="279"/>
        <v>565</v>
      </c>
      <c r="C593" s="42">
        <f t="shared" si="280"/>
        <v>9.6199040767390027</v>
      </c>
      <c r="D593" s="10">
        <f t="shared" si="281"/>
        <v>4.5800959232609983</v>
      </c>
      <c r="E593" s="40">
        <f t="shared" si="282"/>
        <v>37.239808153478002</v>
      </c>
      <c r="F593" s="40">
        <f t="shared" si="283"/>
        <v>46.4</v>
      </c>
      <c r="G593" s="3">
        <f t="shared" si="284"/>
        <v>328.80095923260598</v>
      </c>
      <c r="H593" s="3">
        <f t="shared" si="285"/>
        <v>213.67820014326583</v>
      </c>
      <c r="I593">
        <f t="shared" si="270"/>
        <v>2.1367820014326583E-4</v>
      </c>
      <c r="J593" s="4">
        <f t="shared" si="286"/>
        <v>1133.2064867714755</v>
      </c>
      <c r="K593" s="40">
        <f t="shared" si="287"/>
        <v>5.3033322351633867</v>
      </c>
      <c r="L593" s="40">
        <f t="shared" si="271"/>
        <v>0.6966677648366133</v>
      </c>
      <c r="M593" s="10">
        <f t="shared" si="288"/>
        <v>4.4465015042005387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13.29529355466747</v>
      </c>
      <c r="Q593" s="42">
        <f t="shared" si="290"/>
        <v>0.73997090051671188</v>
      </c>
      <c r="R593" s="4">
        <f t="shared" si="291"/>
        <v>197852.05007660654</v>
      </c>
      <c r="S593">
        <f t="shared" si="272"/>
        <v>1.9785205007660653E-4</v>
      </c>
      <c r="T593" s="41">
        <f t="shared" si="273"/>
        <v>5.9154771696335175E-4</v>
      </c>
      <c r="U593" s="42">
        <f t="shared" si="292"/>
        <v>0.35505539646497419</v>
      </c>
      <c r="V593" s="42">
        <f t="shared" si="293"/>
        <v>1.0614156958500829</v>
      </c>
      <c r="W593" s="42">
        <f t="shared" si="294"/>
        <v>1.0540652474363319</v>
      </c>
      <c r="X593" s="42">
        <f t="shared" si="295"/>
        <v>7.3504484137509873E-3</v>
      </c>
      <c r="Y593" s="42">
        <f t="shared" si="269"/>
        <v>8.2092081213787464E-3</v>
      </c>
      <c r="Z593" s="10">
        <f t="shared" si="296"/>
        <v>13.877507910130829</v>
      </c>
      <c r="AA593">
        <f t="shared" si="274"/>
        <v>4445919.4538377766</v>
      </c>
      <c r="AB593" s="10">
        <f t="shared" si="275"/>
        <v>4.4459194538377762</v>
      </c>
      <c r="AC593" s="10">
        <f t="shared" si="276"/>
        <v>4.3449194538377762</v>
      </c>
      <c r="AD593" s="3">
        <f t="shared" si="277"/>
        <v>630.15510570526124</v>
      </c>
      <c r="AI593" s="94">
        <f t="shared" si="278"/>
        <v>1.0540652474363319</v>
      </c>
    </row>
    <row r="594" spans="2:35">
      <c r="B594" s="39">
        <f t="shared" si="279"/>
        <v>566</v>
      </c>
      <c r="C594" s="42">
        <f t="shared" si="280"/>
        <v>9.6369304556358859</v>
      </c>
      <c r="D594" s="10">
        <f t="shared" si="281"/>
        <v>4.5630695443641152</v>
      </c>
      <c r="E594" s="40">
        <f t="shared" si="282"/>
        <v>37.273860911271768</v>
      </c>
      <c r="F594" s="40">
        <f t="shared" si="283"/>
        <v>46.4</v>
      </c>
      <c r="G594" s="3">
        <f t="shared" si="284"/>
        <v>328.63069544363714</v>
      </c>
      <c r="H594" s="3">
        <f t="shared" si="285"/>
        <v>213.67820014326583</v>
      </c>
      <c r="I594">
        <f t="shared" si="270"/>
        <v>2.1367820014326583E-4</v>
      </c>
      <c r="J594" s="4">
        <f t="shared" si="286"/>
        <v>1135.1993528707724</v>
      </c>
      <c r="K594" s="40">
        <f t="shared" si="287"/>
        <v>5.3126587181549167</v>
      </c>
      <c r="L594" s="40">
        <f t="shared" si="271"/>
        <v>0.68734128184508325</v>
      </c>
      <c r="M594" s="10">
        <f t="shared" si="288"/>
        <v>4.4459194538377762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13.294738353855255</v>
      </c>
      <c r="Q594" s="42">
        <f t="shared" si="290"/>
        <v>0.74125158603632924</v>
      </c>
      <c r="R594" s="4">
        <f t="shared" si="291"/>
        <v>197094.67890305773</v>
      </c>
      <c r="S594">
        <f t="shared" si="272"/>
        <v>1.9709467890305775E-4</v>
      </c>
      <c r="T594" s="41">
        <f t="shared" si="273"/>
        <v>5.9230508813690045E-4</v>
      </c>
      <c r="U594" s="42">
        <f t="shared" si="292"/>
        <v>0.35369625602548227</v>
      </c>
      <c r="V594" s="42">
        <f t="shared" si="293"/>
        <v>1.0612600975593227</v>
      </c>
      <c r="W594" s="42">
        <f t="shared" si="294"/>
        <v>1.0539240625675537</v>
      </c>
      <c r="X594" s="42">
        <f t="shared" si="295"/>
        <v>7.3360349917690471E-3</v>
      </c>
      <c r="Y594" s="42">
        <f t="shared" si="269"/>
        <v>8.2186032751641117E-3</v>
      </c>
      <c r="Z594" s="10">
        <f t="shared" si="296"/>
        <v>13.875624977350409</v>
      </c>
      <c r="AA594">
        <f t="shared" si="274"/>
        <v>4445329.9249885846</v>
      </c>
      <c r="AB594" s="10">
        <f t="shared" si="275"/>
        <v>4.4453299249885845</v>
      </c>
      <c r="AC594" s="10">
        <f t="shared" si="276"/>
        <v>4.3443299249885845</v>
      </c>
      <c r="AD594" s="3">
        <f t="shared" si="277"/>
        <v>630.06960478442124</v>
      </c>
      <c r="AI594" s="94">
        <f t="shared" si="278"/>
        <v>1.0539240625675537</v>
      </c>
    </row>
    <row r="595" spans="2:35">
      <c r="B595" s="39">
        <f t="shared" si="279"/>
        <v>567</v>
      </c>
      <c r="C595" s="42">
        <f t="shared" si="280"/>
        <v>9.6539568345327691</v>
      </c>
      <c r="D595" s="10">
        <f t="shared" si="281"/>
        <v>4.546043165467232</v>
      </c>
      <c r="E595" s="40">
        <f t="shared" si="282"/>
        <v>37.307913669065535</v>
      </c>
      <c r="F595" s="40">
        <f t="shared" si="283"/>
        <v>46.4</v>
      </c>
      <c r="G595" s="3">
        <f t="shared" si="284"/>
        <v>328.4604316546683</v>
      </c>
      <c r="H595" s="3">
        <f t="shared" si="285"/>
        <v>213.67820014326583</v>
      </c>
      <c r="I595">
        <f t="shared" si="270"/>
        <v>2.1367820014326583E-4</v>
      </c>
      <c r="J595" s="4">
        <f t="shared" si="286"/>
        <v>1137.1940404502739</v>
      </c>
      <c r="K595" s="40">
        <f t="shared" si="287"/>
        <v>5.3219937255546617</v>
      </c>
      <c r="L595" s="40">
        <f t="shared" si="271"/>
        <v>0.67800627444533834</v>
      </c>
      <c r="M595" s="10">
        <f t="shared" si="288"/>
        <v>4.4453299249885845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13.294175969074294</v>
      </c>
      <c r="Q595" s="42">
        <f t="shared" si="290"/>
        <v>0.74253232573290695</v>
      </c>
      <c r="R595" s="4">
        <f t="shared" si="291"/>
        <v>196337.38807120055</v>
      </c>
      <c r="S595">
        <f t="shared" si="272"/>
        <v>1.9633738807120054E-4</v>
      </c>
      <c r="T595" s="41">
        <f t="shared" si="273"/>
        <v>5.9306237896875774E-4</v>
      </c>
      <c r="U595" s="42">
        <f t="shared" si="292"/>
        <v>0.35233725976317293</v>
      </c>
      <c r="V595" s="42">
        <f t="shared" si="293"/>
        <v>1.0611026315032928</v>
      </c>
      <c r="W595" s="42">
        <f t="shared" si="294"/>
        <v>1.0537810636819949</v>
      </c>
      <c r="X595" s="42">
        <f t="shared" si="295"/>
        <v>7.3215678212978919E-3</v>
      </c>
      <c r="Y595" s="42">
        <f t="shared" si="269"/>
        <v>8.2279802977140333E-3</v>
      </c>
      <c r="Z595" s="10">
        <f t="shared" si="296"/>
        <v>13.873718161015706</v>
      </c>
      <c r="AA595">
        <f t="shared" si="274"/>
        <v>4444732.9184193071</v>
      </c>
      <c r="AB595" s="10">
        <f t="shared" si="275"/>
        <v>4.444732918419307</v>
      </c>
      <c r="AC595" s="10">
        <f t="shared" si="276"/>
        <v>4.343732918419307</v>
      </c>
      <c r="AD595" s="3">
        <f t="shared" si="277"/>
        <v>629.98301935015331</v>
      </c>
      <c r="AI595" s="94">
        <f t="shared" si="278"/>
        <v>1.0537810636819949</v>
      </c>
    </row>
    <row r="596" spans="2:35">
      <c r="B596" s="39">
        <f t="shared" si="279"/>
        <v>568</v>
      </c>
      <c r="C596" s="42">
        <f t="shared" si="280"/>
        <v>9.6709832134296523</v>
      </c>
      <c r="D596" s="10">
        <f t="shared" si="281"/>
        <v>4.5290167865703488</v>
      </c>
      <c r="E596" s="40">
        <f t="shared" si="282"/>
        <v>37.341966426859301</v>
      </c>
      <c r="F596" s="40">
        <f t="shared" si="283"/>
        <v>46.4</v>
      </c>
      <c r="G596" s="3">
        <f t="shared" si="284"/>
        <v>328.29016786569946</v>
      </c>
      <c r="H596" s="3">
        <f t="shared" si="285"/>
        <v>213.67820014326583</v>
      </c>
      <c r="I596">
        <f t="shared" si="270"/>
        <v>2.1367820014326583E-4</v>
      </c>
      <c r="J596" s="4">
        <f t="shared" si="286"/>
        <v>1139.1905495099804</v>
      </c>
      <c r="K596" s="40">
        <f t="shared" si="287"/>
        <v>5.3313372573626232</v>
      </c>
      <c r="L596" s="40">
        <f t="shared" si="271"/>
        <v>0.66866274263737679</v>
      </c>
      <c r="M596" s="10">
        <f t="shared" si="288"/>
        <v>4.444732918419307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13.293606399111638</v>
      </c>
      <c r="Q596" s="42">
        <f t="shared" si="290"/>
        <v>0.74381312030329694</v>
      </c>
      <c r="R596" s="4">
        <f t="shared" si="291"/>
        <v>195580.17851143141</v>
      </c>
      <c r="S596">
        <f t="shared" si="272"/>
        <v>1.9558017851143141E-4</v>
      </c>
      <c r="T596" s="41">
        <f t="shared" si="273"/>
        <v>5.9381958852852679E-4</v>
      </c>
      <c r="U596" s="42">
        <f t="shared" si="292"/>
        <v>0.3509784093476892</v>
      </c>
      <c r="V596" s="42">
        <f t="shared" si="293"/>
        <v>1.0609432979326041</v>
      </c>
      <c r="W596" s="42">
        <f t="shared" si="294"/>
        <v>1.0536362509655437</v>
      </c>
      <c r="X596" s="42">
        <f t="shared" si="295"/>
        <v>7.3070469670604155E-3</v>
      </c>
      <c r="Y596" s="42">
        <f t="shared" si="269"/>
        <v>8.2373391237950296E-3</v>
      </c>
      <c r="Z596" s="10">
        <f t="shared" si="296"/>
        <v>13.871787463608253</v>
      </c>
      <c r="AA596">
        <f t="shared" si="274"/>
        <v>4444128.4349068897</v>
      </c>
      <c r="AB596" s="10">
        <f t="shared" si="275"/>
        <v>4.4441284349068892</v>
      </c>
      <c r="AC596" s="10">
        <f t="shared" si="276"/>
        <v>4.3431284349068893</v>
      </c>
      <c r="AD596" s="3">
        <f t="shared" si="277"/>
        <v>629.89534951513986</v>
      </c>
      <c r="AI596" s="94">
        <f t="shared" si="278"/>
        <v>1.0536362509655437</v>
      </c>
    </row>
    <row r="597" spans="2:35">
      <c r="B597" s="39">
        <f t="shared" si="279"/>
        <v>569</v>
      </c>
      <c r="C597" s="42">
        <f t="shared" si="280"/>
        <v>9.6880095923265355</v>
      </c>
      <c r="D597" s="10">
        <f t="shared" si="281"/>
        <v>4.5119904076734656</v>
      </c>
      <c r="E597" s="40">
        <f t="shared" si="282"/>
        <v>37.376019184653067</v>
      </c>
      <c r="F597" s="40">
        <f t="shared" si="283"/>
        <v>46.4</v>
      </c>
      <c r="G597" s="3">
        <f t="shared" si="284"/>
        <v>328.11990407673062</v>
      </c>
      <c r="H597" s="3">
        <f t="shared" si="285"/>
        <v>213.67820014326583</v>
      </c>
      <c r="I597">
        <f t="shared" si="270"/>
        <v>2.1367820014326583E-4</v>
      </c>
      <c r="J597" s="4">
        <f t="shared" si="286"/>
        <v>1141.1888800498916</v>
      </c>
      <c r="K597" s="40">
        <f t="shared" si="287"/>
        <v>5.3406893135787987</v>
      </c>
      <c r="L597" s="40">
        <f t="shared" si="271"/>
        <v>0.65931068642120128</v>
      </c>
      <c r="M597" s="10">
        <f t="shared" si="288"/>
        <v>4.4441284349068892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13.293029642739329</v>
      </c>
      <c r="Q597" s="42">
        <f t="shared" si="290"/>
        <v>0.74509397044464776</v>
      </c>
      <c r="R597" s="4">
        <f t="shared" si="291"/>
        <v>194823.05115414655</v>
      </c>
      <c r="S597">
        <f t="shared" si="272"/>
        <v>1.9482305115414654E-4</v>
      </c>
      <c r="T597" s="41">
        <f t="shared" si="273"/>
        <v>5.9457671588581166E-4</v>
      </c>
      <c r="U597" s="42">
        <f t="shared" si="292"/>
        <v>0.34961970644867368</v>
      </c>
      <c r="V597" s="42">
        <f t="shared" si="293"/>
        <v>1.0607820971020017</v>
      </c>
      <c r="W597" s="42">
        <f t="shared" si="294"/>
        <v>1.0534896246066592</v>
      </c>
      <c r="X597" s="42">
        <f t="shared" si="295"/>
        <v>7.2924724953424835E-3</v>
      </c>
      <c r="Y597" s="42">
        <f t="shared" si="269"/>
        <v>8.2466796882214866E-3</v>
      </c>
      <c r="Z597" s="10">
        <f t="shared" si="296"/>
        <v>13.869832887645838</v>
      </c>
      <c r="AA597">
        <f t="shared" si="274"/>
        <v>4443516.475239628</v>
      </c>
      <c r="AB597" s="10">
        <f t="shared" si="275"/>
        <v>4.4435164752396279</v>
      </c>
      <c r="AC597" s="10">
        <f t="shared" si="276"/>
        <v>4.3425164752396279</v>
      </c>
      <c r="AD597" s="3">
        <f t="shared" si="277"/>
        <v>629.8065953937097</v>
      </c>
      <c r="AI597" s="94">
        <f t="shared" si="278"/>
        <v>1.0534896246066592</v>
      </c>
    </row>
    <row r="598" spans="2:35">
      <c r="B598" s="39">
        <f t="shared" si="279"/>
        <v>570</v>
      </c>
      <c r="C598" s="42">
        <f t="shared" si="280"/>
        <v>9.7050359712234187</v>
      </c>
      <c r="D598" s="10">
        <f t="shared" si="281"/>
        <v>4.4949640287765824</v>
      </c>
      <c r="E598" s="40">
        <f t="shared" si="282"/>
        <v>37.410071942446834</v>
      </c>
      <c r="F598" s="40">
        <f t="shared" si="283"/>
        <v>46.4</v>
      </c>
      <c r="G598" s="3">
        <f t="shared" si="284"/>
        <v>327.94964028776178</v>
      </c>
      <c r="H598" s="3">
        <f t="shared" si="285"/>
        <v>213.67820014326583</v>
      </c>
      <c r="I598">
        <f t="shared" si="270"/>
        <v>2.1367820014326583E-4</v>
      </c>
      <c r="J598" s="4">
        <f t="shared" si="286"/>
        <v>1143.1890320700077</v>
      </c>
      <c r="K598" s="40">
        <f t="shared" si="287"/>
        <v>5.3500498942031909</v>
      </c>
      <c r="L598" s="40">
        <f t="shared" si="271"/>
        <v>0.64995010579680912</v>
      </c>
      <c r="M598" s="10">
        <f t="shared" si="288"/>
        <v>4.4435164752396279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13.292445698715097</v>
      </c>
      <c r="Q598" s="42">
        <f t="shared" si="290"/>
        <v>0.74637487685440873</v>
      </c>
      <c r="R598" s="4">
        <f t="shared" si="291"/>
        <v>194066.00692974246</v>
      </c>
      <c r="S598">
        <f t="shared" si="272"/>
        <v>1.9406600692974246E-4</v>
      </c>
      <c r="T598" s="41">
        <f t="shared" si="273"/>
        <v>5.9533376011021574E-4</v>
      </c>
      <c r="U598" s="42">
        <f t="shared" si="292"/>
        <v>0.3482611527357693</v>
      </c>
      <c r="V598" s="42">
        <f t="shared" si="293"/>
        <v>1.0606190292684248</v>
      </c>
      <c r="W598" s="42">
        <f t="shared" si="294"/>
        <v>1.0533411847965546</v>
      </c>
      <c r="X598" s="42">
        <f t="shared" si="295"/>
        <v>7.2778444718701873E-3</v>
      </c>
      <c r="Y598" s="42">
        <f t="shared" si="269"/>
        <v>8.2560019258547477E-3</v>
      </c>
      <c r="Z598" s="10">
        <f t="shared" si="296"/>
        <v>13.867854435680401</v>
      </c>
      <c r="AA598">
        <f t="shared" si="274"/>
        <v>4442897.040216512</v>
      </c>
      <c r="AB598" s="10">
        <f t="shared" si="275"/>
        <v>4.4428970402165122</v>
      </c>
      <c r="AC598" s="10">
        <f t="shared" si="276"/>
        <v>4.3418970402165122</v>
      </c>
      <c r="AD598" s="3">
        <f t="shared" si="277"/>
        <v>629.71675710174213</v>
      </c>
      <c r="AI598" s="94">
        <f t="shared" si="278"/>
        <v>1.0533411847965546</v>
      </c>
    </row>
    <row r="599" spans="2:35">
      <c r="B599" s="39">
        <f t="shared" si="279"/>
        <v>571</v>
      </c>
      <c r="C599" s="42">
        <f t="shared" si="280"/>
        <v>9.7220623501203018</v>
      </c>
      <c r="D599" s="10">
        <f t="shared" si="281"/>
        <v>4.4779376498796992</v>
      </c>
      <c r="E599" s="40">
        <f t="shared" si="282"/>
        <v>37.4441247002406</v>
      </c>
      <c r="F599" s="40">
        <f t="shared" si="283"/>
        <v>46.4</v>
      </c>
      <c r="G599" s="3">
        <f t="shared" si="284"/>
        <v>327.77937649879294</v>
      </c>
      <c r="H599" s="3">
        <f t="shared" si="285"/>
        <v>213.67820014326583</v>
      </c>
      <c r="I599">
        <f t="shared" si="270"/>
        <v>2.1367820014326583E-4</v>
      </c>
      <c r="J599" s="4">
        <f t="shared" si="286"/>
        <v>1145.1910055703286</v>
      </c>
      <c r="K599" s="40">
        <f t="shared" si="287"/>
        <v>5.3594189992357997</v>
      </c>
      <c r="L599" s="40">
        <f t="shared" si="271"/>
        <v>0.64058100076420033</v>
      </c>
      <c r="M599" s="10">
        <f t="shared" si="288"/>
        <v>4.4428970402165122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13.291854565781717</v>
      </c>
      <c r="Q599" s="42">
        <f t="shared" si="290"/>
        <v>0.74765584023033338</v>
      </c>
      <c r="R599" s="4">
        <f t="shared" si="291"/>
        <v>193309.04676861537</v>
      </c>
      <c r="S599">
        <f t="shared" si="272"/>
        <v>1.9330904676861536E-4</v>
      </c>
      <c r="T599" s="41">
        <f t="shared" si="273"/>
        <v>5.9609072027134286E-4</v>
      </c>
      <c r="U599" s="42">
        <f t="shared" si="292"/>
        <v>0.34690274987861869</v>
      </c>
      <c r="V599" s="42">
        <f t="shared" si="293"/>
        <v>1.0604540946926462</v>
      </c>
      <c r="W599" s="42">
        <f t="shared" si="294"/>
        <v>1.0531909317290362</v>
      </c>
      <c r="X599" s="42">
        <f t="shared" si="295"/>
        <v>7.2631629636099593E-3</v>
      </c>
      <c r="Y599" s="42">
        <f t="shared" si="269"/>
        <v>8.2653057716045048E-3</v>
      </c>
      <c r="Z599" s="10">
        <f t="shared" si="296"/>
        <v>13.865852110299763</v>
      </c>
      <c r="AA599">
        <f t="shared" si="274"/>
        <v>4442270.1306477627</v>
      </c>
      <c r="AB599" s="10">
        <f t="shared" si="275"/>
        <v>4.4422701306477625</v>
      </c>
      <c r="AC599" s="10">
        <f t="shared" si="276"/>
        <v>4.3412701306477626</v>
      </c>
      <c r="AD599" s="3">
        <f t="shared" si="277"/>
        <v>629.6258347567458</v>
      </c>
      <c r="AI599" s="94">
        <f t="shared" si="278"/>
        <v>1.0531909317290362</v>
      </c>
    </row>
    <row r="600" spans="2:35">
      <c r="B600" s="39">
        <f t="shared" si="279"/>
        <v>572</v>
      </c>
      <c r="C600" s="42">
        <f t="shared" si="280"/>
        <v>9.739088729017185</v>
      </c>
      <c r="D600" s="10">
        <f t="shared" si="281"/>
        <v>4.460911270982816</v>
      </c>
      <c r="E600" s="40">
        <f t="shared" si="282"/>
        <v>37.478177458034367</v>
      </c>
      <c r="F600" s="40">
        <f t="shared" si="283"/>
        <v>46.4</v>
      </c>
      <c r="G600" s="3">
        <f t="shared" si="284"/>
        <v>327.6091127098241</v>
      </c>
      <c r="H600" s="3">
        <f t="shared" si="285"/>
        <v>213.67820014326583</v>
      </c>
      <c r="I600">
        <f t="shared" si="270"/>
        <v>2.1367820014326583E-4</v>
      </c>
      <c r="J600" s="4">
        <f t="shared" si="286"/>
        <v>1147.1948005508541</v>
      </c>
      <c r="K600" s="40">
        <f t="shared" si="287"/>
        <v>5.3687966286766224</v>
      </c>
      <c r="L600" s="40">
        <f t="shared" si="271"/>
        <v>0.63120337132337756</v>
      </c>
      <c r="M600" s="10">
        <f t="shared" si="288"/>
        <v>4.4422701306477625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13.291256242667508</v>
      </c>
      <c r="Q600" s="42">
        <f t="shared" si="290"/>
        <v>0.74893686127048342</v>
      </c>
      <c r="R600" s="4">
        <f t="shared" si="291"/>
        <v>192552.17160116183</v>
      </c>
      <c r="S600">
        <f t="shared" si="272"/>
        <v>1.9255217160116182E-4</v>
      </c>
      <c r="T600" s="41">
        <f t="shared" si="273"/>
        <v>5.9684759543879643E-4</v>
      </c>
      <c r="U600" s="42">
        <f t="shared" si="292"/>
        <v>0.34554449954686495</v>
      </c>
      <c r="V600" s="42">
        <f t="shared" si="293"/>
        <v>1.0602872936377781</v>
      </c>
      <c r="W600" s="42">
        <f t="shared" si="294"/>
        <v>1.0530388656006355</v>
      </c>
      <c r="X600" s="42">
        <f t="shared" si="295"/>
        <v>7.2484280371425402E-3</v>
      </c>
      <c r="Y600" s="42">
        <f t="shared" si="269"/>
        <v>8.2745911604280974E-3</v>
      </c>
      <c r="Z600" s="10">
        <f t="shared" si="296"/>
        <v>13.863825914125867</v>
      </c>
      <c r="AA600">
        <f t="shared" si="274"/>
        <v>4441635.7473542877</v>
      </c>
      <c r="AB600" s="10">
        <f t="shared" si="275"/>
        <v>4.4416357473542876</v>
      </c>
      <c r="AC600" s="10">
        <f t="shared" si="276"/>
        <v>4.3406357473542876</v>
      </c>
      <c r="AD600" s="3">
        <f t="shared" si="277"/>
        <v>629.53382847777925</v>
      </c>
      <c r="AI600" s="94">
        <f t="shared" si="278"/>
        <v>1.0530388656006355</v>
      </c>
    </row>
    <row r="601" spans="2:35">
      <c r="B601" s="39">
        <f t="shared" si="279"/>
        <v>573</v>
      </c>
      <c r="C601" s="42">
        <f t="shared" si="280"/>
        <v>9.7561151079140682</v>
      </c>
      <c r="D601" s="10">
        <f t="shared" si="281"/>
        <v>4.4438848920859328</v>
      </c>
      <c r="E601" s="40">
        <f t="shared" si="282"/>
        <v>37.512230215828133</v>
      </c>
      <c r="F601" s="40">
        <f t="shared" si="283"/>
        <v>46.4</v>
      </c>
      <c r="G601" s="3">
        <f t="shared" si="284"/>
        <v>327.43884892085526</v>
      </c>
      <c r="H601" s="3">
        <f t="shared" si="285"/>
        <v>213.67820014326583</v>
      </c>
      <c r="I601">
        <f t="shared" si="270"/>
        <v>2.1367820014326583E-4</v>
      </c>
      <c r="J601" s="4">
        <f t="shared" si="286"/>
        <v>1149.2004170115847</v>
      </c>
      <c r="K601" s="40">
        <f t="shared" si="287"/>
        <v>5.3781827825256618</v>
      </c>
      <c r="L601" s="40">
        <f t="shared" si="271"/>
        <v>0.62181721747433816</v>
      </c>
      <c r="M601" s="10">
        <f t="shared" si="288"/>
        <v>4.4416357473542876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13.290650728085803</v>
      </c>
      <c r="Q601" s="42">
        <f t="shared" si="290"/>
        <v>0.75021794067323255</v>
      </c>
      <c r="R601" s="4">
        <f t="shared" si="291"/>
        <v>191795.382357778</v>
      </c>
      <c r="S601">
        <f t="shared" si="272"/>
        <v>1.9179538235777801E-4</v>
      </c>
      <c r="T601" s="41">
        <f t="shared" si="273"/>
        <v>5.9760438468218027E-4</v>
      </c>
      <c r="U601" s="42">
        <f t="shared" si="292"/>
        <v>0.3441864034101505</v>
      </c>
      <c r="V601" s="42">
        <f t="shared" si="293"/>
        <v>1.0601186263708904</v>
      </c>
      <c r="W601" s="42">
        <f t="shared" si="294"/>
        <v>1.0528849866104752</v>
      </c>
      <c r="X601" s="42">
        <f t="shared" si="295"/>
        <v>7.2336397604151337E-3</v>
      </c>
      <c r="Y601" s="42">
        <f t="shared" si="269"/>
        <v>8.2838580273320722E-3</v>
      </c>
      <c r="Z601" s="10">
        <f t="shared" si="296"/>
        <v>13.861775849816794</v>
      </c>
      <c r="AA601">
        <f t="shared" si="274"/>
        <v>4440993.8911683084</v>
      </c>
      <c r="AB601" s="10">
        <f t="shared" si="275"/>
        <v>4.4409938911683087</v>
      </c>
      <c r="AC601" s="10">
        <f t="shared" si="276"/>
        <v>4.3399938911683087</v>
      </c>
      <c r="AD601" s="3">
        <f t="shared" si="277"/>
        <v>629.44073838554152</v>
      </c>
      <c r="AI601" s="94">
        <f t="shared" si="278"/>
        <v>1.0528849866104752</v>
      </c>
    </row>
    <row r="602" spans="2:35">
      <c r="B602" s="39">
        <f t="shared" si="279"/>
        <v>574</v>
      </c>
      <c r="C602" s="42">
        <f t="shared" si="280"/>
        <v>9.7731414868109514</v>
      </c>
      <c r="D602" s="10">
        <f t="shared" si="281"/>
        <v>4.4268585131890497</v>
      </c>
      <c r="E602" s="40">
        <f t="shared" si="282"/>
        <v>37.546282973621899</v>
      </c>
      <c r="F602" s="40">
        <f t="shared" si="283"/>
        <v>46.4</v>
      </c>
      <c r="G602" s="3">
        <f t="shared" si="284"/>
        <v>327.26858513188643</v>
      </c>
      <c r="H602" s="3">
        <f t="shared" si="285"/>
        <v>213.67820014326583</v>
      </c>
      <c r="I602">
        <f t="shared" si="270"/>
        <v>2.1367820014326583E-4</v>
      </c>
      <c r="J602" s="4">
        <f t="shared" si="286"/>
        <v>1151.2078549525199</v>
      </c>
      <c r="K602" s="40">
        <f t="shared" si="287"/>
        <v>5.387577460782917</v>
      </c>
      <c r="L602" s="40">
        <f t="shared" si="271"/>
        <v>0.61242253921708301</v>
      </c>
      <c r="M602" s="10">
        <f t="shared" si="288"/>
        <v>4.4409938911683087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13.290038020735524</v>
      </c>
      <c r="Q602" s="42">
        <f t="shared" si="290"/>
        <v>0.75149907913726988</v>
      </c>
      <c r="R602" s="4">
        <f t="shared" si="291"/>
        <v>191038.67996886041</v>
      </c>
      <c r="S602">
        <f t="shared" si="272"/>
        <v>1.9103867996886042E-4</v>
      </c>
      <c r="T602" s="41">
        <f t="shared" si="273"/>
        <v>5.9836108707109778E-4</v>
      </c>
      <c r="U602" s="42">
        <f t="shared" si="292"/>
        <v>0.34282846313811843</v>
      </c>
      <c r="V602" s="42">
        <f t="shared" si="293"/>
        <v>1.0599480931613841</v>
      </c>
      <c r="W602" s="42">
        <f t="shared" si="294"/>
        <v>1.052729294960423</v>
      </c>
      <c r="X602" s="42">
        <f t="shared" si="295"/>
        <v>7.2187982009610518E-3</v>
      </c>
      <c r="Y602" s="42">
        <f t="shared" si="269"/>
        <v>8.2931063073714475E-3</v>
      </c>
      <c r="Z602" s="10">
        <f t="shared" si="296"/>
        <v>13.859701920064955</v>
      </c>
      <c r="AA602">
        <f t="shared" si="274"/>
        <v>4440344.5629327912</v>
      </c>
      <c r="AB602" s="10">
        <f t="shared" si="275"/>
        <v>4.4403445629327916</v>
      </c>
      <c r="AC602" s="10">
        <f t="shared" si="276"/>
        <v>4.3393445629327916</v>
      </c>
      <c r="AD602" s="3">
        <f t="shared" si="277"/>
        <v>629.34656460229019</v>
      </c>
      <c r="AI602" s="94">
        <f t="shared" si="278"/>
        <v>1.052729294960423</v>
      </c>
    </row>
    <row r="603" spans="2:35">
      <c r="B603" s="39">
        <f t="shared" si="279"/>
        <v>575</v>
      </c>
      <c r="C603" s="42">
        <f t="shared" si="280"/>
        <v>9.7901678657078346</v>
      </c>
      <c r="D603" s="10">
        <f t="shared" si="281"/>
        <v>4.4098321342921665</v>
      </c>
      <c r="E603" s="40">
        <f t="shared" si="282"/>
        <v>37.580335731415666</v>
      </c>
      <c r="F603" s="40">
        <f t="shared" si="283"/>
        <v>46.4</v>
      </c>
      <c r="G603" s="3">
        <f t="shared" si="284"/>
        <v>327.09832134291759</v>
      </c>
      <c r="H603" s="3">
        <f t="shared" si="285"/>
        <v>213.67820014326583</v>
      </c>
      <c r="I603">
        <f t="shared" si="270"/>
        <v>2.1367820014326583E-4</v>
      </c>
      <c r="J603" s="4">
        <f t="shared" si="286"/>
        <v>1153.21711437366</v>
      </c>
      <c r="K603" s="40">
        <f t="shared" si="287"/>
        <v>5.396980663448387</v>
      </c>
      <c r="L603" s="40">
        <f t="shared" si="271"/>
        <v>0.60301933655161299</v>
      </c>
      <c r="M603" s="10">
        <f t="shared" si="288"/>
        <v>4.4403445629327916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13.289418119300626</v>
      </c>
      <c r="Q603" s="42">
        <f t="shared" si="290"/>
        <v>0.75278027736160413</v>
      </c>
      <c r="R603" s="4">
        <f t="shared" si="291"/>
        <v>190282.06536480528</v>
      </c>
      <c r="S603">
        <f t="shared" si="272"/>
        <v>1.9028206536480529E-4</v>
      </c>
      <c r="T603" s="41">
        <f t="shared" si="273"/>
        <v>5.9911770167515291E-4</v>
      </c>
      <c r="U603" s="42">
        <f t="shared" si="292"/>
        <v>0.34147068040041129</v>
      </c>
      <c r="V603" s="42">
        <f t="shared" si="293"/>
        <v>1.0597756942823471</v>
      </c>
      <c r="W603" s="42">
        <f t="shared" si="294"/>
        <v>1.052571790854953</v>
      </c>
      <c r="X603" s="42">
        <f t="shared" si="295"/>
        <v>7.2039034273940761E-3</v>
      </c>
      <c r="Y603" s="42">
        <f t="shared" si="269"/>
        <v>8.3023359356508997E-3</v>
      </c>
      <c r="Z603" s="10">
        <f t="shared" si="296"/>
        <v>13.857604127598457</v>
      </c>
      <c r="AA603">
        <f t="shared" si="274"/>
        <v>4439687.7635018826</v>
      </c>
      <c r="AB603" s="10">
        <f t="shared" si="275"/>
        <v>4.4396877635018823</v>
      </c>
      <c r="AC603" s="10">
        <f t="shared" si="276"/>
        <v>4.3386877635018823</v>
      </c>
      <c r="AD603" s="3">
        <f t="shared" si="277"/>
        <v>629.25130725190468</v>
      </c>
      <c r="AI603" s="94">
        <f t="shared" si="278"/>
        <v>1.052571790854953</v>
      </c>
    </row>
    <row r="604" spans="2:35">
      <c r="B604" s="39">
        <f t="shared" si="279"/>
        <v>576</v>
      </c>
      <c r="C604" s="42">
        <f t="shared" si="280"/>
        <v>9.8071942446047178</v>
      </c>
      <c r="D604" s="10">
        <f t="shared" si="281"/>
        <v>4.3928057553952833</v>
      </c>
      <c r="E604" s="40">
        <f t="shared" si="282"/>
        <v>37.614388489209432</v>
      </c>
      <c r="F604" s="40">
        <f t="shared" si="283"/>
        <v>46.4</v>
      </c>
      <c r="G604" s="3">
        <f t="shared" si="284"/>
        <v>326.92805755394875</v>
      </c>
      <c r="H604" s="3">
        <f t="shared" si="285"/>
        <v>213.67820014326583</v>
      </c>
      <c r="I604">
        <f t="shared" si="270"/>
        <v>2.1367820014326583E-4</v>
      </c>
      <c r="J604" s="4">
        <f t="shared" si="286"/>
        <v>1155.228195275005</v>
      </c>
      <c r="K604" s="40">
        <f t="shared" si="287"/>
        <v>5.4063923905220737</v>
      </c>
      <c r="L604" s="40">
        <f t="shared" si="271"/>
        <v>0.59360760947792635</v>
      </c>
      <c r="M604" s="10">
        <f t="shared" si="288"/>
        <v>4.4396877635018823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13.2887910224505</v>
      </c>
      <c r="Q604" s="42">
        <f t="shared" si="290"/>
        <v>0.75406153604556703</v>
      </c>
      <c r="R604" s="4">
        <f t="shared" si="291"/>
        <v>189525.53947600909</v>
      </c>
      <c r="S604">
        <f t="shared" si="272"/>
        <v>1.895255394760091E-4</v>
      </c>
      <c r="T604" s="41">
        <f t="shared" si="273"/>
        <v>5.9987422756394915E-4</v>
      </c>
      <c r="U604" s="42">
        <f t="shared" si="292"/>
        <v>0.34011305686667209</v>
      </c>
      <c r="V604" s="42">
        <f t="shared" si="293"/>
        <v>1.0596014300095171</v>
      </c>
      <c r="W604" s="42">
        <f t="shared" si="294"/>
        <v>1.0524124745012509</v>
      </c>
      <c r="X604" s="42">
        <f t="shared" si="295"/>
        <v>7.1889555082662593E-3</v>
      </c>
      <c r="Y604" s="42">
        <f t="shared" si="269"/>
        <v>8.3115468473244896E-3</v>
      </c>
      <c r="Z604" s="10">
        <f t="shared" si="296"/>
        <v>13.855482475180088</v>
      </c>
      <c r="AA604">
        <f t="shared" si="274"/>
        <v>4439023.4937405856</v>
      </c>
      <c r="AB604" s="10">
        <f t="shared" si="275"/>
        <v>4.4390234937405859</v>
      </c>
      <c r="AC604" s="10">
        <f t="shared" si="276"/>
        <v>4.3380234937405859</v>
      </c>
      <c r="AD604" s="3">
        <f t="shared" si="277"/>
        <v>629.15496645983842</v>
      </c>
      <c r="AI604" s="94">
        <f t="shared" si="278"/>
        <v>1.0524124745012509</v>
      </c>
    </row>
    <row r="605" spans="2:35">
      <c r="B605" s="39">
        <f t="shared" si="279"/>
        <v>577</v>
      </c>
      <c r="C605" s="42">
        <f t="shared" si="280"/>
        <v>9.824220623501601</v>
      </c>
      <c r="D605" s="10">
        <f t="shared" si="281"/>
        <v>4.3757793764984001</v>
      </c>
      <c r="E605" s="40">
        <f t="shared" si="282"/>
        <v>37.648441247003198</v>
      </c>
      <c r="F605" s="40">
        <f t="shared" si="283"/>
        <v>46.4</v>
      </c>
      <c r="G605" s="3">
        <f t="shared" si="284"/>
        <v>326.75779376497991</v>
      </c>
      <c r="H605" s="3">
        <f t="shared" si="285"/>
        <v>213.67820014326583</v>
      </c>
      <c r="I605">
        <f t="shared" si="270"/>
        <v>2.1367820014326583E-4</v>
      </c>
      <c r="J605" s="4">
        <f t="shared" si="286"/>
        <v>1157.2410976565548</v>
      </c>
      <c r="K605" s="40">
        <f t="shared" si="287"/>
        <v>5.4158126420039752</v>
      </c>
      <c r="L605" s="40">
        <f t="shared" si="271"/>
        <v>0.58418735799602484</v>
      </c>
      <c r="M605" s="10">
        <f t="shared" si="288"/>
        <v>4.4390234937405859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13.288156728839644</v>
      </c>
      <c r="Q605" s="42">
        <f t="shared" si="290"/>
        <v>0.75534285588881744</v>
      </c>
      <c r="R605" s="4">
        <f t="shared" si="291"/>
        <v>188769.10323286816</v>
      </c>
      <c r="S605">
        <f t="shared" si="272"/>
        <v>1.8876910323286817E-4</v>
      </c>
      <c r="T605" s="41">
        <f t="shared" si="273"/>
        <v>6.0063066380709003E-4</v>
      </c>
      <c r="U605" s="42">
        <f t="shared" si="292"/>
        <v>0.3387555942065435</v>
      </c>
      <c r="V605" s="42">
        <f t="shared" si="293"/>
        <v>1.0594253006220684</v>
      </c>
      <c r="W605" s="42">
        <f t="shared" si="294"/>
        <v>1.0522513461091356</v>
      </c>
      <c r="X605" s="42">
        <f t="shared" si="295"/>
        <v>7.1739545129327897E-3</v>
      </c>
      <c r="Y605" s="42">
        <f t="shared" si="269"/>
        <v>8.3207389775964858E-3</v>
      </c>
      <c r="Z605" s="10">
        <f t="shared" si="296"/>
        <v>13.85333696560809</v>
      </c>
      <c r="AA605">
        <f t="shared" si="274"/>
        <v>4438351.7545250049</v>
      </c>
      <c r="AB605" s="10">
        <f t="shared" si="275"/>
        <v>4.4383517545250051</v>
      </c>
      <c r="AC605" s="10">
        <f t="shared" si="276"/>
        <v>4.3373517545250051</v>
      </c>
      <c r="AD605" s="3">
        <f t="shared" si="277"/>
        <v>629.05754235315521</v>
      </c>
      <c r="AI605" s="94">
        <f t="shared" si="278"/>
        <v>1.0522513461091356</v>
      </c>
    </row>
    <row r="606" spans="2:35">
      <c r="B606" s="39">
        <f t="shared" si="279"/>
        <v>578</v>
      </c>
      <c r="C606" s="42">
        <f t="shared" si="280"/>
        <v>9.8412470023984842</v>
      </c>
      <c r="D606" s="10">
        <f t="shared" si="281"/>
        <v>4.3587529976015169</v>
      </c>
      <c r="E606" s="40">
        <f t="shared" si="282"/>
        <v>37.682494004796965</v>
      </c>
      <c r="F606" s="40">
        <f t="shared" si="283"/>
        <v>46.4</v>
      </c>
      <c r="G606" s="3">
        <f t="shared" si="284"/>
        <v>326.58752997601107</v>
      </c>
      <c r="H606" s="3">
        <f t="shared" si="285"/>
        <v>213.67820014326583</v>
      </c>
      <c r="I606">
        <f t="shared" si="270"/>
        <v>2.1367820014326583E-4</v>
      </c>
      <c r="J606" s="4">
        <f t="shared" si="286"/>
        <v>1159.2558215183094</v>
      </c>
      <c r="K606" s="40">
        <f t="shared" si="287"/>
        <v>5.4252414178940933</v>
      </c>
      <c r="L606" s="40">
        <f t="shared" si="271"/>
        <v>0.57475858210590669</v>
      </c>
      <c r="M606" s="10">
        <f t="shared" si="288"/>
        <v>4.4383517545250051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13.287515237107884</v>
      </c>
      <c r="Q606" s="42">
        <f t="shared" si="290"/>
        <v>0.75662423759134478</v>
      </c>
      <c r="R606" s="4">
        <f t="shared" si="291"/>
        <v>188012.75756577883</v>
      </c>
      <c r="S606">
        <f t="shared" si="272"/>
        <v>1.8801275756577881E-4</v>
      </c>
      <c r="T606" s="41">
        <f t="shared" si="273"/>
        <v>6.0138700947417936E-4</v>
      </c>
      <c r="U606" s="42">
        <f t="shared" si="292"/>
        <v>0.33739829408966837</v>
      </c>
      <c r="V606" s="42">
        <f t="shared" si="293"/>
        <v>1.0592473064021817</v>
      </c>
      <c r="W606" s="42">
        <f t="shared" si="294"/>
        <v>1.0520884058911195</v>
      </c>
      <c r="X606" s="42">
        <f t="shared" si="295"/>
        <v>7.1589005110621606E-3</v>
      </c>
      <c r="Y606" s="42">
        <f t="shared" ref="Y606:Y669" si="299">IF((X606*(Q606-Q605)+Y605)&lt;0,0,X606*(Q606-Q605)+Y605)</f>
        <v>8.329912261721575E-3</v>
      </c>
      <c r="Z606" s="10">
        <f t="shared" si="296"/>
        <v>13.851167601715915</v>
      </c>
      <c r="AA606">
        <f t="shared" si="274"/>
        <v>4437672.546742267</v>
      </c>
      <c r="AB606" s="10">
        <f t="shared" si="275"/>
        <v>4.4376725467422666</v>
      </c>
      <c r="AC606" s="10">
        <f t="shared" si="276"/>
        <v>4.3366725467422667</v>
      </c>
      <c r="AD606" s="3">
        <f t="shared" si="277"/>
        <v>628.95903506051729</v>
      </c>
      <c r="AI606" s="94">
        <f t="shared" si="278"/>
        <v>1.0520884058911195</v>
      </c>
    </row>
    <row r="607" spans="2:35">
      <c r="B607" s="39">
        <f t="shared" si="279"/>
        <v>579</v>
      </c>
      <c r="C607" s="42">
        <f t="shared" si="280"/>
        <v>9.8582733812953673</v>
      </c>
      <c r="D607" s="10">
        <f t="shared" si="281"/>
        <v>4.3417266187046337</v>
      </c>
      <c r="E607" s="40">
        <f t="shared" si="282"/>
        <v>37.716546762590731</v>
      </c>
      <c r="F607" s="40">
        <f t="shared" si="283"/>
        <v>46.4</v>
      </c>
      <c r="G607" s="3">
        <f t="shared" si="284"/>
        <v>326.41726618704223</v>
      </c>
      <c r="H607" s="3">
        <f t="shared" si="285"/>
        <v>213.67820014326583</v>
      </c>
      <c r="I607">
        <f t="shared" si="270"/>
        <v>2.1367820014326583E-4</v>
      </c>
      <c r="J607" s="4">
        <f t="shared" si="286"/>
        <v>1161.2723668602689</v>
      </c>
      <c r="K607" s="40">
        <f t="shared" si="287"/>
        <v>5.4346787181924272</v>
      </c>
      <c r="L607" s="40">
        <f t="shared" si="271"/>
        <v>0.5653212818075728</v>
      </c>
      <c r="M607" s="10">
        <f t="shared" si="288"/>
        <v>4.4376725467422666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13.286866545880274</v>
      </c>
      <c r="Q607" s="42">
        <f t="shared" si="290"/>
        <v>0.75790568185347307</v>
      </c>
      <c r="R607" s="4">
        <f t="shared" si="291"/>
        <v>187256.50340513751</v>
      </c>
      <c r="S607">
        <f t="shared" si="272"/>
        <v>1.8725650340513752E-4</v>
      </c>
      <c r="T607" s="41">
        <f t="shared" si="273"/>
        <v>6.0214326363482065E-4</v>
      </c>
      <c r="U607" s="42">
        <f t="shared" si="292"/>
        <v>0.33604115818568947</v>
      </c>
      <c r="V607" s="42">
        <f t="shared" si="293"/>
        <v>1.0590674476351432</v>
      </c>
      <c r="W607" s="42">
        <f t="shared" si="294"/>
        <v>1.0519236540623882</v>
      </c>
      <c r="X607" s="42">
        <f t="shared" si="295"/>
        <v>7.143793572754964E-3</v>
      </c>
      <c r="Y607" s="42">
        <f t="shared" si="299"/>
        <v>8.3390666350052108E-3</v>
      </c>
      <c r="Z607" s="10">
        <f t="shared" si="296"/>
        <v>13.848974386372227</v>
      </c>
      <c r="AA607">
        <f t="shared" si="274"/>
        <v>4436985.8712905254</v>
      </c>
      <c r="AB607" s="10">
        <f t="shared" si="275"/>
        <v>4.436985871290525</v>
      </c>
      <c r="AC607" s="10">
        <f t="shared" si="276"/>
        <v>4.335985871290525</v>
      </c>
      <c r="AD607" s="3">
        <f t="shared" si="277"/>
        <v>628.85944471218647</v>
      </c>
      <c r="AI607" s="94">
        <f t="shared" si="278"/>
        <v>1.0519236540623882</v>
      </c>
    </row>
    <row r="608" spans="2:35">
      <c r="B608" s="39">
        <f t="shared" si="279"/>
        <v>580</v>
      </c>
      <c r="C608" s="42">
        <f t="shared" si="280"/>
        <v>9.8752997601922505</v>
      </c>
      <c r="D608" s="10">
        <f t="shared" si="281"/>
        <v>4.3247002398077505</v>
      </c>
      <c r="E608" s="40">
        <f t="shared" si="282"/>
        <v>37.750599520384498</v>
      </c>
      <c r="F608" s="40">
        <f t="shared" si="283"/>
        <v>46.4</v>
      </c>
      <c r="G608" s="3">
        <f t="shared" si="284"/>
        <v>326.24700239807339</v>
      </c>
      <c r="H608" s="3">
        <f t="shared" si="285"/>
        <v>213.67820014326583</v>
      </c>
      <c r="I608">
        <f t="shared" si="270"/>
        <v>2.1367820014326583E-4</v>
      </c>
      <c r="J608" s="4">
        <f t="shared" si="286"/>
        <v>1163.2907336824328</v>
      </c>
      <c r="K608" s="40">
        <f t="shared" si="287"/>
        <v>5.4441245428989751</v>
      </c>
      <c r="L608" s="40">
        <f t="shared" si="271"/>
        <v>0.55587545710102493</v>
      </c>
      <c r="M608" s="10">
        <f t="shared" si="288"/>
        <v>4.436985871290525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13.286210653767098</v>
      </c>
      <c r="Q608" s="42">
        <f t="shared" si="290"/>
        <v>0.75918718937586471</v>
      </c>
      <c r="R608" s="4">
        <f t="shared" si="291"/>
        <v>186500.34168134056</v>
      </c>
      <c r="S608">
        <f t="shared" si="272"/>
        <v>1.8650034168134056E-4</v>
      </c>
      <c r="T608" s="41">
        <f t="shared" si="273"/>
        <v>6.0289942535861763E-4</v>
      </c>
      <c r="U608" s="42">
        <f t="shared" si="292"/>
        <v>0.33468418816424972</v>
      </c>
      <c r="V608" s="42">
        <f t="shared" si="293"/>
        <v>1.0588857246091485</v>
      </c>
      <c r="W608" s="42">
        <f t="shared" si="294"/>
        <v>1.0517570908408016</v>
      </c>
      <c r="X608" s="42">
        <f t="shared" si="295"/>
        <v>7.128633768346937E-3</v>
      </c>
      <c r="Y608" s="42">
        <f t="shared" si="299"/>
        <v>8.3482020328037223E-3</v>
      </c>
      <c r="Z608" s="10">
        <f t="shared" si="296"/>
        <v>13.846757322480496</v>
      </c>
      <c r="AA608">
        <f t="shared" si="274"/>
        <v>4436291.7290788274</v>
      </c>
      <c r="AB608" s="10">
        <f t="shared" si="275"/>
        <v>4.4362917290788273</v>
      </c>
      <c r="AC608" s="10">
        <f t="shared" si="276"/>
        <v>4.3352917290788273</v>
      </c>
      <c r="AD608" s="3">
        <f t="shared" si="277"/>
        <v>628.75877144000401</v>
      </c>
      <c r="AI608" s="94">
        <f t="shared" si="278"/>
        <v>1.0517570908408016</v>
      </c>
    </row>
    <row r="609" spans="2:35">
      <c r="B609" s="39">
        <f t="shared" si="279"/>
        <v>581</v>
      </c>
      <c r="C609" s="42">
        <f t="shared" si="280"/>
        <v>9.8923261390891337</v>
      </c>
      <c r="D609" s="10">
        <f t="shared" si="281"/>
        <v>4.3076738609108673</v>
      </c>
      <c r="E609" s="40">
        <f t="shared" si="282"/>
        <v>37.784652278178264</v>
      </c>
      <c r="F609" s="40">
        <f t="shared" si="283"/>
        <v>46.4</v>
      </c>
      <c r="G609" s="3">
        <f t="shared" si="284"/>
        <v>326.07673860910455</v>
      </c>
      <c r="H609" s="3">
        <f t="shared" si="285"/>
        <v>213.67820014326583</v>
      </c>
      <c r="I609">
        <f t="shared" si="270"/>
        <v>2.1367820014326583E-4</v>
      </c>
      <c r="J609" s="4">
        <f t="shared" si="286"/>
        <v>1165.310921984802</v>
      </c>
      <c r="K609" s="40">
        <f t="shared" si="287"/>
        <v>5.4535788920137405</v>
      </c>
      <c r="L609" s="40">
        <f t="shared" si="271"/>
        <v>0.54642110798625954</v>
      </c>
      <c r="M609" s="10">
        <f t="shared" si="288"/>
        <v>4.4362917290788273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13.285547559363714</v>
      </c>
      <c r="Q609" s="42">
        <f t="shared" si="290"/>
        <v>0.76046876085952431</v>
      </c>
      <c r="R609" s="4">
        <f t="shared" si="291"/>
        <v>185744.27332478427</v>
      </c>
      <c r="S609">
        <f t="shared" si="272"/>
        <v>1.8574427332478428E-4</v>
      </c>
      <c r="T609" s="41">
        <f t="shared" si="273"/>
        <v>6.0365549371517392E-4</v>
      </c>
      <c r="U609" s="42">
        <f t="shared" si="292"/>
        <v>0.33332738569499154</v>
      </c>
      <c r="V609" s="42">
        <f t="shared" si="293"/>
        <v>1.058702137616045</v>
      </c>
      <c r="W609" s="42">
        <f t="shared" si="294"/>
        <v>1.0515887164468629</v>
      </c>
      <c r="X609" s="42">
        <f t="shared" si="295"/>
        <v>7.1134211691821214E-3</v>
      </c>
      <c r="Y609" s="42">
        <f t="shared" si="299"/>
        <v>8.3573183905254061E-3</v>
      </c>
      <c r="Z609" s="10">
        <f t="shared" si="296"/>
        <v>13.844516412980225</v>
      </c>
      <c r="AA609">
        <f t="shared" si="274"/>
        <v>4435590.1210275069</v>
      </c>
      <c r="AB609" s="10">
        <f t="shared" si="275"/>
        <v>4.4355901210275066</v>
      </c>
      <c r="AC609" s="10">
        <f t="shared" si="276"/>
        <v>4.3345901210275066</v>
      </c>
      <c r="AD609" s="3">
        <f t="shared" si="277"/>
        <v>628.65701537744837</v>
      </c>
      <c r="AI609" s="94">
        <f t="shared" si="278"/>
        <v>1.0515887164468629</v>
      </c>
    </row>
    <row r="610" spans="2:35">
      <c r="B610" s="39">
        <f t="shared" si="279"/>
        <v>582</v>
      </c>
      <c r="C610" s="42">
        <f t="shared" si="280"/>
        <v>9.9093525179860169</v>
      </c>
      <c r="D610" s="10">
        <f t="shared" si="281"/>
        <v>4.2906474820139842</v>
      </c>
      <c r="E610" s="40">
        <f t="shared" si="282"/>
        <v>37.81870503597203</v>
      </c>
      <c r="F610" s="40">
        <f t="shared" si="283"/>
        <v>46.4</v>
      </c>
      <c r="G610" s="3">
        <f t="shared" si="284"/>
        <v>325.90647482013571</v>
      </c>
      <c r="H610" s="3">
        <f t="shared" si="285"/>
        <v>213.67820014326583</v>
      </c>
      <c r="I610">
        <f t="shared" si="270"/>
        <v>2.1367820014326583E-4</v>
      </c>
      <c r="J610" s="4">
        <f t="shared" si="286"/>
        <v>1167.3329317673758</v>
      </c>
      <c r="K610" s="40">
        <f t="shared" si="287"/>
        <v>5.4630417655367216</v>
      </c>
      <c r="L610" s="40">
        <f t="shared" si="271"/>
        <v>0.53695823446327839</v>
      </c>
      <c r="M610" s="10">
        <f t="shared" si="288"/>
        <v>4.4355901210275066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13.284877261250912</v>
      </c>
      <c r="Q610" s="42">
        <f t="shared" si="290"/>
        <v>0.76175039700580216</v>
      </c>
      <c r="R610" s="4">
        <f t="shared" si="291"/>
        <v>184988.29926586509</v>
      </c>
      <c r="S610">
        <f t="shared" si="272"/>
        <v>1.849882992658651E-4</v>
      </c>
      <c r="T610" s="41">
        <f t="shared" si="273"/>
        <v>6.0441146777409313E-4</v>
      </c>
      <c r="U610" s="42">
        <f t="shared" si="292"/>
        <v>0.33197075244755814</v>
      </c>
      <c r="V610" s="42">
        <f t="shared" si="293"/>
        <v>1.0585166869500031</v>
      </c>
      <c r="W610" s="42">
        <f t="shared" si="294"/>
        <v>1.0514185311038124</v>
      </c>
      <c r="X610" s="42">
        <f t="shared" si="295"/>
        <v>7.098155846190668E-3</v>
      </c>
      <c r="Y610" s="42">
        <f t="shared" si="299"/>
        <v>8.3664156436297973E-3</v>
      </c>
      <c r="Z610" s="10">
        <f t="shared" si="296"/>
        <v>13.842251660845154</v>
      </c>
      <c r="AA610">
        <f t="shared" si="274"/>
        <v>4434881.0480676126</v>
      </c>
      <c r="AB610" s="10">
        <f t="shared" si="275"/>
        <v>4.4348810480676129</v>
      </c>
      <c r="AC610" s="10">
        <f t="shared" si="276"/>
        <v>4.3338810480676129</v>
      </c>
      <c r="AD610" s="3">
        <f t="shared" si="277"/>
        <v>628.55417665955224</v>
      </c>
      <c r="AI610" s="94">
        <f t="shared" si="278"/>
        <v>1.0514185311038124</v>
      </c>
    </row>
    <row r="611" spans="2:35">
      <c r="B611" s="39">
        <f t="shared" si="279"/>
        <v>583</v>
      </c>
      <c r="C611" s="42">
        <f t="shared" si="280"/>
        <v>9.9263788968829001</v>
      </c>
      <c r="D611" s="10">
        <f t="shared" si="281"/>
        <v>4.273621103117101</v>
      </c>
      <c r="E611" s="40">
        <f t="shared" si="282"/>
        <v>37.852757793765797</v>
      </c>
      <c r="F611" s="40">
        <f t="shared" si="283"/>
        <v>46.4</v>
      </c>
      <c r="G611" s="3">
        <f t="shared" si="284"/>
        <v>325.73621103116687</v>
      </c>
      <c r="H611" s="3">
        <f t="shared" si="285"/>
        <v>213.67820014326583</v>
      </c>
      <c r="I611">
        <f t="shared" si="270"/>
        <v>2.1367820014326583E-4</v>
      </c>
      <c r="J611" s="4">
        <f t="shared" si="286"/>
        <v>1169.3567630301545</v>
      </c>
      <c r="K611" s="40">
        <f t="shared" si="287"/>
        <v>5.4725131634679176</v>
      </c>
      <c r="L611" s="40">
        <f t="shared" si="271"/>
        <v>0.52748683653208239</v>
      </c>
      <c r="M611" s="10">
        <f t="shared" si="288"/>
        <v>4.4348810480676129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13.284199757994362</v>
      </c>
      <c r="Q611" s="42">
        <f t="shared" si="290"/>
        <v>0.76303209851639842</v>
      </c>
      <c r="R611" s="4">
        <f t="shared" si="291"/>
        <v>184232.42043497937</v>
      </c>
      <c r="S611">
        <f t="shared" si="272"/>
        <v>1.8423242043497936E-4</v>
      </c>
      <c r="T611" s="41">
        <f t="shared" si="273"/>
        <v>6.0516734660497886E-4</v>
      </c>
      <c r="U611" s="42">
        <f t="shared" si="292"/>
        <v>0.33061429009159221</v>
      </c>
      <c r="V611" s="42">
        <f t="shared" si="293"/>
        <v>1.0583293729090566</v>
      </c>
      <c r="W611" s="42">
        <f t="shared" si="294"/>
        <v>1.05124653503749</v>
      </c>
      <c r="X611" s="42">
        <f t="shared" si="295"/>
        <v>7.0828378715666052E-3</v>
      </c>
      <c r="Y611" s="42">
        <f t="shared" si="299"/>
        <v>8.3754937276290919E-3</v>
      </c>
      <c r="Z611" s="10">
        <f t="shared" si="296"/>
        <v>13.839963069085037</v>
      </c>
      <c r="AA611">
        <f t="shared" si="274"/>
        <v>4434164.5111414716</v>
      </c>
      <c r="AB611" s="10">
        <f t="shared" si="275"/>
        <v>4.4341645111414714</v>
      </c>
      <c r="AC611" s="10">
        <f t="shared" si="276"/>
        <v>4.3331645111414714</v>
      </c>
      <c r="AD611" s="3">
        <f t="shared" si="277"/>
        <v>628.45025542298356</v>
      </c>
      <c r="AI611" s="94">
        <f t="shared" si="278"/>
        <v>1.05124653503749</v>
      </c>
    </row>
    <row r="612" spans="2:35">
      <c r="B612" s="39">
        <f t="shared" si="279"/>
        <v>584</v>
      </c>
      <c r="C612" s="42">
        <f t="shared" si="280"/>
        <v>9.9434052757797833</v>
      </c>
      <c r="D612" s="10">
        <f t="shared" si="281"/>
        <v>4.2565947242202178</v>
      </c>
      <c r="E612" s="40">
        <f t="shared" si="282"/>
        <v>37.886810551559563</v>
      </c>
      <c r="F612" s="40">
        <f t="shared" si="283"/>
        <v>46.4</v>
      </c>
      <c r="G612" s="3">
        <f t="shared" si="284"/>
        <v>325.56594724219804</v>
      </c>
      <c r="H612" s="3">
        <f t="shared" si="285"/>
        <v>213.67820014326583</v>
      </c>
      <c r="I612">
        <f t="shared" si="270"/>
        <v>2.1367820014326583E-4</v>
      </c>
      <c r="J612" s="4">
        <f t="shared" si="286"/>
        <v>1171.3824157731378</v>
      </c>
      <c r="K612" s="40">
        <f t="shared" si="287"/>
        <v>5.4819930858073285</v>
      </c>
      <c r="L612" s="40">
        <f t="shared" si="271"/>
        <v>0.51800691419267153</v>
      </c>
      <c r="M612" s="10">
        <f t="shared" si="288"/>
        <v>4.4341645111414714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13.283515048145123</v>
      </c>
      <c r="Q612" s="42">
        <f t="shared" si="290"/>
        <v>0.76431386609336671</v>
      </c>
      <c r="R612" s="4">
        <f t="shared" si="291"/>
        <v>183476.63776252346</v>
      </c>
      <c r="S612">
        <f t="shared" si="272"/>
        <v>1.8347663776252347E-4</v>
      </c>
      <c r="T612" s="41">
        <f t="shared" si="273"/>
        <v>6.0592312927743475E-4</v>
      </c>
      <c r="U612" s="42">
        <f t="shared" si="292"/>
        <v>0.32925800029673641</v>
      </c>
      <c r="V612" s="42">
        <f t="shared" si="293"/>
        <v>1.0581401957941321</v>
      </c>
      <c r="W612" s="42">
        <f t="shared" si="294"/>
        <v>1.0510727284764705</v>
      </c>
      <c r="X612" s="42">
        <f t="shared" si="295"/>
        <v>7.0674673176616132E-3</v>
      </c>
      <c r="Y612" s="42">
        <f t="shared" si="299"/>
        <v>8.3845525780881537E-3</v>
      </c>
      <c r="Z612" s="10">
        <f t="shared" si="296"/>
        <v>13.837650640745071</v>
      </c>
      <c r="AA612">
        <f t="shared" si="274"/>
        <v>4433440.5112025058</v>
      </c>
      <c r="AB612" s="10">
        <f t="shared" si="275"/>
        <v>4.4334405112025062</v>
      </c>
      <c r="AC612" s="10">
        <f t="shared" si="276"/>
        <v>4.3324405112025062</v>
      </c>
      <c r="AD612" s="3">
        <f t="shared" si="277"/>
        <v>628.34525180601975</v>
      </c>
      <c r="AI612" s="94">
        <f t="shared" si="278"/>
        <v>1.0510727284764705</v>
      </c>
    </row>
    <row r="613" spans="2:35">
      <c r="B613" s="39">
        <f t="shared" si="279"/>
        <v>585</v>
      </c>
      <c r="C613" s="42">
        <f t="shared" si="280"/>
        <v>9.9604316546766665</v>
      </c>
      <c r="D613" s="10">
        <f t="shared" si="281"/>
        <v>4.2395683453233346</v>
      </c>
      <c r="E613" s="40">
        <f t="shared" si="282"/>
        <v>37.920863309353329</v>
      </c>
      <c r="F613" s="40">
        <f t="shared" si="283"/>
        <v>46.4</v>
      </c>
      <c r="G613" s="3">
        <f t="shared" si="284"/>
        <v>325.3956834532292</v>
      </c>
      <c r="H613" s="3">
        <f t="shared" si="285"/>
        <v>213.67820014326583</v>
      </c>
      <c r="I613">
        <f t="shared" si="270"/>
        <v>2.1367820014326583E-4</v>
      </c>
      <c r="J613" s="4">
        <f t="shared" si="286"/>
        <v>1173.409889996326</v>
      </c>
      <c r="K613" s="40">
        <f t="shared" si="287"/>
        <v>5.491481532554956</v>
      </c>
      <c r="L613" s="40">
        <f t="shared" si="271"/>
        <v>0.50851846744504403</v>
      </c>
      <c r="M613" s="10">
        <f t="shared" si="288"/>
        <v>4.4334405112025062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13.282823130239457</v>
      </c>
      <c r="Q613" s="42">
        <f t="shared" si="290"/>
        <v>0.76559570043911818</v>
      </c>
      <c r="R613" s="4">
        <f t="shared" si="291"/>
        <v>182720.95217889373</v>
      </c>
      <c r="S613">
        <f t="shared" si="272"/>
        <v>1.8272095217889371E-4</v>
      </c>
      <c r="T613" s="41">
        <f t="shared" si="273"/>
        <v>6.0667881486106451E-4</v>
      </c>
      <c r="U613" s="42">
        <f t="shared" si="292"/>
        <v>0.32790188473263371</v>
      </c>
      <c r="V613" s="42">
        <f t="shared" si="293"/>
        <v>1.0579491559088228</v>
      </c>
      <c r="W613" s="42">
        <f t="shared" si="294"/>
        <v>1.0508971116520205</v>
      </c>
      <c r="X613" s="42">
        <f t="shared" si="295"/>
        <v>7.0520442568022812E-3</v>
      </c>
      <c r="Y613" s="42">
        <f t="shared" si="299"/>
        <v>8.3935921306242823E-3</v>
      </c>
      <c r="Z613" s="10">
        <f t="shared" si="296"/>
        <v>13.83531437890492</v>
      </c>
      <c r="AA613">
        <f t="shared" si="274"/>
        <v>4432709.0492149321</v>
      </c>
      <c r="AB613" s="10">
        <f t="shared" si="275"/>
        <v>4.4327090492149317</v>
      </c>
      <c r="AC613" s="10">
        <f t="shared" si="276"/>
        <v>4.3317090492149317</v>
      </c>
      <c r="AD613" s="3">
        <f t="shared" si="277"/>
        <v>628.23916594850357</v>
      </c>
      <c r="AI613" s="94">
        <f t="shared" si="278"/>
        <v>1.0508971116520205</v>
      </c>
    </row>
    <row r="614" spans="2:35">
      <c r="B614" s="39">
        <f t="shared" si="279"/>
        <v>586</v>
      </c>
      <c r="C614" s="42">
        <f t="shared" si="280"/>
        <v>9.9774580335735497</v>
      </c>
      <c r="D614" s="10">
        <f t="shared" si="281"/>
        <v>4.2225419664264514</v>
      </c>
      <c r="E614" s="40">
        <f t="shared" si="282"/>
        <v>37.954916067147096</v>
      </c>
      <c r="F614" s="40">
        <f t="shared" si="283"/>
        <v>46.4</v>
      </c>
      <c r="G614" s="3">
        <f t="shared" si="284"/>
        <v>325.22541966426036</v>
      </c>
      <c r="H614" s="3">
        <f t="shared" si="285"/>
        <v>213.67820014326583</v>
      </c>
      <c r="I614">
        <f t="shared" si="270"/>
        <v>2.1367820014326583E-4</v>
      </c>
      <c r="J614" s="4">
        <f t="shared" si="286"/>
        <v>1175.439185699719</v>
      </c>
      <c r="K614" s="40">
        <f t="shared" si="287"/>
        <v>5.5009785037107983</v>
      </c>
      <c r="L614" s="40">
        <f t="shared" si="271"/>
        <v>0.49902149628920167</v>
      </c>
      <c r="M614" s="10">
        <f t="shared" si="288"/>
        <v>4.4327090492149317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13.282124002798524</v>
      </c>
      <c r="Q614" s="42">
        <f t="shared" si="290"/>
        <v>0.76687760225642509</v>
      </c>
      <c r="R614" s="4">
        <f t="shared" si="291"/>
        <v>181965.36461448646</v>
      </c>
      <c r="S614">
        <f t="shared" si="272"/>
        <v>1.8196536461448647E-4</v>
      </c>
      <c r="T614" s="41">
        <f t="shared" si="273"/>
        <v>6.0743440242547176E-4</v>
      </c>
      <c r="U614" s="42">
        <f t="shared" si="292"/>
        <v>0.32654594506892665</v>
      </c>
      <c r="V614" s="42">
        <f t="shared" si="293"/>
        <v>1.0577562535605776</v>
      </c>
      <c r="W614" s="42">
        <f t="shared" si="294"/>
        <v>1.0507196847980254</v>
      </c>
      <c r="X614" s="42">
        <f t="shared" si="295"/>
        <v>7.0365687625522089E-3</v>
      </c>
      <c r="Y614" s="42">
        <f t="shared" si="299"/>
        <v>8.4026123209086038E-3</v>
      </c>
      <c r="Z614" s="10">
        <f t="shared" si="296"/>
        <v>13.832954286680444</v>
      </c>
      <c r="AA614">
        <f t="shared" si="274"/>
        <v>4431970.1261542933</v>
      </c>
      <c r="AB614" s="10">
        <f t="shared" si="275"/>
        <v>4.431970126154293</v>
      </c>
      <c r="AC614" s="10">
        <f t="shared" si="276"/>
        <v>4.330970126154293</v>
      </c>
      <c r="AD614" s="3">
        <f t="shared" si="277"/>
        <v>628.13199799192068</v>
      </c>
      <c r="AI614" s="94">
        <f t="shared" si="278"/>
        <v>1.0507196847980254</v>
      </c>
    </row>
    <row r="615" spans="2:35">
      <c r="B615" s="39">
        <f t="shared" si="279"/>
        <v>587</v>
      </c>
      <c r="C615" s="42">
        <f t="shared" si="280"/>
        <v>9.9944844124704328</v>
      </c>
      <c r="D615" s="10">
        <f t="shared" si="281"/>
        <v>4.2055155875295682</v>
      </c>
      <c r="E615" s="40">
        <f t="shared" si="282"/>
        <v>37.988968824940862</v>
      </c>
      <c r="F615" s="40">
        <f t="shared" si="283"/>
        <v>46.4</v>
      </c>
      <c r="G615" s="3">
        <f t="shared" si="284"/>
        <v>325.05515587529152</v>
      </c>
      <c r="H615" s="3">
        <f t="shared" si="285"/>
        <v>213.67820014326583</v>
      </c>
      <c r="I615">
        <f t="shared" ref="I615:I678" si="300">H615/1000^2</f>
        <v>2.1367820014326583E-4</v>
      </c>
      <c r="J615" s="4">
        <f t="shared" si="286"/>
        <v>1177.4703028833171</v>
      </c>
      <c r="K615" s="40">
        <f t="shared" si="287"/>
        <v>5.5104839992748582</v>
      </c>
      <c r="L615" s="40">
        <f t="shared" ref="L615:L678" si="301">IF((gstar-K615)&lt;0,0,gstar-K615)</f>
        <v>0.48951600072514179</v>
      </c>
      <c r="M615" s="10">
        <f t="shared" si="288"/>
        <v>4.431970126154293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13.281417664328865</v>
      </c>
      <c r="Q615" s="42">
        <f t="shared" si="290"/>
        <v>0.76815957224842468</v>
      </c>
      <c r="R615" s="4">
        <f t="shared" si="291"/>
        <v>181209.8759996981</v>
      </c>
      <c r="S615">
        <f t="shared" ref="S615:S678" si="302">R615/1000^3</f>
        <v>1.8120987599969809E-4</v>
      </c>
      <c r="T615" s="41">
        <f t="shared" ref="T615:T678" si="303">(vc/1000^3-S615)</f>
        <v>6.081898910402601E-4</v>
      </c>
      <c r="U615" s="42">
        <f t="shared" si="292"/>
        <v>0.3251901829752582</v>
      </c>
      <c r="V615" s="42">
        <f t="shared" si="293"/>
        <v>1.057561489059317</v>
      </c>
      <c r="W615" s="42">
        <f t="shared" si="294"/>
        <v>1.0505404481511169</v>
      </c>
      <c r="X615" s="42">
        <f t="shared" si="295"/>
        <v>7.0210409082001046E-3</v>
      </c>
      <c r="Y615" s="42">
        <f t="shared" si="299"/>
        <v>8.4116130846655177E-3</v>
      </c>
      <c r="Z615" s="10">
        <f t="shared" si="296"/>
        <v>13.830570367222196</v>
      </c>
      <c r="AA615">
        <f t="shared" ref="AA615:AA678" si="304">Z615*rat*to+patm*1000000</f>
        <v>4431223.7430070024</v>
      </c>
      <c r="AB615" s="10">
        <f t="shared" ref="AB615:AB678" si="305">AA615/1000000</f>
        <v>4.4312237430070027</v>
      </c>
      <c r="AC615" s="10">
        <f t="shared" ref="AC615:AC678" si="306">AB615-patm</f>
        <v>4.3302237430070027</v>
      </c>
      <c r="AD615" s="3">
        <f t="shared" ref="AD615:AD678" si="307">AC615*1000000/6895</f>
        <v>628.02374807933325</v>
      </c>
      <c r="AI615" s="94">
        <f t="shared" ref="AI615:AI678" si="308">($M615-patm)*1000000*$I615/SQRT(rat*to)*SQRT(k)*(2/(k+1))^((k+1)/2/(k-1))</f>
        <v>1.0505404481511169</v>
      </c>
    </row>
    <row r="616" spans="2:35">
      <c r="B616" s="39">
        <f t="shared" ref="B616:B679" si="309">1+B615</f>
        <v>588</v>
      </c>
      <c r="C616" s="42">
        <f t="shared" ref="C616:C679" si="310">xincp+C615</f>
        <v>10.011510791367316</v>
      </c>
      <c r="D616" s="10">
        <f t="shared" ref="D616:D679" si="311">(F616-E616)/2</f>
        <v>4.188489208632685</v>
      </c>
      <c r="E616" s="40">
        <f t="shared" ref="E616:E679" si="312">E615+ci*2*xincp</f>
        <v>38.023021582734629</v>
      </c>
      <c r="F616" s="40">
        <f t="shared" ref="F616:F679" si="313">F615-osi*2*xincp</f>
        <v>46.4</v>
      </c>
      <c r="G616" s="3">
        <f t="shared" ref="G616:G679" si="314">G615-ei*n*2*xincp</f>
        <v>324.88489208632268</v>
      </c>
      <c r="H616" s="3">
        <f t="shared" ref="H616:H679" si="315">PI()/4*(dto+erate*(two-D616)/two)^2</f>
        <v>213.67820014326583</v>
      </c>
      <c r="I616">
        <f t="shared" si="300"/>
        <v>2.1367820014326583E-4</v>
      </c>
      <c r="J616" s="4">
        <f t="shared" ref="J616:J679" si="316">PI()/4*dc^2-PI()/4*(F616^2-E616^2)</f>
        <v>1179.5032415471198</v>
      </c>
      <c r="K616" s="40">
        <f t="shared" ref="K616:K679" si="317">J616/H616</f>
        <v>5.519998019247133</v>
      </c>
      <c r="L616" s="40">
        <f t="shared" si="301"/>
        <v>0.48000198075286704</v>
      </c>
      <c r="M616" s="10">
        <f t="shared" ref="M616:M679" si="318">AB615</f>
        <v>4.4312237430070027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13.28070411332196</v>
      </c>
      <c r="Q616" s="42">
        <f t="shared" ref="Q616:Q679" si="320">xincp/P616+Q615</f>
        <v>0.76944161111862308</v>
      </c>
      <c r="R616" s="4">
        <f t="shared" ref="R616:R679" si="321">PI()/4*(F616^2-E616^2)*G616</f>
        <v>180454.48726492503</v>
      </c>
      <c r="S616">
        <f t="shared" si="302"/>
        <v>1.8045448726492503E-4</v>
      </c>
      <c r="T616" s="41">
        <f t="shared" si="303"/>
        <v>6.0894527977503317E-4</v>
      </c>
      <c r="U616" s="42">
        <f t="shared" ref="U616:U679" si="322">rhopgrain*R616/1000^2</f>
        <v>0.32383460012127119</v>
      </c>
      <c r="V616" s="42">
        <f t="shared" ref="V616:V679" si="323">(U615-U616)/(Q616-Q615)</f>
        <v>1.0573648627184247</v>
      </c>
      <c r="W616" s="42">
        <f t="shared" ref="W616:W679" si="324">IF(V616&lt;AI616,IF(AB615&gt;pbd,AI616,0),AI616)</f>
        <v>1.050359401950564</v>
      </c>
      <c r="X616" s="42">
        <f t="shared" ref="X616:X679" si="325">V616-W616</f>
        <v>7.0054607678606828E-3</v>
      </c>
      <c r="Y616" s="42">
        <f t="shared" si="299"/>
        <v>8.4205943576735644E-3</v>
      </c>
      <c r="Z616" s="10">
        <f t="shared" ref="Z616:Z679" si="326">Y616/T616</f>
        <v>13.828162623716276</v>
      </c>
      <c r="AA616">
        <f t="shared" si="304"/>
        <v>4430469.9007705953</v>
      </c>
      <c r="AB616" s="10">
        <f t="shared" si="305"/>
        <v>4.4304699007705954</v>
      </c>
      <c r="AC616" s="10">
        <f t="shared" si="306"/>
        <v>4.3294699007705955</v>
      </c>
      <c r="AD616" s="3">
        <f t="shared" si="307"/>
        <v>627.91441635541628</v>
      </c>
      <c r="AI616" s="94">
        <f t="shared" si="308"/>
        <v>1.050359401950564</v>
      </c>
    </row>
    <row r="617" spans="2:35">
      <c r="B617" s="39">
        <f t="shared" si="309"/>
        <v>589</v>
      </c>
      <c r="C617" s="42">
        <f t="shared" si="310"/>
        <v>10.028537170264199</v>
      </c>
      <c r="D617" s="10">
        <f t="shared" si="311"/>
        <v>4.1714628297358018</v>
      </c>
      <c r="E617" s="40">
        <f t="shared" si="312"/>
        <v>38.057074340528395</v>
      </c>
      <c r="F617" s="40">
        <f t="shared" si="313"/>
        <v>46.4</v>
      </c>
      <c r="G617" s="3">
        <f t="shared" si="314"/>
        <v>324.71462829735384</v>
      </c>
      <c r="H617" s="3">
        <f t="shared" si="315"/>
        <v>213.67820014326583</v>
      </c>
      <c r="I617">
        <f t="shared" si="300"/>
        <v>2.1367820014326583E-4</v>
      </c>
      <c r="J617" s="4">
        <f t="shared" si="316"/>
        <v>1181.5380016911274</v>
      </c>
      <c r="K617" s="40">
        <f t="shared" si="317"/>
        <v>5.5295205636276235</v>
      </c>
      <c r="L617" s="40">
        <f t="shared" si="301"/>
        <v>0.47047943637237655</v>
      </c>
      <c r="M617" s="10">
        <f t="shared" si="318"/>
        <v>4.4304699007705954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13.27998334825444</v>
      </c>
      <c r="Q617" s="42">
        <f t="shared" si="320"/>
        <v>0.77072371957089925</v>
      </c>
      <c r="R617" s="4">
        <f t="shared" si="321"/>
        <v>179699.19934056356</v>
      </c>
      <c r="S617">
        <f t="shared" si="302"/>
        <v>1.7969919934056355E-4</v>
      </c>
      <c r="T617" s="41">
        <f t="shared" si="303"/>
        <v>6.0970056769939468E-4</v>
      </c>
      <c r="U617" s="42">
        <f t="shared" si="322"/>
        <v>0.32247919817660831</v>
      </c>
      <c r="V617" s="42">
        <f t="shared" si="323"/>
        <v>1.0571663748543243</v>
      </c>
      <c r="W617" s="42">
        <f t="shared" si="324"/>
        <v>1.0501765464383341</v>
      </c>
      <c r="X617" s="42">
        <f t="shared" si="325"/>
        <v>6.9898284159901625E-3</v>
      </c>
      <c r="Y617" s="42">
        <f t="shared" si="299"/>
        <v>8.4295560757656658E-3</v>
      </c>
      <c r="Z617" s="10">
        <f t="shared" si="326"/>
        <v>13.825731059384143</v>
      </c>
      <c r="AA617">
        <f t="shared" si="304"/>
        <v>4429708.6004536832</v>
      </c>
      <c r="AB617" s="10">
        <f t="shared" si="305"/>
        <v>4.429708600453683</v>
      </c>
      <c r="AC617" s="10">
        <f t="shared" si="306"/>
        <v>4.328708600453683</v>
      </c>
      <c r="AD617" s="3">
        <f t="shared" si="307"/>
        <v>627.80400296645155</v>
      </c>
      <c r="AI617" s="94">
        <f t="shared" si="308"/>
        <v>1.0501765464383341</v>
      </c>
    </row>
    <row r="618" spans="2:35">
      <c r="B618" s="39">
        <f t="shared" si="309"/>
        <v>590</v>
      </c>
      <c r="C618" s="42">
        <f t="shared" si="310"/>
        <v>10.045563549161082</v>
      </c>
      <c r="D618" s="10">
        <f t="shared" si="311"/>
        <v>4.1544364508389187</v>
      </c>
      <c r="E618" s="40">
        <f t="shared" si="312"/>
        <v>38.091127098322161</v>
      </c>
      <c r="F618" s="40">
        <f t="shared" si="313"/>
        <v>46.4</v>
      </c>
      <c r="G618" s="3">
        <f t="shared" si="314"/>
        <v>324.544364508385</v>
      </c>
      <c r="H618" s="3">
        <f t="shared" si="315"/>
        <v>213.67820014326583</v>
      </c>
      <c r="I618">
        <f t="shared" si="300"/>
        <v>2.1367820014326583E-4</v>
      </c>
      <c r="J618" s="4">
        <f t="shared" si="316"/>
        <v>1183.5745833153396</v>
      </c>
      <c r="K618" s="40">
        <f t="shared" si="317"/>
        <v>5.5390516324163288</v>
      </c>
      <c r="L618" s="40">
        <f t="shared" si="301"/>
        <v>0.46094836758367119</v>
      </c>
      <c r="M618" s="10">
        <f t="shared" si="318"/>
        <v>4.429708600453683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13.27925536758803</v>
      </c>
      <c r="Q618" s="42">
        <f t="shared" si="320"/>
        <v>0.77200589830950839</v>
      </c>
      <c r="R618" s="4">
        <f t="shared" si="321"/>
        <v>178944.01315701008</v>
      </c>
      <c r="S618">
        <f t="shared" si="302"/>
        <v>1.7894401315701007E-4</v>
      </c>
      <c r="T618" s="41">
        <f t="shared" si="303"/>
        <v>6.1045575388294813E-4</v>
      </c>
      <c r="U618" s="42">
        <f t="shared" si="322"/>
        <v>0.32112397881091242</v>
      </c>
      <c r="V618" s="42">
        <f t="shared" si="323"/>
        <v>1.0569660257866791</v>
      </c>
      <c r="W618" s="42">
        <f t="shared" si="324"/>
        <v>1.0499918818590805</v>
      </c>
      <c r="X618" s="42">
        <f t="shared" si="325"/>
        <v>6.9741439275985417E-3</v>
      </c>
      <c r="Y618" s="42">
        <f t="shared" si="299"/>
        <v>8.4384981748296325E-3</v>
      </c>
      <c r="Z618" s="10">
        <f t="shared" si="326"/>
        <v>13.823275677482881</v>
      </c>
      <c r="AA618">
        <f t="shared" si="304"/>
        <v>4428939.843076027</v>
      </c>
      <c r="AB618" s="10">
        <f t="shared" si="305"/>
        <v>4.4289398430760274</v>
      </c>
      <c r="AC618" s="10">
        <f t="shared" si="306"/>
        <v>4.3279398430760274</v>
      </c>
      <c r="AD618" s="3">
        <f t="shared" si="307"/>
        <v>627.69250806033745</v>
      </c>
      <c r="AI618" s="94">
        <f t="shared" si="308"/>
        <v>1.0499918818590805</v>
      </c>
    </row>
    <row r="619" spans="2:35">
      <c r="B619" s="39">
        <f t="shared" si="309"/>
        <v>591</v>
      </c>
      <c r="C619" s="42">
        <f t="shared" si="310"/>
        <v>10.062589928057966</v>
      </c>
      <c r="D619" s="10">
        <f t="shared" si="311"/>
        <v>4.1374100719420355</v>
      </c>
      <c r="E619" s="40">
        <f t="shared" si="312"/>
        <v>38.125179856115928</v>
      </c>
      <c r="F619" s="40">
        <f t="shared" si="313"/>
        <v>46.4</v>
      </c>
      <c r="G619" s="3">
        <f t="shared" si="314"/>
        <v>324.37410071941616</v>
      </c>
      <c r="H619" s="3">
        <f t="shared" si="315"/>
        <v>213.67820014326583</v>
      </c>
      <c r="I619">
        <f t="shared" si="300"/>
        <v>2.1367820014326583E-4</v>
      </c>
      <c r="J619" s="4">
        <f t="shared" si="316"/>
        <v>1185.6129864197569</v>
      </c>
      <c r="K619" s="40">
        <f t="shared" si="317"/>
        <v>5.5485912256132508</v>
      </c>
      <c r="L619" s="40">
        <f t="shared" si="301"/>
        <v>0.4514087743867492</v>
      </c>
      <c r="M619" s="10">
        <f t="shared" si="318"/>
        <v>4.4289398430760274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13.278520169769601</v>
      </c>
      <c r="Q619" s="42">
        <f t="shared" si="320"/>
        <v>0.77328814803908641</v>
      </c>
      <c r="R619" s="4">
        <f t="shared" si="321"/>
        <v>178188.929644661</v>
      </c>
      <c r="S619">
        <f t="shared" si="302"/>
        <v>1.78188929644661E-4</v>
      </c>
      <c r="T619" s="41">
        <f t="shared" si="303"/>
        <v>6.1121083739529725E-4</v>
      </c>
      <c r="U619" s="42">
        <f t="shared" si="322"/>
        <v>0.31976894369382636</v>
      </c>
      <c r="V619" s="42">
        <f t="shared" si="323"/>
        <v>1.0567638158379635</v>
      </c>
      <c r="W619" s="42">
        <f t="shared" si="324"/>
        <v>1.0498054084601611</v>
      </c>
      <c r="X619" s="42">
        <f t="shared" si="325"/>
        <v>6.9584073778024003E-3</v>
      </c>
      <c r="Y619" s="42">
        <f t="shared" si="299"/>
        <v>8.4474205908081131E-3</v>
      </c>
      <c r="Z619" s="10">
        <f t="shared" si="326"/>
        <v>13.820796481304519</v>
      </c>
      <c r="AA619">
        <f t="shared" si="304"/>
        <v>4428163.6296683317</v>
      </c>
      <c r="AB619" s="10">
        <f t="shared" si="305"/>
        <v>4.4281636296683313</v>
      </c>
      <c r="AC619" s="10">
        <f t="shared" si="306"/>
        <v>4.3271636296683313</v>
      </c>
      <c r="AD619" s="3">
        <f t="shared" si="307"/>
        <v>627.57993178656011</v>
      </c>
      <c r="AI619" s="94">
        <f t="shared" si="308"/>
        <v>1.0498054084601611</v>
      </c>
    </row>
    <row r="620" spans="2:35">
      <c r="B620" s="39">
        <f t="shared" si="309"/>
        <v>592</v>
      </c>
      <c r="C620" s="42">
        <f t="shared" si="310"/>
        <v>10.079616306954849</v>
      </c>
      <c r="D620" s="10">
        <f t="shared" si="311"/>
        <v>4.1203836930451523</v>
      </c>
      <c r="E620" s="40">
        <f t="shared" si="312"/>
        <v>38.159232613909694</v>
      </c>
      <c r="F620" s="40">
        <f t="shared" si="313"/>
        <v>46.4</v>
      </c>
      <c r="G620" s="3">
        <f t="shared" si="314"/>
        <v>324.20383693044732</v>
      </c>
      <c r="H620" s="3">
        <f t="shared" si="315"/>
        <v>213.67820014326583</v>
      </c>
      <c r="I620">
        <f t="shared" si="300"/>
        <v>2.1367820014326583E-4</v>
      </c>
      <c r="J620" s="4">
        <f t="shared" si="316"/>
        <v>1187.6532110043788</v>
      </c>
      <c r="K620" s="40">
        <f t="shared" si="317"/>
        <v>5.5581393432183885</v>
      </c>
      <c r="L620" s="40">
        <f t="shared" si="301"/>
        <v>0.44186065678161146</v>
      </c>
      <c r="M620" s="10">
        <f t="shared" si="318"/>
        <v>4.4281636296683313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13.277777753230948</v>
      </c>
      <c r="Q620" s="42">
        <f t="shared" si="320"/>
        <v>0.77457046946465324</v>
      </c>
      <c r="R620" s="4">
        <f t="shared" si="321"/>
        <v>177433.9497339126</v>
      </c>
      <c r="S620">
        <f t="shared" si="302"/>
        <v>1.7743394973391259E-4</v>
      </c>
      <c r="T620" s="41">
        <f t="shared" si="303"/>
        <v>6.1196581730604566E-4</v>
      </c>
      <c r="U620" s="42">
        <f t="shared" si="322"/>
        <v>0.31841409449499281</v>
      </c>
      <c r="V620" s="42">
        <f t="shared" si="323"/>
        <v>1.0565597453342537</v>
      </c>
      <c r="W620" s="42">
        <f t="shared" si="324"/>
        <v>1.0496171264915886</v>
      </c>
      <c r="X620" s="42">
        <f t="shared" si="325"/>
        <v>6.9426188426651159E-3</v>
      </c>
      <c r="Y620" s="42">
        <f t="shared" si="299"/>
        <v>8.4563232596996073E-3</v>
      </c>
      <c r="Z620" s="10">
        <f t="shared" si="326"/>
        <v>13.818293474177134</v>
      </c>
      <c r="AA620">
        <f t="shared" si="304"/>
        <v>4427379.9612725861</v>
      </c>
      <c r="AB620" s="10">
        <f t="shared" si="305"/>
        <v>4.4273799612725862</v>
      </c>
      <c r="AC620" s="10">
        <f t="shared" si="306"/>
        <v>4.3263799612725862</v>
      </c>
      <c r="AD620" s="3">
        <f t="shared" si="307"/>
        <v>627.46627429624164</v>
      </c>
      <c r="AI620" s="94">
        <f t="shared" si="308"/>
        <v>1.0496171264915886</v>
      </c>
    </row>
    <row r="621" spans="2:35">
      <c r="B621" s="39">
        <f t="shared" si="309"/>
        <v>593</v>
      </c>
      <c r="C621" s="42">
        <f t="shared" si="310"/>
        <v>10.096642685851732</v>
      </c>
      <c r="D621" s="10">
        <f t="shared" si="311"/>
        <v>4.1033573141482691</v>
      </c>
      <c r="E621" s="40">
        <f t="shared" si="312"/>
        <v>38.19328537170346</v>
      </c>
      <c r="F621" s="40">
        <f t="shared" si="313"/>
        <v>46.4</v>
      </c>
      <c r="G621" s="3">
        <f t="shared" si="314"/>
        <v>324.03357314147848</v>
      </c>
      <c r="H621" s="3">
        <f t="shared" si="315"/>
        <v>213.67820014326583</v>
      </c>
      <c r="I621">
        <f t="shared" si="300"/>
        <v>2.1367820014326583E-4</v>
      </c>
      <c r="J621" s="4">
        <f t="shared" si="316"/>
        <v>1189.6952570692056</v>
      </c>
      <c r="K621" s="40">
        <f t="shared" si="317"/>
        <v>5.5676959852317411</v>
      </c>
      <c r="L621" s="40">
        <f t="shared" si="301"/>
        <v>0.43230401476825886</v>
      </c>
      <c r="M621" s="10">
        <f t="shared" si="318"/>
        <v>4.4273799612725862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13.277028116389104</v>
      </c>
      <c r="Q621" s="42">
        <f t="shared" si="320"/>
        <v>0.77585286329161707</v>
      </c>
      <c r="R621" s="4">
        <f t="shared" si="321"/>
        <v>176679.07435516128</v>
      </c>
      <c r="S621">
        <f t="shared" si="302"/>
        <v>1.7667907435516128E-4</v>
      </c>
      <c r="T621" s="41">
        <f t="shared" si="303"/>
        <v>6.1272069268479697E-4</v>
      </c>
      <c r="U621" s="42">
        <f t="shared" si="322"/>
        <v>0.31705943288405469</v>
      </c>
      <c r="V621" s="42">
        <f t="shared" si="323"/>
        <v>1.0563538146041995</v>
      </c>
      <c r="W621" s="42">
        <f t="shared" si="324"/>
        <v>1.0494270362061127</v>
      </c>
      <c r="X621" s="42">
        <f t="shared" si="325"/>
        <v>6.9267783980868636E-3</v>
      </c>
      <c r="Y621" s="42">
        <f t="shared" si="299"/>
        <v>8.4652061175580599E-3</v>
      </c>
      <c r="Z621" s="10">
        <f t="shared" si="326"/>
        <v>13.815766659463598</v>
      </c>
      <c r="AA621">
        <f t="shared" si="304"/>
        <v>4426588.8389416765</v>
      </c>
      <c r="AB621" s="10">
        <f t="shared" si="305"/>
        <v>4.4265888389416768</v>
      </c>
      <c r="AC621" s="10">
        <f t="shared" si="306"/>
        <v>4.3255888389416768</v>
      </c>
      <c r="AD621" s="3">
        <f t="shared" si="307"/>
        <v>627.35153574208505</v>
      </c>
      <c r="AI621" s="94">
        <f t="shared" si="308"/>
        <v>1.0494270362061127</v>
      </c>
    </row>
    <row r="622" spans="2:35">
      <c r="B622" s="39">
        <f t="shared" si="309"/>
        <v>594</v>
      </c>
      <c r="C622" s="42">
        <f t="shared" si="310"/>
        <v>10.113669064748615</v>
      </c>
      <c r="D622" s="10">
        <f t="shared" si="311"/>
        <v>4.0863309352513859</v>
      </c>
      <c r="E622" s="40">
        <f t="shared" si="312"/>
        <v>38.227338129497227</v>
      </c>
      <c r="F622" s="40">
        <f t="shared" si="313"/>
        <v>46.4</v>
      </c>
      <c r="G622" s="3">
        <f t="shared" si="314"/>
        <v>323.86330935250965</v>
      </c>
      <c r="H622" s="3">
        <f t="shared" si="315"/>
        <v>213.67820014326583</v>
      </c>
      <c r="I622">
        <f t="shared" si="300"/>
        <v>2.1367820014326583E-4</v>
      </c>
      <c r="J622" s="4">
        <f t="shared" si="316"/>
        <v>1191.739124614237</v>
      </c>
      <c r="K622" s="40">
        <f t="shared" si="317"/>
        <v>5.5772611516533086</v>
      </c>
      <c r="L622" s="40">
        <f t="shared" si="301"/>
        <v>0.4227388483466914</v>
      </c>
      <c r="M622" s="10">
        <f t="shared" si="318"/>
        <v>4.4265888389416768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13.276271257645952</v>
      </c>
      <c r="Q622" s="42">
        <f t="shared" si="320"/>
        <v>0.77713533022577808</v>
      </c>
      <c r="R622" s="4">
        <f t="shared" si="321"/>
        <v>175924.3044388034</v>
      </c>
      <c r="S622">
        <f t="shared" si="302"/>
        <v>1.759243044388034E-4</v>
      </c>
      <c r="T622" s="41">
        <f t="shared" si="303"/>
        <v>6.134754626011548E-4</v>
      </c>
      <c r="U622" s="42">
        <f t="shared" si="322"/>
        <v>0.31570496053065467</v>
      </c>
      <c r="V622" s="42">
        <f t="shared" si="323"/>
        <v>1.0561460239800449</v>
      </c>
      <c r="W622" s="42">
        <f t="shared" si="324"/>
        <v>1.0492351378591263</v>
      </c>
      <c r="X622" s="42">
        <f t="shared" si="325"/>
        <v>6.9108861209186134E-3</v>
      </c>
      <c r="Y622" s="42">
        <f t="shared" si="299"/>
        <v>8.47406910049389E-3</v>
      </c>
      <c r="Z622" s="10">
        <f t="shared" si="326"/>
        <v>13.813216040562693</v>
      </c>
      <c r="AA622">
        <f t="shared" si="304"/>
        <v>4425790.2637397284</v>
      </c>
      <c r="AB622" s="10">
        <f t="shared" si="305"/>
        <v>4.4257902637397279</v>
      </c>
      <c r="AC622" s="10">
        <f t="shared" si="306"/>
        <v>4.324790263739728</v>
      </c>
      <c r="AD622" s="3">
        <f t="shared" si="307"/>
        <v>627.2357162784233</v>
      </c>
      <c r="AI622" s="94">
        <f t="shared" si="308"/>
        <v>1.0492351378591263</v>
      </c>
    </row>
    <row r="623" spans="2:35">
      <c r="B623" s="39">
        <f t="shared" si="309"/>
        <v>595</v>
      </c>
      <c r="C623" s="42">
        <f t="shared" si="310"/>
        <v>10.130695443645498</v>
      </c>
      <c r="D623" s="10">
        <f t="shared" si="311"/>
        <v>4.0693045563545027</v>
      </c>
      <c r="E623" s="40">
        <f t="shared" si="312"/>
        <v>38.261390887290993</v>
      </c>
      <c r="F623" s="40">
        <f t="shared" si="313"/>
        <v>46.4</v>
      </c>
      <c r="G623" s="3">
        <f t="shared" si="314"/>
        <v>323.69304556354081</v>
      </c>
      <c r="H623" s="3">
        <f t="shared" si="315"/>
        <v>213.67820014326583</v>
      </c>
      <c r="I623">
        <f t="shared" si="300"/>
        <v>2.1367820014326583E-4</v>
      </c>
      <c r="J623" s="4">
        <f t="shared" si="316"/>
        <v>1193.7848136394734</v>
      </c>
      <c r="K623" s="40">
        <f t="shared" si="317"/>
        <v>5.5868348424830936</v>
      </c>
      <c r="L623" s="40">
        <f t="shared" si="301"/>
        <v>0.41316515751690641</v>
      </c>
      <c r="M623" s="10">
        <f t="shared" si="318"/>
        <v>4.4257902637397279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13.275507175388523</v>
      </c>
      <c r="Q623" s="42">
        <f t="shared" si="320"/>
        <v>0.77841787097333226</v>
      </c>
      <c r="R623" s="4">
        <f t="shared" si="321"/>
        <v>175169.64091523536</v>
      </c>
      <c r="S623">
        <f t="shared" si="302"/>
        <v>1.7516964091523536E-4</v>
      </c>
      <c r="T623" s="41">
        <f t="shared" si="303"/>
        <v>6.1423012612472287E-4</v>
      </c>
      <c r="U623" s="42">
        <f t="shared" si="322"/>
        <v>0.31435067910443559</v>
      </c>
      <c r="V623" s="42">
        <f t="shared" si="323"/>
        <v>1.0559363737968552</v>
      </c>
      <c r="W623" s="42">
        <f t="shared" si="324"/>
        <v>1.0490414317087489</v>
      </c>
      <c r="X623" s="42">
        <f t="shared" si="325"/>
        <v>6.8949420881063705E-3</v>
      </c>
      <c r="Y623" s="42">
        <f t="shared" si="299"/>
        <v>8.4829121446739122E-3</v>
      </c>
      <c r="Z623" s="10">
        <f t="shared" si="326"/>
        <v>13.810641620908397</v>
      </c>
      <c r="AA623">
        <f t="shared" si="304"/>
        <v>4424984.2367418893</v>
      </c>
      <c r="AB623" s="10">
        <f t="shared" si="305"/>
        <v>4.4249842367418895</v>
      </c>
      <c r="AC623" s="10">
        <f t="shared" si="306"/>
        <v>4.3239842367418895</v>
      </c>
      <c r="AD623" s="3">
        <f t="shared" si="307"/>
        <v>627.11881606118766</v>
      </c>
      <c r="AI623" s="94">
        <f t="shared" si="308"/>
        <v>1.0490414317087489</v>
      </c>
    </row>
    <row r="624" spans="2:35">
      <c r="B624" s="39">
        <f t="shared" si="309"/>
        <v>596</v>
      </c>
      <c r="C624" s="42">
        <f t="shared" si="310"/>
        <v>10.147721822542382</v>
      </c>
      <c r="D624" s="10">
        <f t="shared" si="311"/>
        <v>4.0522781774576195</v>
      </c>
      <c r="E624" s="40">
        <f t="shared" si="312"/>
        <v>38.29544364508476</v>
      </c>
      <c r="F624" s="40">
        <f t="shared" si="313"/>
        <v>46.4</v>
      </c>
      <c r="G624" s="3">
        <f t="shared" si="314"/>
        <v>323.52278177457197</v>
      </c>
      <c r="H624" s="3">
        <f t="shared" si="315"/>
        <v>213.67820014326583</v>
      </c>
      <c r="I624">
        <f t="shared" si="300"/>
        <v>2.1367820014326583E-4</v>
      </c>
      <c r="J624" s="4">
        <f t="shared" si="316"/>
        <v>1195.8323241449148</v>
      </c>
      <c r="K624" s="40">
        <f t="shared" si="317"/>
        <v>5.5964170577210943</v>
      </c>
      <c r="L624" s="40">
        <f t="shared" si="301"/>
        <v>0.40358294227890568</v>
      </c>
      <c r="M624" s="10">
        <f t="shared" si="318"/>
        <v>4.4249842367418895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13.274735867988772</v>
      </c>
      <c r="Q624" s="42">
        <f t="shared" si="320"/>
        <v>0.77970048624087529</v>
      </c>
      <c r="R624" s="4">
        <f t="shared" si="321"/>
        <v>174415.08471485347</v>
      </c>
      <c r="S624">
        <f t="shared" si="302"/>
        <v>1.7441508471485346E-4</v>
      </c>
      <c r="T624" s="41">
        <f t="shared" si="303"/>
        <v>6.1498468232510479E-4</v>
      </c>
      <c r="U624" s="42">
        <f t="shared" si="322"/>
        <v>0.31299659027504023</v>
      </c>
      <c r="V624" s="42">
        <f t="shared" si="323"/>
        <v>1.0557248643930812</v>
      </c>
      <c r="W624" s="42">
        <f t="shared" si="324"/>
        <v>1.0488459180157732</v>
      </c>
      <c r="X624" s="42">
        <f t="shared" si="325"/>
        <v>6.8789463773080151E-3</v>
      </c>
      <c r="Y624" s="42">
        <f t="shared" si="299"/>
        <v>8.491735186322057E-3</v>
      </c>
      <c r="Z624" s="10">
        <f t="shared" si="326"/>
        <v>13.808043403970501</v>
      </c>
      <c r="AA624">
        <f t="shared" si="304"/>
        <v>4424170.7590345182</v>
      </c>
      <c r="AB624" s="10">
        <f t="shared" si="305"/>
        <v>4.4241707590345181</v>
      </c>
      <c r="AC624" s="10">
        <f t="shared" si="306"/>
        <v>4.3231707590345181</v>
      </c>
      <c r="AD624" s="3">
        <f t="shared" si="307"/>
        <v>627.00083524793592</v>
      </c>
      <c r="AI624" s="94">
        <f t="shared" si="308"/>
        <v>1.0488459180157732</v>
      </c>
    </row>
    <row r="625" spans="2:35">
      <c r="B625" s="39">
        <f t="shared" si="309"/>
        <v>597</v>
      </c>
      <c r="C625" s="42">
        <f t="shared" si="310"/>
        <v>10.164748201439265</v>
      </c>
      <c r="D625" s="10">
        <f t="shared" si="311"/>
        <v>4.0352517985607363</v>
      </c>
      <c r="E625" s="40">
        <f t="shared" si="312"/>
        <v>38.329496402878526</v>
      </c>
      <c r="F625" s="40">
        <f t="shared" si="313"/>
        <v>46.4</v>
      </c>
      <c r="G625" s="3">
        <f t="shared" si="314"/>
        <v>323.35251798560313</v>
      </c>
      <c r="H625" s="3">
        <f t="shared" si="315"/>
        <v>213.67820014326583</v>
      </c>
      <c r="I625">
        <f t="shared" si="300"/>
        <v>2.1367820014326583E-4</v>
      </c>
      <c r="J625" s="4">
        <f t="shared" si="316"/>
        <v>1197.8816561305607</v>
      </c>
      <c r="K625" s="40">
        <f t="shared" si="317"/>
        <v>5.606007797367309</v>
      </c>
      <c r="L625" s="40">
        <f t="shared" si="301"/>
        <v>0.39399220263269097</v>
      </c>
      <c r="M625" s="10">
        <f t="shared" si="318"/>
        <v>4.4241707590345181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13.273957333803747</v>
      </c>
      <c r="Q625" s="42">
        <f t="shared" si="320"/>
        <v>0.78098317673540651</v>
      </c>
      <c r="R625" s="4">
        <f t="shared" si="321"/>
        <v>173660.63676805407</v>
      </c>
      <c r="S625">
        <f t="shared" si="302"/>
        <v>1.7366063676805407E-4</v>
      </c>
      <c r="T625" s="41">
        <f t="shared" si="303"/>
        <v>6.1573913027190418E-4</v>
      </c>
      <c r="U625" s="42">
        <f t="shared" si="322"/>
        <v>0.31164269571211145</v>
      </c>
      <c r="V625" s="42">
        <f t="shared" si="323"/>
        <v>1.0555114961100411</v>
      </c>
      <c r="W625" s="42">
        <f t="shared" si="324"/>
        <v>1.0486485970437116</v>
      </c>
      <c r="X625" s="42">
        <f t="shared" si="325"/>
        <v>6.8628990663295308E-3</v>
      </c>
      <c r="Y625" s="42">
        <f t="shared" si="299"/>
        <v>8.5005381617193655E-3</v>
      </c>
      <c r="Z625" s="10">
        <f t="shared" si="326"/>
        <v>13.805421393254013</v>
      </c>
      <c r="AA625">
        <f t="shared" si="304"/>
        <v>4423349.8317150008</v>
      </c>
      <c r="AB625" s="10">
        <f t="shared" si="305"/>
        <v>4.4233498317150008</v>
      </c>
      <c r="AC625" s="10">
        <f t="shared" si="306"/>
        <v>4.3223498317150009</v>
      </c>
      <c r="AD625" s="3">
        <f t="shared" si="307"/>
        <v>626.88177399782467</v>
      </c>
      <c r="AI625" s="94">
        <f t="shared" si="308"/>
        <v>1.0486485970437116</v>
      </c>
    </row>
    <row r="626" spans="2:35">
      <c r="B626" s="39">
        <f t="shared" si="309"/>
        <v>598</v>
      </c>
      <c r="C626" s="42">
        <f t="shared" si="310"/>
        <v>10.181774580336148</v>
      </c>
      <c r="D626" s="10">
        <f t="shared" si="311"/>
        <v>4.0182254196638532</v>
      </c>
      <c r="E626" s="40">
        <f t="shared" si="312"/>
        <v>38.363549160672292</v>
      </c>
      <c r="F626" s="40">
        <f t="shared" si="313"/>
        <v>46.4</v>
      </c>
      <c r="G626" s="3">
        <f t="shared" si="314"/>
        <v>323.18225419663429</v>
      </c>
      <c r="H626" s="3">
        <f t="shared" si="315"/>
        <v>213.67820014326583</v>
      </c>
      <c r="I626">
        <f t="shared" si="300"/>
        <v>2.1367820014326583E-4</v>
      </c>
      <c r="J626" s="4">
        <f t="shared" si="316"/>
        <v>1199.9328095964115</v>
      </c>
      <c r="K626" s="40">
        <f t="shared" si="317"/>
        <v>5.6156070614217404</v>
      </c>
      <c r="L626" s="40">
        <f t="shared" si="301"/>
        <v>0.38439293857825962</v>
      </c>
      <c r="M626" s="10">
        <f t="shared" si="318"/>
        <v>4.4233498317150008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13.273171571175386</v>
      </c>
      <c r="Q626" s="42">
        <f t="shared" si="320"/>
        <v>0.78226594316433284</v>
      </c>
      <c r="R626" s="4">
        <f t="shared" si="321"/>
        <v>172906.29800523358</v>
      </c>
      <c r="S626">
        <f t="shared" si="302"/>
        <v>1.7290629800523357E-4</v>
      </c>
      <c r="T626" s="41">
        <f t="shared" si="303"/>
        <v>6.1649346903472466E-4</v>
      </c>
      <c r="U626" s="42">
        <f t="shared" si="322"/>
        <v>0.3102889970852919</v>
      </c>
      <c r="V626" s="42">
        <f t="shared" si="323"/>
        <v>1.0552962692924506</v>
      </c>
      <c r="W626" s="42">
        <f t="shared" si="324"/>
        <v>1.0484494690587511</v>
      </c>
      <c r="X626" s="42">
        <f t="shared" si="325"/>
        <v>6.8468002336994349E-3</v>
      </c>
      <c r="Y626" s="42">
        <f t="shared" si="299"/>
        <v>8.5093210072047197E-3</v>
      </c>
      <c r="Z626" s="10">
        <f t="shared" si="326"/>
        <v>13.802775592299783</v>
      </c>
      <c r="AA626">
        <f t="shared" si="304"/>
        <v>4422521.4558919454</v>
      </c>
      <c r="AB626" s="10">
        <f t="shared" si="305"/>
        <v>4.4225214558919452</v>
      </c>
      <c r="AC626" s="10">
        <f t="shared" si="306"/>
        <v>4.3215214558919453</v>
      </c>
      <c r="AD626" s="3">
        <f t="shared" si="307"/>
        <v>626.76163247163822</v>
      </c>
      <c r="AI626" s="94">
        <f t="shared" si="308"/>
        <v>1.0484494690587511</v>
      </c>
    </row>
    <row r="627" spans="2:35">
      <c r="B627" s="39">
        <f t="shared" si="309"/>
        <v>599</v>
      </c>
      <c r="C627" s="42">
        <f t="shared" si="310"/>
        <v>10.198800959233031</v>
      </c>
      <c r="D627" s="10">
        <f t="shared" si="311"/>
        <v>4.00119904076697</v>
      </c>
      <c r="E627" s="40">
        <f t="shared" si="312"/>
        <v>38.397601918466059</v>
      </c>
      <c r="F627" s="40">
        <f t="shared" si="313"/>
        <v>46.4</v>
      </c>
      <c r="G627" s="3">
        <f t="shared" si="314"/>
        <v>323.01199040766545</v>
      </c>
      <c r="H627" s="3">
        <f t="shared" si="315"/>
        <v>213.67820014326583</v>
      </c>
      <c r="I627">
        <f t="shared" si="300"/>
        <v>2.1367820014326583E-4</v>
      </c>
      <c r="J627" s="4">
        <f t="shared" si="316"/>
        <v>1201.9857845424674</v>
      </c>
      <c r="K627" s="40">
        <f t="shared" si="317"/>
        <v>5.6252148498843884</v>
      </c>
      <c r="L627" s="40">
        <f t="shared" si="301"/>
        <v>0.37478515011561164</v>
      </c>
      <c r="M627" s="10">
        <f t="shared" si="318"/>
        <v>4.4225214558919452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13.272378578430686</v>
      </c>
      <c r="Q627" s="42">
        <f t="shared" si="320"/>
        <v>0.78354878623547253</v>
      </c>
      <c r="R627" s="4">
        <f t="shared" si="321"/>
        <v>172152.0693567883</v>
      </c>
      <c r="S627">
        <f t="shared" si="302"/>
        <v>1.7215206935678831E-4</v>
      </c>
      <c r="T627" s="41">
        <f t="shared" si="303"/>
        <v>6.1724769768316994E-4</v>
      </c>
      <c r="U627" s="42">
        <f t="shared" si="322"/>
        <v>0.30893549606422438</v>
      </c>
      <c r="V627" s="42">
        <f t="shared" si="323"/>
        <v>1.0550791842879579</v>
      </c>
      <c r="W627" s="42">
        <f t="shared" si="324"/>
        <v>1.0482485343298009</v>
      </c>
      <c r="X627" s="42">
        <f t="shared" si="325"/>
        <v>6.8306499581569646E-3</v>
      </c>
      <c r="Y627" s="42">
        <f t="shared" si="299"/>
        <v>8.5180836591749222E-3</v>
      </c>
      <c r="Z627" s="10">
        <f t="shared" si="326"/>
        <v>13.800106004684055</v>
      </c>
      <c r="AA627">
        <f t="shared" si="304"/>
        <v>4421685.6326850401</v>
      </c>
      <c r="AB627" s="10">
        <f t="shared" si="305"/>
        <v>4.4216856326850404</v>
      </c>
      <c r="AC627" s="10">
        <f t="shared" si="306"/>
        <v>4.3206856326850405</v>
      </c>
      <c r="AD627" s="3">
        <f t="shared" si="307"/>
        <v>626.64041083176801</v>
      </c>
      <c r="AI627" s="94">
        <f t="shared" si="308"/>
        <v>1.0482485343298009</v>
      </c>
    </row>
    <row r="628" spans="2:35">
      <c r="B628" s="39">
        <f t="shared" si="309"/>
        <v>600</v>
      </c>
      <c r="C628" s="42">
        <f t="shared" si="310"/>
        <v>10.215827338129914</v>
      </c>
      <c r="D628" s="10">
        <f t="shared" si="311"/>
        <v>3.9841726618700868</v>
      </c>
      <c r="E628" s="40">
        <f t="shared" si="312"/>
        <v>38.431654676259825</v>
      </c>
      <c r="F628" s="40">
        <f t="shared" si="313"/>
        <v>46.4</v>
      </c>
      <c r="G628" s="3">
        <f t="shared" si="314"/>
        <v>322.84172661869661</v>
      </c>
      <c r="H628" s="3">
        <f t="shared" si="315"/>
        <v>213.67820014326583</v>
      </c>
      <c r="I628">
        <f t="shared" si="300"/>
        <v>2.1367820014326583E-4</v>
      </c>
      <c r="J628" s="4">
        <f t="shared" si="316"/>
        <v>1204.0405809687277</v>
      </c>
      <c r="K628" s="40">
        <f t="shared" si="317"/>
        <v>5.6348311627552503</v>
      </c>
      <c r="L628" s="40">
        <f t="shared" si="301"/>
        <v>0.36516883724474969</v>
      </c>
      <c r="M628" s="10">
        <f t="shared" si="318"/>
        <v>4.4216856326850404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13.271578353881541</v>
      </c>
      <c r="Q628" s="42">
        <f t="shared" si="320"/>
        <v>0.78483170665705926</v>
      </c>
      <c r="R628" s="4">
        <f t="shared" si="321"/>
        <v>171397.95175311479</v>
      </c>
      <c r="S628">
        <f t="shared" si="302"/>
        <v>1.713979517531148E-4</v>
      </c>
      <c r="T628" s="41">
        <f t="shared" si="303"/>
        <v>6.1800181528684343E-4</v>
      </c>
      <c r="U628" s="42">
        <f t="shared" si="322"/>
        <v>0.3075821943185521</v>
      </c>
      <c r="V628" s="42">
        <f t="shared" si="323"/>
        <v>1.0548602414470072</v>
      </c>
      <c r="W628" s="42">
        <f t="shared" si="324"/>
        <v>1.0480457931284579</v>
      </c>
      <c r="X628" s="42">
        <f t="shared" si="325"/>
        <v>6.814448318549271E-3</v>
      </c>
      <c r="Y628" s="42">
        <f t="shared" si="299"/>
        <v>8.5268260540846356E-3</v>
      </c>
      <c r="Z628" s="10">
        <f t="shared" si="326"/>
        <v>13.797412634017812</v>
      </c>
      <c r="AA628">
        <f t="shared" si="304"/>
        <v>4420842.36322485</v>
      </c>
      <c r="AB628" s="10">
        <f t="shared" si="305"/>
        <v>4.4208423632248497</v>
      </c>
      <c r="AC628" s="10">
        <f t="shared" si="306"/>
        <v>4.3198423632248497</v>
      </c>
      <c r="AD628" s="3">
        <f t="shared" si="307"/>
        <v>626.51810924218273</v>
      </c>
      <c r="AI628" s="94">
        <f t="shared" si="308"/>
        <v>1.0480457931284579</v>
      </c>
    </row>
    <row r="629" spans="2:35">
      <c r="B629" s="39">
        <f t="shared" si="309"/>
        <v>601</v>
      </c>
      <c r="C629" s="42">
        <f t="shared" si="310"/>
        <v>10.232853717026797</v>
      </c>
      <c r="D629" s="10">
        <f t="shared" si="311"/>
        <v>3.9671462829732036</v>
      </c>
      <c r="E629" s="40">
        <f t="shared" si="312"/>
        <v>38.465707434053591</v>
      </c>
      <c r="F629" s="40">
        <f t="shared" si="313"/>
        <v>46.4</v>
      </c>
      <c r="G629" s="3">
        <f t="shared" si="314"/>
        <v>322.67146282972777</v>
      </c>
      <c r="H629" s="3">
        <f t="shared" si="315"/>
        <v>213.67820014326583</v>
      </c>
      <c r="I629">
        <f t="shared" si="300"/>
        <v>2.1367820014326583E-4</v>
      </c>
      <c r="J629" s="4">
        <f t="shared" si="316"/>
        <v>1206.097198875193</v>
      </c>
      <c r="K629" s="40">
        <f t="shared" si="317"/>
        <v>5.6444560000343289</v>
      </c>
      <c r="L629" s="40">
        <f t="shared" si="301"/>
        <v>0.3555439999656711</v>
      </c>
      <c r="M629" s="10">
        <f t="shared" si="318"/>
        <v>4.4208423632248497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13.270770895824537</v>
      </c>
      <c r="Q629" s="42">
        <f t="shared" si="320"/>
        <v>0.78611470513774584</v>
      </c>
      <c r="R629" s="4">
        <f t="shared" si="321"/>
        <v>170643.94612460915</v>
      </c>
      <c r="S629">
        <f t="shared" si="302"/>
        <v>1.7064394612460916E-4</v>
      </c>
      <c r="T629" s="41">
        <f t="shared" si="303"/>
        <v>6.1875582091534907E-4</v>
      </c>
      <c r="U629" s="42">
        <f t="shared" si="322"/>
        <v>0.30622909351791733</v>
      </c>
      <c r="V629" s="42">
        <f t="shared" si="323"/>
        <v>1.0546394411244204</v>
      </c>
      <c r="W629" s="42">
        <f t="shared" si="324"/>
        <v>1.0478412457289572</v>
      </c>
      <c r="X629" s="42">
        <f t="shared" si="325"/>
        <v>6.7981953954632246E-3</v>
      </c>
      <c r="Y629" s="42">
        <f t="shared" si="299"/>
        <v>8.5355481284484259E-3</v>
      </c>
      <c r="Z629" s="10">
        <f t="shared" si="326"/>
        <v>13.794695483949491</v>
      </c>
      <c r="AA629">
        <f t="shared" si="304"/>
        <v>4419991.6486536674</v>
      </c>
      <c r="AB629" s="10">
        <f t="shared" si="305"/>
        <v>4.4199916486536672</v>
      </c>
      <c r="AC629" s="10">
        <f t="shared" si="306"/>
        <v>4.3189916486536672</v>
      </c>
      <c r="AD629" s="3">
        <f t="shared" si="307"/>
        <v>626.3947278685522</v>
      </c>
      <c r="AI629" s="94">
        <f t="shared" si="308"/>
        <v>1.0478412457289572</v>
      </c>
    </row>
    <row r="630" spans="2:35">
      <c r="B630" s="39">
        <f t="shared" si="309"/>
        <v>602</v>
      </c>
      <c r="C630" s="42">
        <f t="shared" si="310"/>
        <v>10.249880095923681</v>
      </c>
      <c r="D630" s="10">
        <f t="shared" si="311"/>
        <v>3.9501199040763204</v>
      </c>
      <c r="E630" s="40">
        <f t="shared" si="312"/>
        <v>38.499760191847358</v>
      </c>
      <c r="F630" s="40">
        <f t="shared" si="313"/>
        <v>46.4</v>
      </c>
      <c r="G630" s="3">
        <f t="shared" si="314"/>
        <v>322.50119904075893</v>
      </c>
      <c r="H630" s="3">
        <f t="shared" si="315"/>
        <v>213.67820014326583</v>
      </c>
      <c r="I630">
        <f t="shared" si="300"/>
        <v>2.1367820014326583E-4</v>
      </c>
      <c r="J630" s="4">
        <f t="shared" si="316"/>
        <v>1208.1556382618633</v>
      </c>
      <c r="K630" s="40">
        <f t="shared" si="317"/>
        <v>5.6540893617216241</v>
      </c>
      <c r="L630" s="40">
        <f t="shared" si="301"/>
        <v>0.34591063827837587</v>
      </c>
      <c r="M630" s="10">
        <f t="shared" si="318"/>
        <v>4.4199916486536672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13.269956202541731</v>
      </c>
      <c r="Q630" s="42">
        <f t="shared" si="320"/>
        <v>0.78739778238660829</v>
      </c>
      <c r="R630" s="4">
        <f t="shared" si="321"/>
        <v>169890.05340166789</v>
      </c>
      <c r="S630">
        <f t="shared" si="302"/>
        <v>1.698900534016679E-4</v>
      </c>
      <c r="T630" s="41">
        <f t="shared" si="303"/>
        <v>6.1950971363829036E-4</v>
      </c>
      <c r="U630" s="42">
        <f t="shared" si="322"/>
        <v>0.30487619533196308</v>
      </c>
      <c r="V630" s="42">
        <f t="shared" si="323"/>
        <v>1.0544167836766594</v>
      </c>
      <c r="W630" s="42">
        <f t="shared" si="324"/>
        <v>1.0476348924083785</v>
      </c>
      <c r="X630" s="42">
        <f t="shared" si="325"/>
        <v>6.7818912682808818E-3</v>
      </c>
      <c r="Y630" s="42">
        <f t="shared" si="299"/>
        <v>8.544249818839016E-3</v>
      </c>
      <c r="Z630" s="10">
        <f t="shared" si="326"/>
        <v>13.791954558161615</v>
      </c>
      <c r="AA630">
        <f t="shared" si="304"/>
        <v>4419133.4901244575</v>
      </c>
      <c r="AB630" s="10">
        <f t="shared" si="305"/>
        <v>4.4191334901244579</v>
      </c>
      <c r="AC630" s="10">
        <f t="shared" si="306"/>
        <v>4.3181334901244579</v>
      </c>
      <c r="AD630" s="3">
        <f t="shared" si="307"/>
        <v>626.27026687809393</v>
      </c>
      <c r="AI630" s="94">
        <f t="shared" si="308"/>
        <v>1.0476348924083785</v>
      </c>
    </row>
    <row r="631" spans="2:35">
      <c r="B631" s="39">
        <f t="shared" si="309"/>
        <v>603</v>
      </c>
      <c r="C631" s="42">
        <f t="shared" si="310"/>
        <v>10.266906474820564</v>
      </c>
      <c r="D631" s="10">
        <f t="shared" si="311"/>
        <v>3.9330935251794372</v>
      </c>
      <c r="E631" s="40">
        <f t="shared" si="312"/>
        <v>38.533812949641124</v>
      </c>
      <c r="F631" s="40">
        <f t="shared" si="313"/>
        <v>46.4</v>
      </c>
      <c r="G631" s="3">
        <f t="shared" si="314"/>
        <v>322.33093525179009</v>
      </c>
      <c r="H631" s="3">
        <f t="shared" si="315"/>
        <v>213.67820014326583</v>
      </c>
      <c r="I631">
        <f t="shared" si="300"/>
        <v>2.1367820014326583E-4</v>
      </c>
      <c r="J631" s="4">
        <f t="shared" si="316"/>
        <v>1210.2158991287383</v>
      </c>
      <c r="K631" s="40">
        <f t="shared" si="317"/>
        <v>5.6637312478171342</v>
      </c>
      <c r="L631" s="40">
        <f t="shared" si="301"/>
        <v>0.33626875218286578</v>
      </c>
      <c r="M631" s="10">
        <f t="shared" si="318"/>
        <v>4.4191334901244579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13.269134272299647</v>
      </c>
      <c r="Q631" s="42">
        <f t="shared" si="320"/>
        <v>0.78868093911314974</v>
      </c>
      <c r="R631" s="4">
        <f t="shared" si="321"/>
        <v>169136.27451468731</v>
      </c>
      <c r="S631">
        <f t="shared" si="302"/>
        <v>1.6913627451468731E-4</v>
      </c>
      <c r="T631" s="41">
        <f t="shared" si="303"/>
        <v>6.2026349252527091E-4</v>
      </c>
      <c r="U631" s="42">
        <f t="shared" si="322"/>
        <v>0.30352350143033208</v>
      </c>
      <c r="V631" s="42">
        <f t="shared" si="323"/>
        <v>1.0541922694642214</v>
      </c>
      <c r="W631" s="42">
        <f t="shared" si="324"/>
        <v>1.0474267334463907</v>
      </c>
      <c r="X631" s="42">
        <f t="shared" si="325"/>
        <v>6.7655360178306978E-3</v>
      </c>
      <c r="Y631" s="42">
        <f t="shared" si="299"/>
        <v>8.5529310618889538E-3</v>
      </c>
      <c r="Z631" s="10">
        <f t="shared" si="326"/>
        <v>13.789189860372909</v>
      </c>
      <c r="AA631">
        <f t="shared" si="304"/>
        <v>4418267.888801517</v>
      </c>
      <c r="AB631" s="10">
        <f t="shared" si="305"/>
        <v>4.418267888801517</v>
      </c>
      <c r="AC631" s="10">
        <f t="shared" si="306"/>
        <v>4.317267888801517</v>
      </c>
      <c r="AD631" s="3">
        <f t="shared" si="307"/>
        <v>626.14472643966883</v>
      </c>
      <c r="AI631" s="94">
        <f t="shared" si="308"/>
        <v>1.0474267334463907</v>
      </c>
    </row>
    <row r="632" spans="2:35">
      <c r="B632" s="39">
        <f t="shared" si="309"/>
        <v>604</v>
      </c>
      <c r="C632" s="42">
        <f t="shared" si="310"/>
        <v>10.283932853717447</v>
      </c>
      <c r="D632" s="10">
        <f t="shared" si="311"/>
        <v>3.916067146282554</v>
      </c>
      <c r="E632" s="40">
        <f t="shared" si="312"/>
        <v>38.567865707434891</v>
      </c>
      <c r="F632" s="40">
        <f t="shared" si="313"/>
        <v>46.4</v>
      </c>
      <c r="G632" s="3">
        <f t="shared" si="314"/>
        <v>322.16067146282126</v>
      </c>
      <c r="H632" s="3">
        <f t="shared" si="315"/>
        <v>213.67820014326583</v>
      </c>
      <c r="I632">
        <f t="shared" si="300"/>
        <v>2.1367820014326583E-4</v>
      </c>
      <c r="J632" s="4">
        <f t="shared" si="316"/>
        <v>1212.2779814758178</v>
      </c>
      <c r="K632" s="40">
        <f t="shared" si="317"/>
        <v>5.6733816583208583</v>
      </c>
      <c r="L632" s="40">
        <f t="shared" si="301"/>
        <v>0.32661834167914172</v>
      </c>
      <c r="M632" s="10">
        <f t="shared" si="318"/>
        <v>4.418267888801517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13.268305103349842</v>
      </c>
      <c r="Q632" s="42">
        <f t="shared" si="320"/>
        <v>0.78996417602730429</v>
      </c>
      <c r="R632" s="4">
        <f t="shared" si="321"/>
        <v>168382.61039406387</v>
      </c>
      <c r="S632">
        <f t="shared" si="302"/>
        <v>1.6838261039406387E-4</v>
      </c>
      <c r="T632" s="41">
        <f t="shared" si="303"/>
        <v>6.2101715664589436E-4</v>
      </c>
      <c r="U632" s="42">
        <f t="shared" si="322"/>
        <v>0.30217101348266728</v>
      </c>
      <c r="V632" s="42">
        <f t="shared" si="323"/>
        <v>1.0539658988503053</v>
      </c>
      <c r="W632" s="42">
        <f t="shared" si="324"/>
        <v>1.0472167691254106</v>
      </c>
      <c r="X632" s="42">
        <f t="shared" si="325"/>
        <v>6.7491297248947202E-3</v>
      </c>
      <c r="Y632" s="42">
        <f t="shared" si="299"/>
        <v>8.5615917942903561E-3</v>
      </c>
      <c r="Z632" s="10">
        <f t="shared" si="326"/>
        <v>13.78640139433732</v>
      </c>
      <c r="AA632">
        <f t="shared" si="304"/>
        <v>4417394.8458601711</v>
      </c>
      <c r="AB632" s="10">
        <f t="shared" si="305"/>
        <v>4.4173948458601711</v>
      </c>
      <c r="AC632" s="10">
        <f t="shared" si="306"/>
        <v>4.3163948458601711</v>
      </c>
      <c r="AD632" s="3">
        <f t="shared" si="307"/>
        <v>626.01810672373767</v>
      </c>
      <c r="AI632" s="94">
        <f t="shared" si="308"/>
        <v>1.0472167691254106</v>
      </c>
    </row>
    <row r="633" spans="2:35">
      <c r="B633" s="39">
        <f t="shared" si="309"/>
        <v>605</v>
      </c>
      <c r="C633" s="42">
        <f t="shared" si="310"/>
        <v>10.30095923261433</v>
      </c>
      <c r="D633" s="10">
        <f t="shared" si="311"/>
        <v>3.8990407673856708</v>
      </c>
      <c r="E633" s="40">
        <f t="shared" si="312"/>
        <v>38.601918465228657</v>
      </c>
      <c r="F633" s="40">
        <f t="shared" si="313"/>
        <v>46.4</v>
      </c>
      <c r="G633" s="3">
        <f t="shared" si="314"/>
        <v>321.99040767385242</v>
      </c>
      <c r="H633" s="3">
        <f t="shared" si="315"/>
        <v>213.67820014326583</v>
      </c>
      <c r="I633">
        <f t="shared" si="300"/>
        <v>2.1367820014326583E-4</v>
      </c>
      <c r="J633" s="4">
        <f t="shared" si="316"/>
        <v>1214.3418853031023</v>
      </c>
      <c r="K633" s="40">
        <f t="shared" si="317"/>
        <v>5.6830405932327999</v>
      </c>
      <c r="L633" s="40">
        <f t="shared" si="301"/>
        <v>0.31695940676720014</v>
      </c>
      <c r="M633" s="10">
        <f t="shared" si="318"/>
        <v>4.4173948458601711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13.267468693928647</v>
      </c>
      <c r="Q633" s="42">
        <f t="shared" si="320"/>
        <v>0.79124749383944093</v>
      </c>
      <c r="R633" s="4">
        <f t="shared" si="321"/>
        <v>167629.06197019384</v>
      </c>
      <c r="S633">
        <f t="shared" si="302"/>
        <v>1.6762906197019385E-4</v>
      </c>
      <c r="T633" s="41">
        <f t="shared" si="303"/>
        <v>6.2177070506976441E-4</v>
      </c>
      <c r="U633" s="42">
        <f t="shared" si="322"/>
        <v>0.30081873315861135</v>
      </c>
      <c r="V633" s="42">
        <f t="shared" si="323"/>
        <v>1.0537376722017693</v>
      </c>
      <c r="W633" s="42">
        <f t="shared" si="324"/>
        <v>1.0470049997305313</v>
      </c>
      <c r="X633" s="42">
        <f t="shared" si="325"/>
        <v>6.7326724712379882E-3</v>
      </c>
      <c r="Y633" s="42">
        <f t="shared" si="299"/>
        <v>8.5702319527959786E-3</v>
      </c>
      <c r="Z633" s="10">
        <f t="shared" si="326"/>
        <v>13.783589163845175</v>
      </c>
      <c r="AA633">
        <f t="shared" si="304"/>
        <v>4416514.3624871392</v>
      </c>
      <c r="AB633" s="10">
        <f t="shared" si="305"/>
        <v>4.4165143624871392</v>
      </c>
      <c r="AC633" s="10">
        <f t="shared" si="306"/>
        <v>4.3155143624871393</v>
      </c>
      <c r="AD633" s="3">
        <f t="shared" si="307"/>
        <v>625.89040790241324</v>
      </c>
      <c r="AI633" s="94">
        <f t="shared" si="308"/>
        <v>1.0470049997305313</v>
      </c>
    </row>
    <row r="634" spans="2:35">
      <c r="B634" s="39">
        <f t="shared" si="309"/>
        <v>606</v>
      </c>
      <c r="C634" s="42">
        <f t="shared" si="310"/>
        <v>10.317985611511213</v>
      </c>
      <c r="D634" s="10">
        <f t="shared" si="311"/>
        <v>3.8820143884887877</v>
      </c>
      <c r="E634" s="40">
        <f t="shared" si="312"/>
        <v>38.635971223022423</v>
      </c>
      <c r="F634" s="40">
        <f t="shared" si="313"/>
        <v>46.4</v>
      </c>
      <c r="G634" s="3">
        <f t="shared" si="314"/>
        <v>321.82014388488358</v>
      </c>
      <c r="H634" s="3">
        <f t="shared" si="315"/>
        <v>213.67820014326583</v>
      </c>
      <c r="I634">
        <f t="shared" si="300"/>
        <v>2.1367820014326583E-4</v>
      </c>
      <c r="J634" s="4">
        <f t="shared" si="316"/>
        <v>1216.4076106105917</v>
      </c>
      <c r="K634" s="40">
        <f t="shared" si="317"/>
        <v>5.6927080525529572</v>
      </c>
      <c r="L634" s="40">
        <f t="shared" si="301"/>
        <v>0.3072919474470428</v>
      </c>
      <c r="M634" s="10">
        <f t="shared" si="318"/>
        <v>4.4165143624871392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13.266625042257447</v>
      </c>
      <c r="Q634" s="42">
        <f t="shared" si="320"/>
        <v>0.79253089326036752</v>
      </c>
      <c r="R634" s="4">
        <f t="shared" si="321"/>
        <v>166875.63017347365</v>
      </c>
      <c r="S634">
        <f t="shared" si="302"/>
        <v>1.6687563017347366E-4</v>
      </c>
      <c r="T634" s="41">
        <f t="shared" si="303"/>
        <v>6.2252413686648457E-4</v>
      </c>
      <c r="U634" s="42">
        <f t="shared" si="322"/>
        <v>0.29946666212780709</v>
      </c>
      <c r="V634" s="42">
        <f t="shared" si="323"/>
        <v>1.0535075898881807</v>
      </c>
      <c r="W634" s="42">
        <f t="shared" si="324"/>
        <v>1.0467914255496085</v>
      </c>
      <c r="X634" s="42">
        <f t="shared" si="325"/>
        <v>6.7161643385722503E-3</v>
      </c>
      <c r="Y634" s="42">
        <f t="shared" si="299"/>
        <v>8.5788514742189508E-3</v>
      </c>
      <c r="Z634" s="10">
        <f t="shared" si="326"/>
        <v>13.780753172722191</v>
      </c>
      <c r="AA634">
        <f t="shared" si="304"/>
        <v>4415626.4398802156</v>
      </c>
      <c r="AB634" s="10">
        <f t="shared" si="305"/>
        <v>4.4156264398802154</v>
      </c>
      <c r="AC634" s="10">
        <f t="shared" si="306"/>
        <v>4.3146264398802154</v>
      </c>
      <c r="AD634" s="3">
        <f t="shared" si="307"/>
        <v>625.76163014941483</v>
      </c>
      <c r="AI634" s="94">
        <f t="shared" si="308"/>
        <v>1.0467914255496085</v>
      </c>
    </row>
    <row r="635" spans="2:35">
      <c r="B635" s="39">
        <f t="shared" si="309"/>
        <v>607</v>
      </c>
      <c r="C635" s="42">
        <f t="shared" si="310"/>
        <v>10.335011990408097</v>
      </c>
      <c r="D635" s="10">
        <f t="shared" si="311"/>
        <v>3.8649880095919045</v>
      </c>
      <c r="E635" s="40">
        <f t="shared" si="312"/>
        <v>38.67002398081619</v>
      </c>
      <c r="F635" s="40">
        <f t="shared" si="313"/>
        <v>46.4</v>
      </c>
      <c r="G635" s="3">
        <f t="shared" si="314"/>
        <v>321.64988009591474</v>
      </c>
      <c r="H635" s="3">
        <f t="shared" si="315"/>
        <v>213.67820014326583</v>
      </c>
      <c r="I635">
        <f t="shared" si="300"/>
        <v>2.1367820014326583E-4</v>
      </c>
      <c r="J635" s="4">
        <f t="shared" si="316"/>
        <v>1218.4751573982858</v>
      </c>
      <c r="K635" s="40">
        <f t="shared" si="317"/>
        <v>5.7023840362813285</v>
      </c>
      <c r="L635" s="40">
        <f t="shared" si="301"/>
        <v>0.29761596371867149</v>
      </c>
      <c r="M635" s="10">
        <f t="shared" si="318"/>
        <v>4.4156264398802154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13.265774146542393</v>
      </c>
      <c r="Q635" s="42">
        <f t="shared" si="320"/>
        <v>0.79381437500133478</v>
      </c>
      <c r="R635" s="4">
        <f t="shared" si="321"/>
        <v>166122.31593429958</v>
      </c>
      <c r="S635">
        <f t="shared" si="302"/>
        <v>1.6612231593429957E-4</v>
      </c>
      <c r="T635" s="41">
        <f t="shared" si="303"/>
        <v>6.2327745110565868E-4</v>
      </c>
      <c r="U635" s="42">
        <f t="shared" si="322"/>
        <v>0.29811480205989727</v>
      </c>
      <c r="V635" s="42">
        <f t="shared" si="323"/>
        <v>1.0532756522823867</v>
      </c>
      <c r="W635" s="42">
        <f t="shared" si="324"/>
        <v>1.0465760468731848</v>
      </c>
      <c r="X635" s="42">
        <f t="shared" si="325"/>
        <v>6.699605409201892E-3</v>
      </c>
      <c r="Y635" s="42">
        <f t="shared" si="299"/>
        <v>8.5874502954333461E-3</v>
      </c>
      <c r="Z635" s="10">
        <f t="shared" si="326"/>
        <v>13.777893424829823</v>
      </c>
      <c r="AA635">
        <f t="shared" si="304"/>
        <v>4414731.0792483874</v>
      </c>
      <c r="AB635" s="10">
        <f t="shared" si="305"/>
        <v>4.4147310792483871</v>
      </c>
      <c r="AC635" s="10">
        <f t="shared" si="306"/>
        <v>4.3137310792483872</v>
      </c>
      <c r="AD635" s="3">
        <f t="shared" si="307"/>
        <v>625.63177364008516</v>
      </c>
      <c r="AI635" s="94">
        <f t="shared" si="308"/>
        <v>1.0465760468731848</v>
      </c>
    </row>
    <row r="636" spans="2:35">
      <c r="B636" s="39">
        <f t="shared" si="309"/>
        <v>608</v>
      </c>
      <c r="C636" s="42">
        <f t="shared" si="310"/>
        <v>10.35203836930498</v>
      </c>
      <c r="D636" s="10">
        <f t="shared" si="311"/>
        <v>3.8479616306950213</v>
      </c>
      <c r="E636" s="40">
        <f t="shared" si="312"/>
        <v>38.704076738609956</v>
      </c>
      <c r="F636" s="40">
        <f t="shared" si="313"/>
        <v>46.4</v>
      </c>
      <c r="G636" s="3">
        <f t="shared" si="314"/>
        <v>321.4796163069459</v>
      </c>
      <c r="H636" s="3">
        <f t="shared" si="315"/>
        <v>213.67820014326583</v>
      </c>
      <c r="I636">
        <f t="shared" si="300"/>
        <v>2.1367820014326583E-4</v>
      </c>
      <c r="J636" s="4">
        <f t="shared" si="316"/>
        <v>1220.5445256661851</v>
      </c>
      <c r="K636" s="40">
        <f t="shared" si="317"/>
        <v>5.7120685444179182</v>
      </c>
      <c r="L636" s="40">
        <f t="shared" si="301"/>
        <v>0.28793145558208177</v>
      </c>
      <c r="M636" s="10">
        <f t="shared" si="318"/>
        <v>4.4147310792483871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13.264916004974465</v>
      </c>
      <c r="Q636" s="42">
        <f t="shared" si="320"/>
        <v>0.79509793977404031</v>
      </c>
      <c r="R636" s="4">
        <f t="shared" si="321"/>
        <v>165369.12018306801</v>
      </c>
      <c r="S636">
        <f t="shared" si="302"/>
        <v>1.6536912018306801E-4</v>
      </c>
      <c r="T636" s="41">
        <f t="shared" si="303"/>
        <v>6.2403064685689024E-4</v>
      </c>
      <c r="U636" s="42">
        <f t="shared" si="322"/>
        <v>0.29676315462452463</v>
      </c>
      <c r="V636" s="42">
        <f t="shared" si="323"/>
        <v>1.0530418597603037</v>
      </c>
      <c r="W636" s="42">
        <f t="shared" si="324"/>
        <v>1.0463588639945183</v>
      </c>
      <c r="X636" s="42">
        <f t="shared" si="325"/>
        <v>6.68299576578546E-3</v>
      </c>
      <c r="Y636" s="42">
        <f t="shared" si="299"/>
        <v>8.5960283533744481E-3</v>
      </c>
      <c r="Z636" s="10">
        <f t="shared" si="326"/>
        <v>13.775009924065134</v>
      </c>
      <c r="AA636">
        <f t="shared" si="304"/>
        <v>4413828.2818117877</v>
      </c>
      <c r="AB636" s="10">
        <f t="shared" si="305"/>
        <v>4.4138282818117878</v>
      </c>
      <c r="AC636" s="10">
        <f t="shared" si="306"/>
        <v>4.3128282818117878</v>
      </c>
      <c r="AD636" s="3">
        <f t="shared" si="307"/>
        <v>625.50083855138325</v>
      </c>
      <c r="AI636" s="94">
        <f t="shared" si="308"/>
        <v>1.0463588639945183</v>
      </c>
    </row>
    <row r="637" spans="2:35">
      <c r="B637" s="39">
        <f t="shared" si="309"/>
        <v>609</v>
      </c>
      <c r="C637" s="42">
        <f t="shared" si="310"/>
        <v>10.369064748201863</v>
      </c>
      <c r="D637" s="10">
        <f t="shared" si="311"/>
        <v>3.8309352517981381</v>
      </c>
      <c r="E637" s="40">
        <f t="shared" si="312"/>
        <v>38.738129496403722</v>
      </c>
      <c r="F637" s="40">
        <f t="shared" si="313"/>
        <v>46.4</v>
      </c>
      <c r="G637" s="3">
        <f t="shared" si="314"/>
        <v>321.30935251797706</v>
      </c>
      <c r="H637" s="3">
        <f t="shared" si="315"/>
        <v>213.67820014326583</v>
      </c>
      <c r="I637">
        <f t="shared" si="300"/>
        <v>2.1367820014326583E-4</v>
      </c>
      <c r="J637" s="4">
        <f t="shared" si="316"/>
        <v>1222.6157154142888</v>
      </c>
      <c r="K637" s="40">
        <f t="shared" si="317"/>
        <v>5.7217615769627219</v>
      </c>
      <c r="L637" s="40">
        <f t="shared" si="301"/>
        <v>0.27823842303727808</v>
      </c>
      <c r="M637" s="10">
        <f t="shared" si="318"/>
        <v>4.4138282818117878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13.264050615729417</v>
      </c>
      <c r="Q637" s="42">
        <f t="shared" si="320"/>
        <v>0.79638158829063233</v>
      </c>
      <c r="R637" s="4">
        <f t="shared" si="321"/>
        <v>164616.0438501754</v>
      </c>
      <c r="S637">
        <f t="shared" si="302"/>
        <v>1.6461604385017539E-4</v>
      </c>
      <c r="T637" s="41">
        <f t="shared" si="303"/>
        <v>6.2478372318978286E-4</v>
      </c>
      <c r="U637" s="42">
        <f t="shared" si="322"/>
        <v>0.29541172149133221</v>
      </c>
      <c r="V637" s="42">
        <f t="shared" si="323"/>
        <v>1.0528062127009343</v>
      </c>
      <c r="W637" s="42">
        <f t="shared" si="324"/>
        <v>1.0461398772095696</v>
      </c>
      <c r="X637" s="42">
        <f t="shared" si="325"/>
        <v>6.6663354913647499E-3</v>
      </c>
      <c r="Y637" s="42">
        <f t="shared" si="299"/>
        <v>8.6045855850390429E-3</v>
      </c>
      <c r="Z637" s="10">
        <f t="shared" si="326"/>
        <v>13.772102674360699</v>
      </c>
      <c r="AA637">
        <f t="shared" si="304"/>
        <v>4412918.0488016699</v>
      </c>
      <c r="AB637" s="10">
        <f t="shared" si="305"/>
        <v>4.4129180488016697</v>
      </c>
      <c r="AC637" s="10">
        <f t="shared" si="306"/>
        <v>4.3119180488016697</v>
      </c>
      <c r="AD637" s="3">
        <f t="shared" si="307"/>
        <v>625.36882506188101</v>
      </c>
      <c r="AI637" s="94">
        <f t="shared" si="308"/>
        <v>1.0461398772095696</v>
      </c>
    </row>
    <row r="638" spans="2:35">
      <c r="B638" s="39">
        <f t="shared" si="309"/>
        <v>610</v>
      </c>
      <c r="C638" s="42">
        <f t="shared" si="310"/>
        <v>10.386091127098746</v>
      </c>
      <c r="D638" s="10">
        <f t="shared" si="311"/>
        <v>3.8139088729012549</v>
      </c>
      <c r="E638" s="40">
        <f t="shared" si="312"/>
        <v>38.772182254197489</v>
      </c>
      <c r="F638" s="40">
        <f t="shared" si="313"/>
        <v>46.4</v>
      </c>
      <c r="G638" s="3">
        <f t="shared" si="314"/>
        <v>321.13908872900822</v>
      </c>
      <c r="H638" s="3">
        <f t="shared" si="315"/>
        <v>213.67820014326583</v>
      </c>
      <c r="I638">
        <f t="shared" si="300"/>
        <v>2.1367820014326583E-4</v>
      </c>
      <c r="J638" s="4">
        <f t="shared" si="316"/>
        <v>1224.6887266425974</v>
      </c>
      <c r="K638" s="40">
        <f t="shared" si="317"/>
        <v>5.7314631339157414</v>
      </c>
      <c r="L638" s="40">
        <f t="shared" si="301"/>
        <v>0.26853686608425864</v>
      </c>
      <c r="M638" s="10">
        <f t="shared" si="318"/>
        <v>4.4129180488016697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13.263177976967734</v>
      </c>
      <c r="Q638" s="42">
        <f t="shared" si="320"/>
        <v>0.79766532126371392</v>
      </c>
      <c r="R638" s="4">
        <f t="shared" si="321"/>
        <v>163863.08786601803</v>
      </c>
      <c r="S638">
        <f t="shared" si="302"/>
        <v>1.6386308786601802E-4</v>
      </c>
      <c r="T638" s="41">
        <f t="shared" si="303"/>
        <v>6.2553667917394017E-4</v>
      </c>
      <c r="U638" s="42">
        <f t="shared" si="322"/>
        <v>0.29406050432996267</v>
      </c>
      <c r="V638" s="42">
        <f t="shared" si="323"/>
        <v>1.0525687114867446</v>
      </c>
      <c r="W638" s="42">
        <f t="shared" si="324"/>
        <v>1.0459190868169976</v>
      </c>
      <c r="X638" s="42">
        <f t="shared" si="325"/>
        <v>6.6496246697469452E-3</v>
      </c>
      <c r="Y638" s="42">
        <f t="shared" si="299"/>
        <v>8.6131219274862142E-3</v>
      </c>
      <c r="Z638" s="10">
        <f t="shared" si="326"/>
        <v>13.769171679685313</v>
      </c>
      <c r="AA638">
        <f t="shared" si="304"/>
        <v>4412000.3814606285</v>
      </c>
      <c r="AB638" s="10">
        <f t="shared" si="305"/>
        <v>4.4120003814606283</v>
      </c>
      <c r="AC638" s="10">
        <f t="shared" si="306"/>
        <v>4.3110003814606284</v>
      </c>
      <c r="AD638" s="3">
        <f t="shared" si="307"/>
        <v>625.23573335179526</v>
      </c>
      <c r="AI638" s="94">
        <f t="shared" si="308"/>
        <v>1.0459190868169976</v>
      </c>
    </row>
    <row r="639" spans="2:35">
      <c r="B639" s="39">
        <f t="shared" si="309"/>
        <v>611</v>
      </c>
      <c r="C639" s="42">
        <f t="shared" si="310"/>
        <v>10.403117505995629</v>
      </c>
      <c r="D639" s="10">
        <f t="shared" si="311"/>
        <v>3.7968824940043717</v>
      </c>
      <c r="E639" s="40">
        <f t="shared" si="312"/>
        <v>38.806235011991255</v>
      </c>
      <c r="F639" s="40">
        <f t="shared" si="313"/>
        <v>46.4</v>
      </c>
      <c r="G639" s="3">
        <f t="shared" si="314"/>
        <v>320.96882494003938</v>
      </c>
      <c r="H639" s="3">
        <f t="shared" si="315"/>
        <v>213.67820014326583</v>
      </c>
      <c r="I639">
        <f t="shared" si="300"/>
        <v>2.1367820014326583E-4</v>
      </c>
      <c r="J639" s="4">
        <f t="shared" si="316"/>
        <v>1226.7635593511109</v>
      </c>
      <c r="K639" s="40">
        <f t="shared" si="317"/>
        <v>5.7411732152769774</v>
      </c>
      <c r="L639" s="40">
        <f t="shared" si="301"/>
        <v>0.25882678472302256</v>
      </c>
      <c r="M639" s="10">
        <f t="shared" si="318"/>
        <v>4.4120003814606283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13.262298086834811</v>
      </c>
      <c r="Q639" s="42">
        <f t="shared" si="320"/>
        <v>0.79894913940634671</v>
      </c>
      <c r="R639" s="4">
        <f t="shared" si="321"/>
        <v>163110.25316099229</v>
      </c>
      <c r="S639">
        <f t="shared" si="302"/>
        <v>1.6311025316099228E-4</v>
      </c>
      <c r="T639" s="41">
        <f t="shared" si="303"/>
        <v>6.26289513878966E-4</v>
      </c>
      <c r="U639" s="42">
        <f t="shared" si="322"/>
        <v>0.2927095048100587</v>
      </c>
      <c r="V639" s="42">
        <f t="shared" si="323"/>
        <v>1.0523293565032614</v>
      </c>
      <c r="W639" s="42">
        <f t="shared" si="324"/>
        <v>1.0456964931182118</v>
      </c>
      <c r="X639" s="42">
        <f t="shared" si="325"/>
        <v>6.6328633850496477E-3</v>
      </c>
      <c r="Y639" s="42">
        <f t="shared" si="299"/>
        <v>8.6216373178375459E-3</v>
      </c>
      <c r="Z639" s="10">
        <f t="shared" si="326"/>
        <v>13.766216944043752</v>
      </c>
      <c r="AA639">
        <f t="shared" si="304"/>
        <v>4411075.28104252</v>
      </c>
      <c r="AB639" s="10">
        <f t="shared" si="305"/>
        <v>4.4110752810425202</v>
      </c>
      <c r="AC639" s="10">
        <f t="shared" si="306"/>
        <v>4.3100752810425202</v>
      </c>
      <c r="AD639" s="3">
        <f t="shared" si="307"/>
        <v>625.10156360297606</v>
      </c>
      <c r="AI639" s="94">
        <f t="shared" si="308"/>
        <v>1.0456964931182118</v>
      </c>
    </row>
    <row r="640" spans="2:35">
      <c r="B640" s="39">
        <f t="shared" si="309"/>
        <v>612</v>
      </c>
      <c r="C640" s="42">
        <f t="shared" si="310"/>
        <v>10.420143884892513</v>
      </c>
      <c r="D640" s="10">
        <f t="shared" si="311"/>
        <v>3.7798561151074885</v>
      </c>
      <c r="E640" s="40">
        <f t="shared" si="312"/>
        <v>38.840287769785022</v>
      </c>
      <c r="F640" s="40">
        <f t="shared" si="313"/>
        <v>46.4</v>
      </c>
      <c r="G640" s="3">
        <f t="shared" si="314"/>
        <v>320.79856115107054</v>
      </c>
      <c r="H640" s="3">
        <f t="shared" si="315"/>
        <v>213.67820014326583</v>
      </c>
      <c r="I640">
        <f t="shared" si="300"/>
        <v>2.1367820014326583E-4</v>
      </c>
      <c r="J640" s="4">
        <f t="shared" si="316"/>
        <v>1228.8402135398289</v>
      </c>
      <c r="K640" s="40">
        <f t="shared" si="317"/>
        <v>5.7508918210464275</v>
      </c>
      <c r="L640" s="40">
        <f t="shared" si="301"/>
        <v>0.24910817895357251</v>
      </c>
      <c r="M640" s="10">
        <f t="shared" si="318"/>
        <v>4.4110752810425202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13.261410943460863</v>
      </c>
      <c r="Q640" s="42">
        <f t="shared" si="320"/>
        <v>0.80023304343205515</v>
      </c>
      <c r="R640" s="4">
        <f t="shared" si="321"/>
        <v>162357.54066549457</v>
      </c>
      <c r="S640">
        <f t="shared" si="302"/>
        <v>1.6235754066549457E-4</v>
      </c>
      <c r="T640" s="41">
        <f t="shared" si="303"/>
        <v>6.2704222637446363E-4</v>
      </c>
      <c r="U640" s="42">
        <f t="shared" si="322"/>
        <v>0.29135872460126322</v>
      </c>
      <c r="V640" s="42">
        <f t="shared" si="323"/>
        <v>1.0520881481387503</v>
      </c>
      <c r="W640" s="42">
        <f t="shared" si="324"/>
        <v>1.0454720964173536</v>
      </c>
      <c r="X640" s="42">
        <f t="shared" si="325"/>
        <v>6.6160517213966763E-3</v>
      </c>
      <c r="Y640" s="42">
        <f t="shared" si="299"/>
        <v>8.630131693276942E-3</v>
      </c>
      <c r="Z640" s="10">
        <f t="shared" si="326"/>
        <v>13.763238471475939</v>
      </c>
      <c r="AA640">
        <f t="shared" si="304"/>
        <v>4410142.748812208</v>
      </c>
      <c r="AB640" s="10">
        <f t="shared" si="305"/>
        <v>4.4101427488122082</v>
      </c>
      <c r="AC640" s="10">
        <f t="shared" si="306"/>
        <v>4.3091427488122083</v>
      </c>
      <c r="AD640" s="3">
        <f t="shared" si="307"/>
        <v>624.96631599886985</v>
      </c>
      <c r="AI640" s="94">
        <f t="shared" si="308"/>
        <v>1.0454720964173536</v>
      </c>
    </row>
    <row r="641" spans="2:35">
      <c r="B641" s="39">
        <f t="shared" si="309"/>
        <v>613</v>
      </c>
      <c r="C641" s="42">
        <f t="shared" si="310"/>
        <v>10.437170263789396</v>
      </c>
      <c r="D641" s="10">
        <f t="shared" si="311"/>
        <v>3.7628297362106053</v>
      </c>
      <c r="E641" s="40">
        <f t="shared" si="312"/>
        <v>38.874340527578788</v>
      </c>
      <c r="F641" s="40">
        <f t="shared" si="313"/>
        <v>46.4</v>
      </c>
      <c r="G641" s="3">
        <f t="shared" si="314"/>
        <v>320.6282973621017</v>
      </c>
      <c r="H641" s="3">
        <f t="shared" si="315"/>
        <v>213.67820014326583</v>
      </c>
      <c r="I641">
        <f t="shared" si="300"/>
        <v>2.1367820014326583E-4</v>
      </c>
      <c r="J641" s="4">
        <f t="shared" si="316"/>
        <v>1230.9186892087521</v>
      </c>
      <c r="K641" s="40">
        <f t="shared" si="317"/>
        <v>5.7606189512240942</v>
      </c>
      <c r="L641" s="40">
        <f t="shared" si="301"/>
        <v>0.23938104877590582</v>
      </c>
      <c r="M641" s="10">
        <f t="shared" si="318"/>
        <v>4.4101427488122082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13.260516544960652</v>
      </c>
      <c r="Q641" s="42">
        <f t="shared" si="320"/>
        <v>0.80151703405483021</v>
      </c>
      <c r="R641" s="4">
        <f t="shared" si="321"/>
        <v>161604.95130992113</v>
      </c>
      <c r="S641">
        <f t="shared" si="302"/>
        <v>1.6160495130992114E-4</v>
      </c>
      <c r="T641" s="41">
        <f t="shared" si="303"/>
        <v>6.2779481573003711E-4</v>
      </c>
      <c r="U641" s="42">
        <f t="shared" si="322"/>
        <v>0.29000816537321894</v>
      </c>
      <c r="V641" s="42">
        <f t="shared" si="323"/>
        <v>1.051845086785244</v>
      </c>
      <c r="W641" s="42">
        <f t="shared" si="324"/>
        <v>1.0452458970212344</v>
      </c>
      <c r="X641" s="42">
        <f t="shared" si="325"/>
        <v>6.5991897640096386E-3</v>
      </c>
      <c r="Y641" s="42">
        <f t="shared" si="299"/>
        <v>8.6386049910518441E-3</v>
      </c>
      <c r="Z641" s="10">
        <f t="shared" si="326"/>
        <v>13.7602362660583</v>
      </c>
      <c r="AA641">
        <f t="shared" si="304"/>
        <v>4409202.7860459816</v>
      </c>
      <c r="AB641" s="10">
        <f t="shared" si="305"/>
        <v>4.4092027860459817</v>
      </c>
      <c r="AC641" s="10">
        <f t="shared" si="306"/>
        <v>4.3082027860459817</v>
      </c>
      <c r="AD641" s="3">
        <f t="shared" si="307"/>
        <v>624.8299907245804</v>
      </c>
      <c r="AI641" s="94">
        <f t="shared" si="308"/>
        <v>1.0452458970212344</v>
      </c>
    </row>
    <row r="642" spans="2:35">
      <c r="B642" s="39">
        <f t="shared" si="309"/>
        <v>614</v>
      </c>
      <c r="C642" s="42">
        <f t="shared" si="310"/>
        <v>10.454196642686279</v>
      </c>
      <c r="D642" s="10">
        <f t="shared" si="311"/>
        <v>3.7458033573137222</v>
      </c>
      <c r="E642" s="40">
        <f t="shared" si="312"/>
        <v>38.908393285372554</v>
      </c>
      <c r="F642" s="40">
        <f t="shared" si="313"/>
        <v>46.4</v>
      </c>
      <c r="G642" s="3">
        <f t="shared" si="314"/>
        <v>320.45803357313287</v>
      </c>
      <c r="H642" s="3">
        <f t="shared" si="315"/>
        <v>213.67820014326583</v>
      </c>
      <c r="I642">
        <f t="shared" si="300"/>
        <v>2.1367820014326583E-4</v>
      </c>
      <c r="J642" s="4">
        <f t="shared" si="316"/>
        <v>1232.9989863578799</v>
      </c>
      <c r="K642" s="40">
        <f t="shared" si="317"/>
        <v>5.7703546058099757</v>
      </c>
      <c r="L642" s="40">
        <f t="shared" si="301"/>
        <v>0.22964539419002428</v>
      </c>
      <c r="M642" s="10">
        <f t="shared" si="318"/>
        <v>4.4092027860459817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13.259614889433864</v>
      </c>
      <c r="Q642" s="42">
        <f t="shared" si="320"/>
        <v>0.80280111198913362</v>
      </c>
      <c r="R642" s="4">
        <f t="shared" si="321"/>
        <v>160852.48602466844</v>
      </c>
      <c r="S642">
        <f t="shared" si="302"/>
        <v>1.6085248602466844E-4</v>
      </c>
      <c r="T642" s="41">
        <f t="shared" si="303"/>
        <v>6.2854728101528973E-4</v>
      </c>
      <c r="U642" s="42">
        <f t="shared" si="322"/>
        <v>0.28865782879556873</v>
      </c>
      <c r="V642" s="42">
        <f t="shared" si="323"/>
        <v>1.0516001728374456</v>
      </c>
      <c r="W642" s="42">
        <f t="shared" si="324"/>
        <v>1.0450178952394362</v>
      </c>
      <c r="X642" s="42">
        <f t="shared" si="325"/>
        <v>6.582277598009334E-3</v>
      </c>
      <c r="Y642" s="42">
        <f t="shared" si="299"/>
        <v>8.6470571484729072E-3</v>
      </c>
      <c r="Z642" s="10">
        <f t="shared" si="326"/>
        <v>13.757210331902721</v>
      </c>
      <c r="AA642">
        <f t="shared" si="304"/>
        <v>4408255.3940312378</v>
      </c>
      <c r="AB642" s="10">
        <f t="shared" si="305"/>
        <v>4.4082553940312375</v>
      </c>
      <c r="AC642" s="10">
        <f t="shared" si="306"/>
        <v>4.3072553940312375</v>
      </c>
      <c r="AD642" s="3">
        <f t="shared" si="307"/>
        <v>624.69258796682197</v>
      </c>
      <c r="AI642" s="94">
        <f t="shared" si="308"/>
        <v>1.0450178952394362</v>
      </c>
    </row>
    <row r="643" spans="2:35">
      <c r="B643" s="39">
        <f t="shared" si="309"/>
        <v>615</v>
      </c>
      <c r="C643" s="42">
        <f t="shared" si="310"/>
        <v>10.471223021583162</v>
      </c>
      <c r="D643" s="10">
        <f t="shared" si="311"/>
        <v>3.728776978416839</v>
      </c>
      <c r="E643" s="40">
        <f t="shared" si="312"/>
        <v>38.942446043166321</v>
      </c>
      <c r="F643" s="40">
        <f t="shared" si="313"/>
        <v>46.4</v>
      </c>
      <c r="G643" s="3">
        <f t="shared" si="314"/>
        <v>320.28776978416403</v>
      </c>
      <c r="H643" s="3">
        <f t="shared" si="315"/>
        <v>213.67820014326583</v>
      </c>
      <c r="I643">
        <f t="shared" si="300"/>
        <v>2.1367820014326583E-4</v>
      </c>
      <c r="J643" s="4">
        <f t="shared" si="316"/>
        <v>1235.0811049872127</v>
      </c>
      <c r="K643" s="40">
        <f t="shared" si="317"/>
        <v>5.7800987848040748</v>
      </c>
      <c r="L643" s="40">
        <f t="shared" si="301"/>
        <v>0.2199012151959252</v>
      </c>
      <c r="M643" s="10">
        <f t="shared" si="318"/>
        <v>4.4082553940312375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13.258705974964792</v>
      </c>
      <c r="Q643" s="42">
        <f t="shared" si="320"/>
        <v>0.80408527794990181</v>
      </c>
      <c r="R643" s="4">
        <f t="shared" si="321"/>
        <v>160100.14574013281</v>
      </c>
      <c r="S643">
        <f t="shared" si="302"/>
        <v>1.6010014574013281E-4</v>
      </c>
      <c r="T643" s="41">
        <f t="shared" si="303"/>
        <v>6.2929962129982544E-4</v>
      </c>
      <c r="U643" s="42">
        <f t="shared" si="322"/>
        <v>0.28730771653795534</v>
      </c>
      <c r="V643" s="42">
        <f t="shared" si="323"/>
        <v>1.051353406693438</v>
      </c>
      <c r="W643" s="42">
        <f t="shared" si="324"/>
        <v>1.0447880913842369</v>
      </c>
      <c r="X643" s="42">
        <f t="shared" si="325"/>
        <v>6.5653153092011252E-3</v>
      </c>
      <c r="Y643" s="42">
        <f t="shared" si="299"/>
        <v>8.6554881029146935E-3</v>
      </c>
      <c r="Z643" s="10">
        <f t="shared" si="326"/>
        <v>13.754160673157065</v>
      </c>
      <c r="AA643">
        <f t="shared" si="304"/>
        <v>4407300.5740666324</v>
      </c>
      <c r="AB643" s="10">
        <f t="shared" si="305"/>
        <v>4.4073005740666327</v>
      </c>
      <c r="AC643" s="10">
        <f t="shared" si="306"/>
        <v>4.3063005740666327</v>
      </c>
      <c r="AD643" s="3">
        <f t="shared" si="307"/>
        <v>624.55410791394229</v>
      </c>
      <c r="AI643" s="94">
        <f t="shared" si="308"/>
        <v>1.0447880913842369</v>
      </c>
    </row>
    <row r="644" spans="2:35">
      <c r="B644" s="39">
        <f t="shared" si="309"/>
        <v>616</v>
      </c>
      <c r="C644" s="42">
        <f t="shared" si="310"/>
        <v>10.488249400480045</v>
      </c>
      <c r="D644" s="10">
        <f t="shared" si="311"/>
        <v>3.7117505995199558</v>
      </c>
      <c r="E644" s="40">
        <f t="shared" si="312"/>
        <v>38.976498800960087</v>
      </c>
      <c r="F644" s="40">
        <f t="shared" si="313"/>
        <v>46.4</v>
      </c>
      <c r="G644" s="3">
        <f t="shared" si="314"/>
        <v>320.11750599519519</v>
      </c>
      <c r="H644" s="3">
        <f t="shared" si="315"/>
        <v>213.67820014326583</v>
      </c>
      <c r="I644">
        <f t="shared" si="300"/>
        <v>2.1367820014326583E-4</v>
      </c>
      <c r="J644" s="4">
        <f t="shared" si="316"/>
        <v>1237.1650450967502</v>
      </c>
      <c r="K644" s="40">
        <f t="shared" si="317"/>
        <v>5.7898514882063887</v>
      </c>
      <c r="L644" s="40">
        <f t="shared" si="301"/>
        <v>0.21014851179361127</v>
      </c>
      <c r="M644" s="10">
        <f t="shared" si="318"/>
        <v>4.4073005740666327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13.257789799622447</v>
      </c>
      <c r="Q644" s="42">
        <f t="shared" si="320"/>
        <v>0.80536953265254974</v>
      </c>
      <c r="R644" s="4">
        <f t="shared" si="321"/>
        <v>159347.93138671064</v>
      </c>
      <c r="S644">
        <f t="shared" si="302"/>
        <v>1.5934793138671063E-4</v>
      </c>
      <c r="T644" s="41">
        <f t="shared" si="303"/>
        <v>6.3005183565324762E-4</v>
      </c>
      <c r="U644" s="42">
        <f t="shared" si="322"/>
        <v>0.28595783027002158</v>
      </c>
      <c r="V644" s="42">
        <f t="shared" si="323"/>
        <v>1.051104788754526</v>
      </c>
      <c r="W644" s="42">
        <f t="shared" si="324"/>
        <v>1.0445564857706442</v>
      </c>
      <c r="X644" s="42">
        <f t="shared" si="325"/>
        <v>6.5483029838817597E-3</v>
      </c>
      <c r="Y644" s="42">
        <f t="shared" si="299"/>
        <v>8.6638977918161077E-3</v>
      </c>
      <c r="Z644" s="10">
        <f t="shared" si="326"/>
        <v>13.75108729400533</v>
      </c>
      <c r="AA644">
        <f t="shared" si="304"/>
        <v>4406338.3274621367</v>
      </c>
      <c r="AB644" s="10">
        <f t="shared" si="305"/>
        <v>4.4063383274621364</v>
      </c>
      <c r="AC644" s="10">
        <f t="shared" si="306"/>
        <v>4.3053383274621364</v>
      </c>
      <c r="AD644" s="3">
        <f t="shared" si="307"/>
        <v>624.41455075592989</v>
      </c>
      <c r="AI644" s="94">
        <f t="shared" si="308"/>
        <v>1.0445564857706442</v>
      </c>
    </row>
    <row r="645" spans="2:35">
      <c r="B645" s="39">
        <f t="shared" si="309"/>
        <v>617</v>
      </c>
      <c r="C645" s="42">
        <f t="shared" si="310"/>
        <v>10.505275779376928</v>
      </c>
      <c r="D645" s="10">
        <f t="shared" si="311"/>
        <v>3.6947242206230726</v>
      </c>
      <c r="E645" s="40">
        <f t="shared" si="312"/>
        <v>39.010551558753853</v>
      </c>
      <c r="F645" s="40">
        <f t="shared" si="313"/>
        <v>46.4</v>
      </c>
      <c r="G645" s="3">
        <f t="shared" si="314"/>
        <v>319.94724220622635</v>
      </c>
      <c r="H645" s="3">
        <f t="shared" si="315"/>
        <v>213.67820014326583</v>
      </c>
      <c r="I645">
        <f t="shared" si="300"/>
        <v>2.1367820014326583E-4</v>
      </c>
      <c r="J645" s="4">
        <f t="shared" si="316"/>
        <v>1239.2508066864925</v>
      </c>
      <c r="K645" s="40">
        <f t="shared" si="317"/>
        <v>5.7996127160169184</v>
      </c>
      <c r="L645" s="40">
        <f t="shared" si="301"/>
        <v>0.20038728398308159</v>
      </c>
      <c r="M645" s="10">
        <f t="shared" si="318"/>
        <v>4.4063383274621364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13.256866361460588</v>
      </c>
      <c r="Q645" s="42">
        <f t="shared" si="320"/>
        <v>0.80665387681297529</v>
      </c>
      <c r="R645" s="4">
        <f t="shared" si="321"/>
        <v>158595.84389479828</v>
      </c>
      <c r="S645">
        <f t="shared" si="302"/>
        <v>1.5859584389479829E-4</v>
      </c>
      <c r="T645" s="41">
        <f t="shared" si="303"/>
        <v>6.3080392314515991E-4</v>
      </c>
      <c r="U645" s="42">
        <f t="shared" si="322"/>
        <v>0.28460817166141023</v>
      </c>
      <c r="V645" s="42">
        <f t="shared" si="323"/>
        <v>1.0508543194249145</v>
      </c>
      <c r="W645" s="42">
        <f t="shared" si="324"/>
        <v>1.0443230787164106</v>
      </c>
      <c r="X645" s="42">
        <f t="shared" si="325"/>
        <v>6.5312407085038604E-3</v>
      </c>
      <c r="Y645" s="42">
        <f t="shared" si="299"/>
        <v>8.6722861526804078E-3</v>
      </c>
      <c r="Z645" s="10">
        <f t="shared" si="326"/>
        <v>13.747990198667091</v>
      </c>
      <c r="AA645">
        <f t="shared" si="304"/>
        <v>4405368.6555388598</v>
      </c>
      <c r="AB645" s="10">
        <f t="shared" si="305"/>
        <v>4.4053686555388598</v>
      </c>
      <c r="AC645" s="10">
        <f t="shared" si="306"/>
        <v>4.3043686555388598</v>
      </c>
      <c r="AD645" s="3">
        <f t="shared" si="307"/>
        <v>624.27391668438861</v>
      </c>
      <c r="AI645" s="94">
        <f t="shared" si="308"/>
        <v>1.0443230787164106</v>
      </c>
    </row>
    <row r="646" spans="2:35">
      <c r="B646" s="39">
        <f t="shared" si="309"/>
        <v>618</v>
      </c>
      <c r="C646" s="42">
        <f t="shared" si="310"/>
        <v>10.522302158273812</v>
      </c>
      <c r="D646" s="10">
        <f t="shared" si="311"/>
        <v>3.6776978417261894</v>
      </c>
      <c r="E646" s="40">
        <f t="shared" si="312"/>
        <v>39.04460431654762</v>
      </c>
      <c r="F646" s="40">
        <f t="shared" si="313"/>
        <v>46.4</v>
      </c>
      <c r="G646" s="3">
        <f t="shared" si="314"/>
        <v>319.77697841725751</v>
      </c>
      <c r="H646" s="3">
        <f t="shared" si="315"/>
        <v>213.67820014326583</v>
      </c>
      <c r="I646">
        <f t="shared" si="300"/>
        <v>2.1367820014326583E-4</v>
      </c>
      <c r="J646" s="4">
        <f t="shared" si="316"/>
        <v>1241.3383897564397</v>
      </c>
      <c r="K646" s="40">
        <f t="shared" si="317"/>
        <v>5.8093824682356638</v>
      </c>
      <c r="L646" s="40">
        <f t="shared" si="301"/>
        <v>0.19061753176433616</v>
      </c>
      <c r="M646" s="10">
        <f t="shared" si="318"/>
        <v>4.4053686555388598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13.255935658517538</v>
      </c>
      <c r="Q646" s="42">
        <f t="shared" si="320"/>
        <v>0.80793831114756287</v>
      </c>
      <c r="R646" s="4">
        <f t="shared" si="321"/>
        <v>157843.88419479204</v>
      </c>
      <c r="S646">
        <f t="shared" si="302"/>
        <v>1.5784388419479205E-4</v>
      </c>
      <c r="T646" s="41">
        <f t="shared" si="303"/>
        <v>6.3155588284516612E-4</v>
      </c>
      <c r="U646" s="42">
        <f t="shared" si="322"/>
        <v>0.28325874238176407</v>
      </c>
      <c r="V646" s="42">
        <f t="shared" si="323"/>
        <v>1.0506019991122715</v>
      </c>
      <c r="W646" s="42">
        <f t="shared" si="324"/>
        <v>1.0440878705419909</v>
      </c>
      <c r="X646" s="42">
        <f t="shared" si="325"/>
        <v>6.5141285702805529E-3</v>
      </c>
      <c r="Y646" s="42">
        <f t="shared" si="299"/>
        <v>8.6806531230759938E-3</v>
      </c>
      <c r="Z646" s="10">
        <f t="shared" si="326"/>
        <v>13.744869391398204</v>
      </c>
      <c r="AA646">
        <f t="shared" si="304"/>
        <v>4404391.5596292717</v>
      </c>
      <c r="AB646" s="10">
        <f t="shared" si="305"/>
        <v>4.4043915596292713</v>
      </c>
      <c r="AC646" s="10">
        <f t="shared" si="306"/>
        <v>4.3033915596292713</v>
      </c>
      <c r="AD646" s="3">
        <f t="shared" si="307"/>
        <v>624.13220589257025</v>
      </c>
      <c r="AI646" s="94">
        <f t="shared" si="308"/>
        <v>1.0440878705419909</v>
      </c>
    </row>
    <row r="647" spans="2:35">
      <c r="B647" s="39">
        <f t="shared" si="309"/>
        <v>619</v>
      </c>
      <c r="C647" s="42">
        <f t="shared" si="310"/>
        <v>10.539328537170695</v>
      </c>
      <c r="D647" s="10">
        <f t="shared" si="311"/>
        <v>3.6606714628293062</v>
      </c>
      <c r="E647" s="40">
        <f t="shared" si="312"/>
        <v>39.078657074341386</v>
      </c>
      <c r="F647" s="40">
        <f t="shared" si="313"/>
        <v>46.4</v>
      </c>
      <c r="G647" s="3">
        <f t="shared" si="314"/>
        <v>319.60671462828867</v>
      </c>
      <c r="H647" s="3">
        <f t="shared" si="315"/>
        <v>213.67820014326583</v>
      </c>
      <c r="I647">
        <f t="shared" si="300"/>
        <v>2.1367820014326583E-4</v>
      </c>
      <c r="J647" s="4">
        <f t="shared" si="316"/>
        <v>1243.4277943065915</v>
      </c>
      <c r="K647" s="40">
        <f t="shared" si="317"/>
        <v>5.8191607448626232</v>
      </c>
      <c r="L647" s="40">
        <f t="shared" si="301"/>
        <v>0.18083925513737675</v>
      </c>
      <c r="M647" s="10">
        <f t="shared" si="318"/>
        <v>4.4043915596292713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13.254997688816358</v>
      </c>
      <c r="Q647" s="42">
        <f t="shared" si="320"/>
        <v>0.8092228363731877</v>
      </c>
      <c r="R647" s="4">
        <f t="shared" si="321"/>
        <v>157092.0532170884</v>
      </c>
      <c r="S647">
        <f t="shared" si="302"/>
        <v>1.570920532170884E-4</v>
      </c>
      <c r="T647" s="41">
        <f t="shared" si="303"/>
        <v>6.3230771382286988E-4</v>
      </c>
      <c r="U647" s="42">
        <f t="shared" si="322"/>
        <v>0.28190954410072594</v>
      </c>
      <c r="V647" s="42">
        <f t="shared" si="323"/>
        <v>1.0503478282272278</v>
      </c>
      <c r="W647" s="42">
        <f t="shared" si="324"/>
        <v>1.0438508615705953</v>
      </c>
      <c r="X647" s="42">
        <f t="shared" si="325"/>
        <v>6.4969666566325746E-3</v>
      </c>
      <c r="Y647" s="42">
        <f t="shared" si="299"/>
        <v>8.6889986406364812E-3</v>
      </c>
      <c r="Z647" s="10">
        <f t="shared" si="326"/>
        <v>13.741724876490364</v>
      </c>
      <c r="AA647">
        <f t="shared" si="304"/>
        <v>4403407.0410770616</v>
      </c>
      <c r="AB647" s="10">
        <f t="shared" si="305"/>
        <v>4.4034070410770614</v>
      </c>
      <c r="AC647" s="10">
        <f t="shared" si="306"/>
        <v>4.3024070410770614</v>
      </c>
      <c r="AD647" s="3">
        <f t="shared" si="307"/>
        <v>623.9894185753534</v>
      </c>
      <c r="AI647" s="94">
        <f t="shared" si="308"/>
        <v>1.0438508615705953</v>
      </c>
    </row>
    <row r="648" spans="2:35">
      <c r="B648" s="39">
        <f t="shared" si="309"/>
        <v>620</v>
      </c>
      <c r="C648" s="42">
        <f t="shared" si="310"/>
        <v>10.556354916067578</v>
      </c>
      <c r="D648" s="10">
        <f t="shared" si="311"/>
        <v>3.643645083932423</v>
      </c>
      <c r="E648" s="40">
        <f t="shared" si="312"/>
        <v>39.112709832135153</v>
      </c>
      <c r="F648" s="40">
        <f t="shared" si="313"/>
        <v>46.4</v>
      </c>
      <c r="G648" s="3">
        <f t="shared" si="314"/>
        <v>319.43645083931983</v>
      </c>
      <c r="H648" s="3">
        <f t="shared" si="315"/>
        <v>213.67820014326583</v>
      </c>
      <c r="I648">
        <f t="shared" si="300"/>
        <v>2.1367820014326583E-4</v>
      </c>
      <c r="J648" s="4">
        <f t="shared" si="316"/>
        <v>1245.5190203369484</v>
      </c>
      <c r="K648" s="40">
        <f t="shared" si="317"/>
        <v>5.8289475458978011</v>
      </c>
      <c r="L648" s="40">
        <f t="shared" si="301"/>
        <v>0.17105245410219894</v>
      </c>
      <c r="M648" s="10">
        <f t="shared" si="318"/>
        <v>4.4034070410770614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13.254052450364705</v>
      </c>
      <c r="Q648" s="42">
        <f t="shared" si="320"/>
        <v>0.81050745320721984</v>
      </c>
      <c r="R648" s="4">
        <f t="shared" si="321"/>
        <v>156340.35189208362</v>
      </c>
      <c r="S648">
        <f t="shared" si="302"/>
        <v>1.5634035189208363E-4</v>
      </c>
      <c r="T648" s="41">
        <f t="shared" si="303"/>
        <v>6.3305941514787457E-4</v>
      </c>
      <c r="U648" s="42">
        <f t="shared" si="322"/>
        <v>0.28056057848793864</v>
      </c>
      <c r="V648" s="42">
        <f t="shared" si="323"/>
        <v>1.0500918071836147</v>
      </c>
      <c r="W648" s="42">
        <f t="shared" si="324"/>
        <v>1.0436120521281551</v>
      </c>
      <c r="X648" s="42">
        <f t="shared" si="325"/>
        <v>6.4797550554596128E-3</v>
      </c>
      <c r="Y648" s="42">
        <f t="shared" si="299"/>
        <v>8.697322643061129E-3</v>
      </c>
      <c r="Z648" s="10">
        <f t="shared" si="326"/>
        <v>13.738556658271239</v>
      </c>
      <c r="AA648">
        <f t="shared" si="304"/>
        <v>4402415.1012371844</v>
      </c>
      <c r="AB648" s="10">
        <f t="shared" si="305"/>
        <v>4.4024151012371844</v>
      </c>
      <c r="AC648" s="10">
        <f t="shared" si="306"/>
        <v>4.3014151012371844</v>
      </c>
      <c r="AD648" s="3">
        <f t="shared" si="307"/>
        <v>623.84555492925085</v>
      </c>
      <c r="AI648" s="94">
        <f t="shared" si="308"/>
        <v>1.0436120521281551</v>
      </c>
    </row>
    <row r="649" spans="2:35">
      <c r="B649" s="39">
        <f t="shared" si="309"/>
        <v>621</v>
      </c>
      <c r="C649" s="42">
        <f t="shared" si="310"/>
        <v>10.573381294964461</v>
      </c>
      <c r="D649" s="10">
        <f t="shared" si="311"/>
        <v>3.6266187050355398</v>
      </c>
      <c r="E649" s="40">
        <f t="shared" si="312"/>
        <v>39.146762589928919</v>
      </c>
      <c r="F649" s="40">
        <f t="shared" si="313"/>
        <v>46.4</v>
      </c>
      <c r="G649" s="3">
        <f t="shared" si="314"/>
        <v>319.26618705035099</v>
      </c>
      <c r="H649" s="3">
        <f t="shared" si="315"/>
        <v>213.67820014326583</v>
      </c>
      <c r="I649">
        <f t="shared" si="300"/>
        <v>2.1367820014326583E-4</v>
      </c>
      <c r="J649" s="4">
        <f t="shared" si="316"/>
        <v>1247.6120678475099</v>
      </c>
      <c r="K649" s="40">
        <f t="shared" si="317"/>
        <v>5.8387428713411929</v>
      </c>
      <c r="L649" s="40">
        <f t="shared" si="301"/>
        <v>0.16125712865880715</v>
      </c>
      <c r="M649" s="10">
        <f t="shared" si="318"/>
        <v>4.4024151012371844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13.25309994115484</v>
      </c>
      <c r="Q649" s="42">
        <f t="shared" si="320"/>
        <v>0.81179216236752816</v>
      </c>
      <c r="R649" s="4">
        <f t="shared" si="321"/>
        <v>155588.78115017412</v>
      </c>
      <c r="S649">
        <f t="shared" si="302"/>
        <v>1.5558878115017413E-4</v>
      </c>
      <c r="T649" s="41">
        <f t="shared" si="303"/>
        <v>6.3381098588978415E-4</v>
      </c>
      <c r="U649" s="42">
        <f t="shared" si="322"/>
        <v>0.27921184721304493</v>
      </c>
      <c r="V649" s="42">
        <f t="shared" si="323"/>
        <v>1.0498339363985145</v>
      </c>
      <c r="W649" s="42">
        <f t="shared" si="324"/>
        <v>1.0433714425433347</v>
      </c>
      <c r="X649" s="42">
        <f t="shared" si="325"/>
        <v>6.4624938551798294E-3</v>
      </c>
      <c r="Y649" s="42">
        <f t="shared" si="299"/>
        <v>8.7056250681153153E-3</v>
      </c>
      <c r="Z649" s="10">
        <f t="shared" si="326"/>
        <v>13.735364741104645</v>
      </c>
      <c r="AA649">
        <f t="shared" si="304"/>
        <v>4401415.7414759081</v>
      </c>
      <c r="AB649" s="10">
        <f t="shared" si="305"/>
        <v>4.4014157414759083</v>
      </c>
      <c r="AC649" s="10">
        <f t="shared" si="306"/>
        <v>4.3004157414759083</v>
      </c>
      <c r="AD649" s="3">
        <f t="shared" si="307"/>
        <v>623.70061515241593</v>
      </c>
      <c r="AI649" s="94">
        <f t="shared" si="308"/>
        <v>1.0433714425433347</v>
      </c>
    </row>
    <row r="650" spans="2:35">
      <c r="B650" s="39">
        <f t="shared" si="309"/>
        <v>622</v>
      </c>
      <c r="C650" s="42">
        <f t="shared" si="310"/>
        <v>10.590407673861344</v>
      </c>
      <c r="D650" s="10">
        <f t="shared" si="311"/>
        <v>3.6095923261386567</v>
      </c>
      <c r="E650" s="40">
        <f t="shared" si="312"/>
        <v>39.180815347722685</v>
      </c>
      <c r="F650" s="40">
        <f t="shared" si="313"/>
        <v>46.4</v>
      </c>
      <c r="G650" s="3">
        <f t="shared" si="314"/>
        <v>319.09592326138215</v>
      </c>
      <c r="H650" s="3">
        <f t="shared" si="315"/>
        <v>213.67820014326583</v>
      </c>
      <c r="I650">
        <f t="shared" si="300"/>
        <v>2.1367820014326583E-4</v>
      </c>
      <c r="J650" s="4">
        <f t="shared" si="316"/>
        <v>1249.7069368382763</v>
      </c>
      <c r="K650" s="40">
        <f t="shared" si="317"/>
        <v>5.8485467211928004</v>
      </c>
      <c r="L650" s="40">
        <f t="shared" si="301"/>
        <v>0.15145327880719961</v>
      </c>
      <c r="M650" s="10">
        <f t="shared" si="318"/>
        <v>4.4014157414759083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13.25214015916365</v>
      </c>
      <c r="Q650" s="42">
        <f t="shared" si="320"/>
        <v>0.81307696457248446</v>
      </c>
      <c r="R650" s="4">
        <f t="shared" si="321"/>
        <v>154837.34192175622</v>
      </c>
      <c r="S650">
        <f t="shared" si="302"/>
        <v>1.5483734192175622E-4</v>
      </c>
      <c r="T650" s="41">
        <f t="shared" si="303"/>
        <v>6.3456242511820201E-4</v>
      </c>
      <c r="U650" s="42">
        <f t="shared" si="322"/>
        <v>0.27786335194568762</v>
      </c>
      <c r="V650" s="42">
        <f t="shared" si="323"/>
        <v>1.0495742162920485</v>
      </c>
      <c r="W650" s="42">
        <f t="shared" si="324"/>
        <v>1.0431290331475425</v>
      </c>
      <c r="X650" s="42">
        <f t="shared" si="325"/>
        <v>6.4451831445060392E-3</v>
      </c>
      <c r="Y650" s="42">
        <f t="shared" si="299"/>
        <v>8.7139058536307244E-3</v>
      </c>
      <c r="Z650" s="10">
        <f t="shared" si="326"/>
        <v>13.732149129390315</v>
      </c>
      <c r="AA650">
        <f t="shared" si="304"/>
        <v>4400408.9631707501</v>
      </c>
      <c r="AB650" s="10">
        <f t="shared" si="305"/>
        <v>4.4004089631707499</v>
      </c>
      <c r="AC650" s="10">
        <f t="shared" si="306"/>
        <v>4.2994089631707499</v>
      </c>
      <c r="AD650" s="3">
        <f t="shared" si="307"/>
        <v>623.55459944463382</v>
      </c>
      <c r="AI650" s="94">
        <f t="shared" si="308"/>
        <v>1.0431290331475425</v>
      </c>
    </row>
    <row r="651" spans="2:35">
      <c r="B651" s="39">
        <f t="shared" si="309"/>
        <v>623</v>
      </c>
      <c r="C651" s="42">
        <f t="shared" si="310"/>
        <v>10.607434052758228</v>
      </c>
      <c r="D651" s="10">
        <f t="shared" si="311"/>
        <v>3.5925659472417735</v>
      </c>
      <c r="E651" s="40">
        <f t="shared" si="312"/>
        <v>39.214868105516452</v>
      </c>
      <c r="F651" s="40">
        <f t="shared" si="313"/>
        <v>46.4</v>
      </c>
      <c r="G651" s="3">
        <f t="shared" si="314"/>
        <v>318.92565947241332</v>
      </c>
      <c r="H651" s="3">
        <f t="shared" si="315"/>
        <v>213.67820014326583</v>
      </c>
      <c r="I651">
        <f t="shared" si="300"/>
        <v>2.1367820014326583E-4</v>
      </c>
      <c r="J651" s="4">
        <f t="shared" si="316"/>
        <v>1251.8036273092475</v>
      </c>
      <c r="K651" s="40">
        <f t="shared" si="317"/>
        <v>5.8583590954526237</v>
      </c>
      <c r="L651" s="40">
        <f t="shared" si="301"/>
        <v>0.14164090454737632</v>
      </c>
      <c r="M651" s="10">
        <f t="shared" si="318"/>
        <v>4.4004089631707499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13.251173102352563</v>
      </c>
      <c r="Q651" s="42">
        <f t="shared" si="320"/>
        <v>0.81436186054096749</v>
      </c>
      <c r="R651" s="4">
        <f t="shared" si="321"/>
        <v>154086.03513722628</v>
      </c>
      <c r="S651">
        <f t="shared" si="302"/>
        <v>1.5408603513722627E-4</v>
      </c>
      <c r="T651" s="41">
        <f t="shared" si="303"/>
        <v>6.3531373190273198E-4</v>
      </c>
      <c r="U651" s="42">
        <f t="shared" si="322"/>
        <v>0.27651509435550936</v>
      </c>
      <c r="V651" s="42">
        <f t="shared" si="323"/>
        <v>1.0493126472877341</v>
      </c>
      <c r="W651" s="42">
        <f t="shared" si="324"/>
        <v>1.0428848242749154</v>
      </c>
      <c r="X651" s="42">
        <f t="shared" si="325"/>
        <v>6.4278230128187452E-3</v>
      </c>
      <c r="Y651" s="42">
        <f t="shared" si="299"/>
        <v>8.7221649375060183E-3</v>
      </c>
      <c r="Z651" s="10">
        <f t="shared" si="326"/>
        <v>13.728909827564379</v>
      </c>
      <c r="AA651">
        <f t="shared" si="304"/>
        <v>4399394.7677106215</v>
      </c>
      <c r="AB651" s="10">
        <f t="shared" si="305"/>
        <v>4.3993947677106213</v>
      </c>
      <c r="AC651" s="10">
        <f t="shared" si="306"/>
        <v>4.2983947677106213</v>
      </c>
      <c r="AD651" s="3">
        <f t="shared" si="307"/>
        <v>623.40750800734179</v>
      </c>
      <c r="AI651" s="94">
        <f t="shared" si="308"/>
        <v>1.0428848242749154</v>
      </c>
    </row>
    <row r="652" spans="2:35">
      <c r="B652" s="39">
        <f t="shared" si="309"/>
        <v>624</v>
      </c>
      <c r="C652" s="42">
        <f t="shared" si="310"/>
        <v>10.624460431655111</v>
      </c>
      <c r="D652" s="10">
        <f t="shared" si="311"/>
        <v>3.5755395683448903</v>
      </c>
      <c r="E652" s="40">
        <f t="shared" si="312"/>
        <v>39.248920863310218</v>
      </c>
      <c r="F652" s="40">
        <f t="shared" si="313"/>
        <v>46.4</v>
      </c>
      <c r="G652" s="3">
        <f t="shared" si="314"/>
        <v>318.75539568344448</v>
      </c>
      <c r="H652" s="3">
        <f t="shared" si="315"/>
        <v>213.67820014326583</v>
      </c>
      <c r="I652">
        <f t="shared" si="300"/>
        <v>2.1367820014326583E-4</v>
      </c>
      <c r="J652" s="4">
        <f t="shared" si="316"/>
        <v>1253.9021392604236</v>
      </c>
      <c r="K652" s="40">
        <f t="shared" si="317"/>
        <v>5.8681799941206636</v>
      </c>
      <c r="L652" s="40">
        <f t="shared" si="301"/>
        <v>0.1318200058793364</v>
      </c>
      <c r="M652" s="10">
        <f t="shared" si="318"/>
        <v>4.3993947677106213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13.250198768667667</v>
      </c>
      <c r="Q652" s="42">
        <f t="shared" si="320"/>
        <v>0.815646850992367</v>
      </c>
      <c r="R652" s="4">
        <f t="shared" si="321"/>
        <v>153334.86172698071</v>
      </c>
      <c r="S652">
        <f t="shared" si="302"/>
        <v>1.5333486172698071E-4</v>
      </c>
      <c r="T652" s="41">
        <f t="shared" si="303"/>
        <v>6.3606490531297757E-4</v>
      </c>
      <c r="U652" s="42">
        <f t="shared" si="322"/>
        <v>0.27516707611215324</v>
      </c>
      <c r="V652" s="42">
        <f t="shared" si="323"/>
        <v>1.0490492298117542</v>
      </c>
      <c r="W652" s="42">
        <f t="shared" si="324"/>
        <v>1.0426388162623543</v>
      </c>
      <c r="X652" s="42">
        <f t="shared" si="325"/>
        <v>6.4104135493998626E-3</v>
      </c>
      <c r="Y652" s="42">
        <f t="shared" si="299"/>
        <v>8.7304022577065193E-3</v>
      </c>
      <c r="Z652" s="10">
        <f t="shared" si="326"/>
        <v>13.725646840098339</v>
      </c>
      <c r="AA652">
        <f t="shared" si="304"/>
        <v>4398373.1564955069</v>
      </c>
      <c r="AB652" s="10">
        <f t="shared" si="305"/>
        <v>4.3983731564955066</v>
      </c>
      <c r="AC652" s="10">
        <f t="shared" si="306"/>
        <v>4.2973731564955067</v>
      </c>
      <c r="AD652" s="3">
        <f t="shared" si="307"/>
        <v>623.25934104358328</v>
      </c>
      <c r="AI652" s="94">
        <f t="shared" si="308"/>
        <v>1.0426388162623543</v>
      </c>
    </row>
    <row r="653" spans="2:35">
      <c r="B653" s="39">
        <f t="shared" si="309"/>
        <v>625</v>
      </c>
      <c r="C653" s="42">
        <f t="shared" si="310"/>
        <v>10.641486810551994</v>
      </c>
      <c r="D653" s="10">
        <f t="shared" si="311"/>
        <v>3.5585131894480071</v>
      </c>
      <c r="E653" s="40">
        <f t="shared" si="312"/>
        <v>39.282973621103984</v>
      </c>
      <c r="F653" s="40">
        <f t="shared" si="313"/>
        <v>46.4</v>
      </c>
      <c r="G653" s="3">
        <f t="shared" si="314"/>
        <v>318.58513189447564</v>
      </c>
      <c r="H653" s="3">
        <f t="shared" si="315"/>
        <v>213.67820014326583</v>
      </c>
      <c r="I653">
        <f t="shared" si="300"/>
        <v>2.1367820014326583E-4</v>
      </c>
      <c r="J653" s="4">
        <f t="shared" si="316"/>
        <v>1256.0024726918043</v>
      </c>
      <c r="K653" s="40">
        <f t="shared" si="317"/>
        <v>5.8780094171969175</v>
      </c>
      <c r="L653" s="40">
        <f t="shared" si="301"/>
        <v>0.1219905828030825</v>
      </c>
      <c r="M653" s="10">
        <f t="shared" si="318"/>
        <v>4.3983731564955066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13.249217156039371</v>
      </c>
      <c r="Q653" s="42">
        <f t="shared" si="320"/>
        <v>0.81693193664658792</v>
      </c>
      <c r="R653" s="4">
        <f t="shared" si="321"/>
        <v>152583.82262141586</v>
      </c>
      <c r="S653">
        <f t="shared" si="302"/>
        <v>1.5258382262141586E-4</v>
      </c>
      <c r="T653" s="41">
        <f t="shared" si="303"/>
        <v>6.3681594441854239E-4</v>
      </c>
      <c r="U653" s="42">
        <f t="shared" si="322"/>
        <v>0.2738192988852618</v>
      </c>
      <c r="V653" s="42">
        <f t="shared" si="323"/>
        <v>1.0487839642942185</v>
      </c>
      <c r="W653" s="42">
        <f t="shared" si="324"/>
        <v>1.0423910094494462</v>
      </c>
      <c r="X653" s="42">
        <f t="shared" si="325"/>
        <v>6.3929548447723139E-3</v>
      </c>
      <c r="Y653" s="42">
        <f t="shared" si="299"/>
        <v>8.7386177522656185E-3</v>
      </c>
      <c r="Z653" s="10">
        <f t="shared" si="326"/>
        <v>13.722360171500714</v>
      </c>
      <c r="AA653">
        <f t="shared" si="304"/>
        <v>4397344.130936983</v>
      </c>
      <c r="AB653" s="10">
        <f t="shared" si="305"/>
        <v>4.3973441309369834</v>
      </c>
      <c r="AC653" s="10">
        <f t="shared" si="306"/>
        <v>4.2963441309369834</v>
      </c>
      <c r="AD653" s="3">
        <f t="shared" si="307"/>
        <v>623.11009875808315</v>
      </c>
      <c r="AI653" s="94">
        <f t="shared" si="308"/>
        <v>1.0423910094494462</v>
      </c>
    </row>
    <row r="654" spans="2:35">
      <c r="B654" s="39">
        <f t="shared" si="309"/>
        <v>626</v>
      </c>
      <c r="C654" s="42">
        <f t="shared" si="310"/>
        <v>10.658513189448877</v>
      </c>
      <c r="D654" s="10">
        <f t="shared" si="311"/>
        <v>3.5414868105511239</v>
      </c>
      <c r="E654" s="40">
        <f t="shared" si="312"/>
        <v>39.317026378897751</v>
      </c>
      <c r="F654" s="40">
        <f t="shared" si="313"/>
        <v>46.4</v>
      </c>
      <c r="G654" s="3">
        <f t="shared" si="314"/>
        <v>318.4148681055068</v>
      </c>
      <c r="H654" s="3">
        <f t="shared" si="315"/>
        <v>213.67820014326583</v>
      </c>
      <c r="I654">
        <f t="shared" si="300"/>
        <v>2.1367820014326583E-4</v>
      </c>
      <c r="J654" s="4">
        <f t="shared" si="316"/>
        <v>1258.1046276033899</v>
      </c>
      <c r="K654" s="40">
        <f t="shared" si="317"/>
        <v>5.887847364681388</v>
      </c>
      <c r="L654" s="40">
        <f t="shared" si="301"/>
        <v>0.11215263531861197</v>
      </c>
      <c r="M654" s="10">
        <f t="shared" si="318"/>
        <v>4.3973441309369834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13.248228262382879</v>
      </c>
      <c r="Q654" s="42">
        <f t="shared" si="320"/>
        <v>0.8182171182240543</v>
      </c>
      <c r="R654" s="4">
        <f t="shared" si="321"/>
        <v>151832.9187509281</v>
      </c>
      <c r="S654">
        <f t="shared" si="302"/>
        <v>1.5183291875092811E-4</v>
      </c>
      <c r="T654" s="41">
        <f t="shared" si="303"/>
        <v>6.3756684828903017E-4</v>
      </c>
      <c r="U654" s="42">
        <f t="shared" si="322"/>
        <v>0.27247176434447801</v>
      </c>
      <c r="V654" s="42">
        <f t="shared" si="323"/>
        <v>1.0485168511677059</v>
      </c>
      <c r="W654" s="42">
        <f t="shared" si="324"/>
        <v>1.0421414041785895</v>
      </c>
      <c r="X654" s="42">
        <f t="shared" si="325"/>
        <v>6.3754469891164067E-3</v>
      </c>
      <c r="Y654" s="42">
        <f t="shared" si="299"/>
        <v>8.7468113592841443E-3</v>
      </c>
      <c r="Z654" s="10">
        <f t="shared" si="326"/>
        <v>13.719049826315507</v>
      </c>
      <c r="AA654">
        <f t="shared" si="304"/>
        <v>4396307.6924577346</v>
      </c>
      <c r="AB654" s="10">
        <f t="shared" si="305"/>
        <v>4.3963076924577349</v>
      </c>
      <c r="AC654" s="10">
        <f t="shared" si="306"/>
        <v>4.2953076924577349</v>
      </c>
      <c r="AD654" s="3">
        <f t="shared" si="307"/>
        <v>622.95978135717689</v>
      </c>
      <c r="AI654" s="94">
        <f t="shared" si="308"/>
        <v>1.0421414041785895</v>
      </c>
    </row>
    <row r="655" spans="2:35">
      <c r="B655" s="39">
        <f t="shared" si="309"/>
        <v>627</v>
      </c>
      <c r="C655" s="42">
        <f t="shared" si="310"/>
        <v>10.67553956834576</v>
      </c>
      <c r="D655" s="10">
        <f t="shared" si="311"/>
        <v>3.5244604316542407</v>
      </c>
      <c r="E655" s="40">
        <f t="shared" si="312"/>
        <v>39.351079136691517</v>
      </c>
      <c r="F655" s="40">
        <f t="shared" si="313"/>
        <v>46.4</v>
      </c>
      <c r="G655" s="3">
        <f t="shared" si="314"/>
        <v>318.24460431653796</v>
      </c>
      <c r="H655" s="3">
        <f t="shared" si="315"/>
        <v>213.67820014326583</v>
      </c>
      <c r="I655">
        <f t="shared" si="300"/>
        <v>2.1367820014326583E-4</v>
      </c>
      <c r="J655" s="4">
        <f t="shared" si="316"/>
        <v>1260.2086039951805</v>
      </c>
      <c r="K655" s="40">
        <f t="shared" si="317"/>
        <v>5.8976938365740752</v>
      </c>
      <c r="L655" s="40">
        <f t="shared" si="301"/>
        <v>0.1023061634259248</v>
      </c>
      <c r="M655" s="10">
        <f t="shared" si="318"/>
        <v>4.3963076924577349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13.2472320855977</v>
      </c>
      <c r="Q655" s="42">
        <f t="shared" si="320"/>
        <v>0.81950239644571343</v>
      </c>
      <c r="R655" s="4">
        <f t="shared" si="321"/>
        <v>151082.15104591378</v>
      </c>
      <c r="S655">
        <f t="shared" si="302"/>
        <v>1.5108215104591379E-4</v>
      </c>
      <c r="T655" s="41">
        <f t="shared" si="303"/>
        <v>6.3831761599404441E-4</v>
      </c>
      <c r="U655" s="42">
        <f t="shared" si="322"/>
        <v>0.27112447415944457</v>
      </c>
      <c r="V655" s="42">
        <f t="shared" si="323"/>
        <v>1.0482478908685218</v>
      </c>
      <c r="W655" s="42">
        <f t="shared" si="324"/>
        <v>1.0418900007948775</v>
      </c>
      <c r="X655" s="42">
        <f t="shared" si="325"/>
        <v>6.35789007364429E-3</v>
      </c>
      <c r="Y655" s="42">
        <f t="shared" si="299"/>
        <v>8.7549830169315022E-3</v>
      </c>
      <c r="Z655" s="10">
        <f t="shared" si="326"/>
        <v>13.715715809123443</v>
      </c>
      <c r="AA655">
        <f t="shared" si="304"/>
        <v>4395263.8424919462</v>
      </c>
      <c r="AB655" s="10">
        <f t="shared" si="305"/>
        <v>4.3952638424919463</v>
      </c>
      <c r="AC655" s="10">
        <f t="shared" si="306"/>
        <v>4.2942638424919464</v>
      </c>
      <c r="AD655" s="3">
        <f t="shared" si="307"/>
        <v>622.80838904886821</v>
      </c>
      <c r="AI655" s="94">
        <f t="shared" si="308"/>
        <v>1.0418900007948775</v>
      </c>
    </row>
    <row r="656" spans="2:35">
      <c r="B656" s="39">
        <f t="shared" si="309"/>
        <v>628</v>
      </c>
      <c r="C656" s="42">
        <f t="shared" si="310"/>
        <v>10.692565947242644</v>
      </c>
      <c r="D656" s="10">
        <f t="shared" si="311"/>
        <v>3.5074340527573575</v>
      </c>
      <c r="E656" s="40">
        <f t="shared" si="312"/>
        <v>39.385131894485284</v>
      </c>
      <c r="F656" s="40">
        <f t="shared" si="313"/>
        <v>46.4</v>
      </c>
      <c r="G656" s="3">
        <f t="shared" si="314"/>
        <v>318.07434052756912</v>
      </c>
      <c r="H656" s="3">
        <f t="shared" si="315"/>
        <v>213.67820014326583</v>
      </c>
      <c r="I656">
        <f t="shared" si="300"/>
        <v>2.1367820014326583E-4</v>
      </c>
      <c r="J656" s="4">
        <f t="shared" si="316"/>
        <v>1262.3144018671758</v>
      </c>
      <c r="K656" s="40">
        <f t="shared" si="317"/>
        <v>5.9075488328749772</v>
      </c>
      <c r="L656" s="40">
        <f t="shared" si="301"/>
        <v>9.2451167125022771E-2</v>
      </c>
      <c r="M656" s="10">
        <f t="shared" si="318"/>
        <v>4.3952638424919463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13.246228623567996</v>
      </c>
      <c r="Q656" s="42">
        <f t="shared" si="320"/>
        <v>0.82078777203304021</v>
      </c>
      <c r="R656" s="4">
        <f t="shared" si="321"/>
        <v>150331.52043676926</v>
      </c>
      <c r="S656">
        <f t="shared" si="302"/>
        <v>1.5033152043676928E-4</v>
      </c>
      <c r="T656" s="41">
        <f t="shared" si="303"/>
        <v>6.3906824660318895E-4</v>
      </c>
      <c r="U656" s="42">
        <f t="shared" si="322"/>
        <v>0.26977742999980425</v>
      </c>
      <c r="V656" s="42">
        <f t="shared" si="323"/>
        <v>1.0479770838357045</v>
      </c>
      <c r="W656" s="42">
        <f t="shared" si="324"/>
        <v>1.0416367996461928</v>
      </c>
      <c r="X656" s="42">
        <f t="shared" si="325"/>
        <v>6.3402841895117135E-3</v>
      </c>
      <c r="Y656" s="42">
        <f t="shared" si="299"/>
        <v>8.7631326634454148E-3</v>
      </c>
      <c r="Z656" s="10">
        <f t="shared" si="326"/>
        <v>13.712358124541009</v>
      </c>
      <c r="AA656">
        <f t="shared" si="304"/>
        <v>4394212.5824849941</v>
      </c>
      <c r="AB656" s="10">
        <f t="shared" si="305"/>
        <v>4.394212582484994</v>
      </c>
      <c r="AC656" s="10">
        <f t="shared" si="306"/>
        <v>4.293212582484994</v>
      </c>
      <c r="AD656" s="3">
        <f t="shared" si="307"/>
        <v>622.6559220427838</v>
      </c>
      <c r="AI656" s="94">
        <f t="shared" si="308"/>
        <v>1.0416367996461928</v>
      </c>
    </row>
    <row r="657" spans="2:35">
      <c r="B657" s="39">
        <f t="shared" si="309"/>
        <v>629</v>
      </c>
      <c r="C657" s="42">
        <f t="shared" si="310"/>
        <v>10.709592326139527</v>
      </c>
      <c r="D657" s="10">
        <f t="shared" si="311"/>
        <v>3.4904076738604743</v>
      </c>
      <c r="E657" s="40">
        <f t="shared" si="312"/>
        <v>39.41918465227905</v>
      </c>
      <c r="F657" s="40">
        <f t="shared" si="313"/>
        <v>46.4</v>
      </c>
      <c r="G657" s="3">
        <f t="shared" si="314"/>
        <v>317.90407673860028</v>
      </c>
      <c r="H657" s="3">
        <f t="shared" si="315"/>
        <v>213.67820014326583</v>
      </c>
      <c r="I657">
        <f t="shared" si="300"/>
        <v>2.1367820014326583E-4</v>
      </c>
      <c r="J657" s="4">
        <f t="shared" si="316"/>
        <v>1264.4220212193759</v>
      </c>
      <c r="K657" s="40">
        <f t="shared" si="317"/>
        <v>5.917412353584095</v>
      </c>
      <c r="L657" s="40">
        <f t="shared" si="301"/>
        <v>8.2587646415904992E-2</v>
      </c>
      <c r="M657" s="10">
        <f t="shared" si="318"/>
        <v>4.394212582484994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13.245217874162265</v>
      </c>
      <c r="Q657" s="42">
        <f t="shared" si="320"/>
        <v>0.82207324570804086</v>
      </c>
      <c r="R657" s="4">
        <f t="shared" si="321"/>
        <v>149581.0278538909</v>
      </c>
      <c r="S657">
        <f t="shared" si="302"/>
        <v>1.4958102785389091E-4</v>
      </c>
      <c r="T657" s="41">
        <f t="shared" si="303"/>
        <v>6.3981873918606729E-4</v>
      </c>
      <c r="U657" s="42">
        <f t="shared" si="322"/>
        <v>0.26843063353519991</v>
      </c>
      <c r="V657" s="42">
        <f t="shared" si="323"/>
        <v>1.047704430511702</v>
      </c>
      <c r="W657" s="42">
        <f t="shared" si="324"/>
        <v>1.0413818010831324</v>
      </c>
      <c r="X657" s="42">
        <f t="shared" si="325"/>
        <v>6.3226294285696483E-3</v>
      </c>
      <c r="Y657" s="42">
        <f t="shared" si="299"/>
        <v>8.7712602371326255E-3</v>
      </c>
      <c r="Z657" s="10">
        <f t="shared" si="326"/>
        <v>13.708976777221014</v>
      </c>
      <c r="AA657">
        <f t="shared" si="304"/>
        <v>4393153.9138936335</v>
      </c>
      <c r="AB657" s="10">
        <f t="shared" si="305"/>
        <v>4.3931539138936335</v>
      </c>
      <c r="AC657" s="10">
        <f t="shared" si="306"/>
        <v>4.2921539138936335</v>
      </c>
      <c r="AD657" s="3">
        <f t="shared" si="307"/>
        <v>622.50238055020066</v>
      </c>
      <c r="AI657" s="94">
        <f t="shared" si="308"/>
        <v>1.0413818010831324</v>
      </c>
    </row>
    <row r="658" spans="2:35">
      <c r="B658" s="39">
        <f t="shared" si="309"/>
        <v>630</v>
      </c>
      <c r="C658" s="42">
        <f t="shared" si="310"/>
        <v>10.72661870503641</v>
      </c>
      <c r="D658" s="10">
        <f t="shared" si="311"/>
        <v>3.4733812949635912</v>
      </c>
      <c r="E658" s="40">
        <f t="shared" si="312"/>
        <v>39.453237410072816</v>
      </c>
      <c r="F658" s="40">
        <f t="shared" si="313"/>
        <v>46.4</v>
      </c>
      <c r="G658" s="3">
        <f t="shared" si="314"/>
        <v>317.73381294963144</v>
      </c>
      <c r="H658" s="3">
        <f t="shared" si="315"/>
        <v>213.67820014326583</v>
      </c>
      <c r="I658">
        <f t="shared" si="300"/>
        <v>2.1367820014326583E-4</v>
      </c>
      <c r="J658" s="4">
        <f t="shared" si="316"/>
        <v>1266.5314620517806</v>
      </c>
      <c r="K658" s="40">
        <f t="shared" si="317"/>
        <v>5.9272843987014276</v>
      </c>
      <c r="L658" s="40">
        <f t="shared" si="301"/>
        <v>7.2715601298572352E-2</v>
      </c>
      <c r="M658" s="10">
        <f t="shared" si="318"/>
        <v>4.3931539138936335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13.244199835233493</v>
      </c>
      <c r="Q658" s="42">
        <f t="shared" si="320"/>
        <v>0.82335881819325718</v>
      </c>
      <c r="R658" s="4">
        <f t="shared" si="321"/>
        <v>148830.67422767507</v>
      </c>
      <c r="S658">
        <f t="shared" si="302"/>
        <v>1.4883067422767507E-4</v>
      </c>
      <c r="T658" s="41">
        <f t="shared" si="303"/>
        <v>6.4056909281228315E-4</v>
      </c>
      <c r="U658" s="42">
        <f t="shared" si="322"/>
        <v>0.26708408643527426</v>
      </c>
      <c r="V658" s="42">
        <f t="shared" si="323"/>
        <v>1.0474299313422768</v>
      </c>
      <c r="W658" s="42">
        <f t="shared" si="324"/>
        <v>1.0411250054590537</v>
      </c>
      <c r="X658" s="42">
        <f t="shared" si="325"/>
        <v>6.304925883223067E-3</v>
      </c>
      <c r="Y658" s="42">
        <f t="shared" si="299"/>
        <v>8.7793656763694248E-3</v>
      </c>
      <c r="Z658" s="10">
        <f t="shared" si="326"/>
        <v>13.705571771852863</v>
      </c>
      <c r="AA658">
        <f t="shared" si="304"/>
        <v>4392087.8381860703</v>
      </c>
      <c r="AB658" s="10">
        <f t="shared" si="305"/>
        <v>4.39208783818607</v>
      </c>
      <c r="AC658" s="10">
        <f t="shared" si="306"/>
        <v>4.29108783818607</v>
      </c>
      <c r="AD658" s="3">
        <f t="shared" si="307"/>
        <v>622.34776478405661</v>
      </c>
      <c r="AI658" s="94">
        <f t="shared" si="308"/>
        <v>1.0411250054590537</v>
      </c>
    </row>
    <row r="659" spans="2:35">
      <c r="B659" s="39">
        <f t="shared" si="309"/>
        <v>631</v>
      </c>
      <c r="C659" s="42">
        <f t="shared" si="310"/>
        <v>10.743645083933293</v>
      </c>
      <c r="D659" s="10">
        <f t="shared" si="311"/>
        <v>3.456354916066708</v>
      </c>
      <c r="E659" s="40">
        <f t="shared" si="312"/>
        <v>39.487290167866583</v>
      </c>
      <c r="F659" s="40">
        <f t="shared" si="313"/>
        <v>46.4</v>
      </c>
      <c r="G659" s="3">
        <f t="shared" si="314"/>
        <v>317.5635491606626</v>
      </c>
      <c r="H659" s="3">
        <f t="shared" si="315"/>
        <v>213.67820014326583</v>
      </c>
      <c r="I659">
        <f t="shared" si="300"/>
        <v>2.1367820014326583E-4</v>
      </c>
      <c r="J659" s="4">
        <f t="shared" si="316"/>
        <v>1268.6427243643905</v>
      </c>
      <c r="K659" s="40">
        <f t="shared" si="317"/>
        <v>5.9371649682269769</v>
      </c>
      <c r="L659" s="40">
        <f t="shared" si="301"/>
        <v>6.2835031773023076E-2</v>
      </c>
      <c r="M659" s="10">
        <f t="shared" si="318"/>
        <v>4.39208783818607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13.243174504619192</v>
      </c>
      <c r="Q659" s="42">
        <f t="shared" si="320"/>
        <v>0.82464449021177089</v>
      </c>
      <c r="R659" s="4">
        <f t="shared" si="321"/>
        <v>148080.46048851815</v>
      </c>
      <c r="S659">
        <f t="shared" si="302"/>
        <v>1.4808046048851814E-4</v>
      </c>
      <c r="T659" s="41">
        <f t="shared" si="303"/>
        <v>6.4131930655144005E-4</v>
      </c>
      <c r="U659" s="42">
        <f t="shared" si="322"/>
        <v>0.26573779036967021</v>
      </c>
      <c r="V659" s="42">
        <f t="shared" si="323"/>
        <v>1.0471535867759063</v>
      </c>
      <c r="W659" s="42">
        <f t="shared" si="324"/>
        <v>1.040866413130092</v>
      </c>
      <c r="X659" s="42">
        <f t="shared" si="325"/>
        <v>6.2871736458143257E-3</v>
      </c>
      <c r="Y659" s="42">
        <f t="shared" si="299"/>
        <v>8.7874489196013844E-3</v>
      </c>
      <c r="Z659" s="10">
        <f t="shared" si="326"/>
        <v>13.702143113161595</v>
      </c>
      <c r="AA659">
        <f t="shared" si="304"/>
        <v>4391014.3568416731</v>
      </c>
      <c r="AB659" s="10">
        <f t="shared" si="305"/>
        <v>4.3910143568416728</v>
      </c>
      <c r="AC659" s="10">
        <f t="shared" si="306"/>
        <v>4.2900143568416729</v>
      </c>
      <c r="AD659" s="3">
        <f t="shared" si="307"/>
        <v>622.19207495890839</v>
      </c>
      <c r="AI659" s="94">
        <f t="shared" si="308"/>
        <v>1.040866413130092</v>
      </c>
    </row>
    <row r="660" spans="2:35">
      <c r="B660" s="39">
        <f t="shared" si="309"/>
        <v>632</v>
      </c>
      <c r="C660" s="42">
        <f t="shared" si="310"/>
        <v>10.760671462830176</v>
      </c>
      <c r="D660" s="10">
        <f t="shared" si="311"/>
        <v>3.4393285371698248</v>
      </c>
      <c r="E660" s="40">
        <f t="shared" si="312"/>
        <v>39.521342925660349</v>
      </c>
      <c r="F660" s="40">
        <f t="shared" si="313"/>
        <v>46.4</v>
      </c>
      <c r="G660" s="3">
        <f t="shared" si="314"/>
        <v>317.39328537169376</v>
      </c>
      <c r="H660" s="3">
        <f t="shared" si="315"/>
        <v>213.67820014326583</v>
      </c>
      <c r="I660">
        <f t="shared" si="300"/>
        <v>2.1367820014326583E-4</v>
      </c>
      <c r="J660" s="4">
        <f t="shared" si="316"/>
        <v>1270.7558081572049</v>
      </c>
      <c r="K660" s="40">
        <f t="shared" si="317"/>
        <v>5.9470540621607411</v>
      </c>
      <c r="L660" s="40">
        <f t="shared" si="301"/>
        <v>5.2945937839258939E-2</v>
      </c>
      <c r="M660" s="10">
        <f t="shared" si="318"/>
        <v>4.3910143568416728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13.2421418801411</v>
      </c>
      <c r="Q660" s="42">
        <f t="shared" si="320"/>
        <v>0.82593026248720747</v>
      </c>
      <c r="R660" s="4">
        <f t="shared" si="321"/>
        <v>147330.38756681647</v>
      </c>
      <c r="S660">
        <f t="shared" si="302"/>
        <v>1.4733038756681646E-4</v>
      </c>
      <c r="T660" s="41">
        <f t="shared" si="303"/>
        <v>6.4206937947314181E-4</v>
      </c>
      <c r="U660" s="42">
        <f t="shared" si="322"/>
        <v>0.26439174700803048</v>
      </c>
      <c r="V660" s="42">
        <f t="shared" si="323"/>
        <v>1.0468753972648006</v>
      </c>
      <c r="W660" s="42">
        <f t="shared" si="324"/>
        <v>1.0406060244550894</v>
      </c>
      <c r="X660" s="42">
        <f t="shared" si="325"/>
        <v>6.2693728097111823E-3</v>
      </c>
      <c r="Y660" s="42">
        <f t="shared" si="299"/>
        <v>8.7955099053444868E-3</v>
      </c>
      <c r="Z660" s="10">
        <f t="shared" si="326"/>
        <v>13.698690805909097</v>
      </c>
      <c r="AA660">
        <f t="shared" si="304"/>
        <v>4389933.4713513423</v>
      </c>
      <c r="AB660" s="10">
        <f t="shared" si="305"/>
        <v>4.389933471351342</v>
      </c>
      <c r="AC660" s="10">
        <f t="shared" si="306"/>
        <v>4.2889334713513421</v>
      </c>
      <c r="AD660" s="3">
        <f t="shared" si="307"/>
        <v>622.03531129098508</v>
      </c>
      <c r="AI660" s="94">
        <f t="shared" si="308"/>
        <v>1.0406060244550894</v>
      </c>
    </row>
    <row r="661" spans="2:35">
      <c r="B661" s="39">
        <f t="shared" si="309"/>
        <v>633</v>
      </c>
      <c r="C661" s="42">
        <f t="shared" si="310"/>
        <v>10.777697841727059</v>
      </c>
      <c r="D661" s="10">
        <f t="shared" si="311"/>
        <v>3.4223021582729416</v>
      </c>
      <c r="E661" s="40">
        <f t="shared" si="312"/>
        <v>39.555395683454115</v>
      </c>
      <c r="F661" s="40">
        <f t="shared" si="313"/>
        <v>46.4</v>
      </c>
      <c r="G661" s="3">
        <f t="shared" si="314"/>
        <v>317.22302158272493</v>
      </c>
      <c r="H661" s="3">
        <f t="shared" si="315"/>
        <v>213.67820014326583</v>
      </c>
      <c r="I661">
        <f t="shared" si="300"/>
        <v>2.1367820014326583E-4</v>
      </c>
      <c r="J661" s="4">
        <f t="shared" si="316"/>
        <v>1272.8707134302244</v>
      </c>
      <c r="K661" s="40">
        <f t="shared" si="317"/>
        <v>5.9569516805027227</v>
      </c>
      <c r="L661" s="40">
        <f t="shared" si="301"/>
        <v>4.3048319497277276E-2</v>
      </c>
      <c r="M661" s="10">
        <f t="shared" si="318"/>
        <v>4.389933471351342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13.241101959605512</v>
      </c>
      <c r="Q661" s="42">
        <f t="shared" si="320"/>
        <v>0.82721613574374042</v>
      </c>
      <c r="R661" s="4">
        <f t="shared" si="321"/>
        <v>146580.45639296641</v>
      </c>
      <c r="S661">
        <f t="shared" si="302"/>
        <v>1.4658045639296641E-4</v>
      </c>
      <c r="T661" s="41">
        <f t="shared" si="303"/>
        <v>6.4281931064699184E-4</v>
      </c>
      <c r="U661" s="42">
        <f t="shared" si="322"/>
        <v>0.26304595801999786</v>
      </c>
      <c r="V661" s="42">
        <f t="shared" si="323"/>
        <v>1.0465953632640346</v>
      </c>
      <c r="W661" s="42">
        <f t="shared" si="324"/>
        <v>1.0403438397956861</v>
      </c>
      <c r="X661" s="42">
        <f t="shared" si="325"/>
        <v>6.2515234683484522E-3</v>
      </c>
      <c r="Y661" s="42">
        <f t="shared" si="299"/>
        <v>8.8035485721850246E-3</v>
      </c>
      <c r="Z661" s="10">
        <f t="shared" si="326"/>
        <v>13.695214854893411</v>
      </c>
      <c r="AA661">
        <f t="shared" si="304"/>
        <v>4388845.183217302</v>
      </c>
      <c r="AB661" s="10">
        <f t="shared" si="305"/>
        <v>4.3888451832173017</v>
      </c>
      <c r="AC661" s="10">
        <f t="shared" si="306"/>
        <v>4.2878451832173017</v>
      </c>
      <c r="AD661" s="3">
        <f t="shared" si="307"/>
        <v>621.87747399815839</v>
      </c>
      <c r="AI661" s="94">
        <f t="shared" si="308"/>
        <v>1.0403438397956861</v>
      </c>
    </row>
    <row r="662" spans="2:35">
      <c r="B662" s="39">
        <f t="shared" si="309"/>
        <v>634</v>
      </c>
      <c r="C662" s="42">
        <f t="shared" si="310"/>
        <v>10.794724220623943</v>
      </c>
      <c r="D662" s="10">
        <f t="shared" si="311"/>
        <v>3.4052757793760584</v>
      </c>
      <c r="E662" s="40">
        <f t="shared" si="312"/>
        <v>39.589448441247882</v>
      </c>
      <c r="F662" s="40">
        <f t="shared" si="313"/>
        <v>46.4</v>
      </c>
      <c r="G662" s="3">
        <f t="shared" si="314"/>
        <v>317.05275779375609</v>
      </c>
      <c r="H662" s="3">
        <f t="shared" si="315"/>
        <v>213.67820014326583</v>
      </c>
      <c r="I662">
        <f t="shared" si="300"/>
        <v>2.1367820014326583E-4</v>
      </c>
      <c r="J662" s="4">
        <f t="shared" si="316"/>
        <v>1274.9874401834486</v>
      </c>
      <c r="K662" s="40">
        <f t="shared" si="317"/>
        <v>5.9668578232529184</v>
      </c>
      <c r="L662" s="40">
        <f t="shared" si="301"/>
        <v>3.3142176747081642E-2</v>
      </c>
      <c r="M662" s="10">
        <f t="shared" si="318"/>
        <v>4.3888451832173017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13.240054740803044</v>
      </c>
      <c r="Q662" s="42">
        <f t="shared" si="320"/>
        <v>0.82850211070609547</v>
      </c>
      <c r="R662" s="4">
        <f t="shared" si="321"/>
        <v>145830.66789736433</v>
      </c>
      <c r="S662">
        <f t="shared" si="302"/>
        <v>1.4583066789736432E-4</v>
      </c>
      <c r="T662" s="41">
        <f t="shared" si="303"/>
        <v>6.4356909914259396E-4</v>
      </c>
      <c r="U662" s="42">
        <f t="shared" si="322"/>
        <v>0.26170042507521513</v>
      </c>
      <c r="V662" s="42">
        <f t="shared" si="323"/>
        <v>1.0463134852319458</v>
      </c>
      <c r="W662" s="42">
        <f t="shared" si="324"/>
        <v>1.0400798595162681</v>
      </c>
      <c r="X662" s="42">
        <f t="shared" si="325"/>
        <v>6.2336257156776487E-3</v>
      </c>
      <c r="Y662" s="42">
        <f t="shared" si="299"/>
        <v>8.8115648587800792E-3</v>
      </c>
      <c r="Z662" s="10">
        <f t="shared" si="326"/>
        <v>13.691715264948922</v>
      </c>
      <c r="AA662">
        <f t="shared" si="304"/>
        <v>4387749.4939531535</v>
      </c>
      <c r="AB662" s="10">
        <f t="shared" si="305"/>
        <v>4.3877494939531534</v>
      </c>
      <c r="AC662" s="10">
        <f t="shared" si="306"/>
        <v>4.2867494939531534</v>
      </c>
      <c r="AD662" s="3">
        <f t="shared" si="307"/>
        <v>621.71856329994978</v>
      </c>
      <c r="AI662" s="94">
        <f t="shared" si="308"/>
        <v>1.0400798595162681</v>
      </c>
    </row>
    <row r="663" spans="2:35">
      <c r="B663" s="39">
        <f t="shared" si="309"/>
        <v>635</v>
      </c>
      <c r="C663" s="42">
        <f t="shared" si="310"/>
        <v>10.811750599520826</v>
      </c>
      <c r="D663" s="10">
        <f t="shared" si="311"/>
        <v>3.3882494004791752</v>
      </c>
      <c r="E663" s="40">
        <f t="shared" si="312"/>
        <v>39.623501199041648</v>
      </c>
      <c r="F663" s="40">
        <f t="shared" si="313"/>
        <v>46.4</v>
      </c>
      <c r="G663" s="3">
        <f t="shared" si="314"/>
        <v>316.88249400478725</v>
      </c>
      <c r="H663" s="3">
        <f t="shared" si="315"/>
        <v>213.67820014326583</v>
      </c>
      <c r="I663">
        <f t="shared" si="300"/>
        <v>2.1367820014326583E-4</v>
      </c>
      <c r="J663" s="4">
        <f t="shared" si="316"/>
        <v>1277.1059884168774</v>
      </c>
      <c r="K663" s="40">
        <f t="shared" si="317"/>
        <v>5.9767724904113297</v>
      </c>
      <c r="L663" s="40">
        <f t="shared" si="301"/>
        <v>2.3227509588670259E-2</v>
      </c>
      <c r="M663" s="10">
        <f t="shared" si="318"/>
        <v>4.3877494939531534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13.23900022150867</v>
      </c>
      <c r="Q663" s="42">
        <f t="shared" si="320"/>
        <v>0.82978818809955468</v>
      </c>
      <c r="R663" s="4">
        <f t="shared" si="321"/>
        <v>145081.02301040667</v>
      </c>
      <c r="S663">
        <f t="shared" si="302"/>
        <v>1.4508102301040668E-4</v>
      </c>
      <c r="T663" s="41">
        <f t="shared" si="303"/>
        <v>6.4431874402955157E-4</v>
      </c>
      <c r="U663" s="42">
        <f t="shared" si="322"/>
        <v>0.26035514984332531</v>
      </c>
      <c r="V663" s="42">
        <f t="shared" si="323"/>
        <v>1.0460297636298443</v>
      </c>
      <c r="W663" s="42">
        <f t="shared" si="324"/>
        <v>1.0398140839839822</v>
      </c>
      <c r="X663" s="42">
        <f t="shared" si="325"/>
        <v>6.2156796458621155E-3</v>
      </c>
      <c r="Y663" s="42">
        <f t="shared" si="299"/>
        <v>8.8195587038576075E-3</v>
      </c>
      <c r="Z663" s="10">
        <f t="shared" si="326"/>
        <v>13.688192040945964</v>
      </c>
      <c r="AA663">
        <f t="shared" si="304"/>
        <v>4386646.4050837541</v>
      </c>
      <c r="AB663" s="10">
        <f t="shared" si="305"/>
        <v>4.3866464050837539</v>
      </c>
      <c r="AC663" s="10">
        <f t="shared" si="306"/>
        <v>4.2856464050837539</v>
      </c>
      <c r="AD663" s="3">
        <f t="shared" si="307"/>
        <v>621.55857941751333</v>
      </c>
      <c r="AI663" s="94">
        <f t="shared" si="308"/>
        <v>1.0398140839839822</v>
      </c>
    </row>
    <row r="664" spans="2:35">
      <c r="B664" s="39">
        <f t="shared" si="309"/>
        <v>636</v>
      </c>
      <c r="C664" s="42">
        <f t="shared" si="310"/>
        <v>10.828776978417709</v>
      </c>
      <c r="D664" s="10">
        <f t="shared" si="311"/>
        <v>3.371223021582292</v>
      </c>
      <c r="E664" s="40">
        <f t="shared" si="312"/>
        <v>39.657553956835415</v>
      </c>
      <c r="F664" s="40">
        <f t="shared" si="313"/>
        <v>46.4</v>
      </c>
      <c r="G664" s="3">
        <f t="shared" si="314"/>
        <v>316.71223021581841</v>
      </c>
      <c r="H664" s="3">
        <f t="shared" si="315"/>
        <v>213.67820014326583</v>
      </c>
      <c r="I664">
        <f t="shared" si="300"/>
        <v>2.1367820014326583E-4</v>
      </c>
      <c r="J664" s="4">
        <f t="shared" si="316"/>
        <v>1279.2263581305112</v>
      </c>
      <c r="K664" s="40">
        <f t="shared" si="317"/>
        <v>5.9866956819779569</v>
      </c>
      <c r="L664" s="40">
        <f t="shared" si="301"/>
        <v>1.3304318022043127E-2</v>
      </c>
      <c r="M664" s="10">
        <f t="shared" si="318"/>
        <v>4.3866464050837539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13.237938399481564</v>
      </c>
      <c r="Q664" s="42">
        <f t="shared" si="320"/>
        <v>0.83107436864996043</v>
      </c>
      <c r="R664" s="4">
        <f t="shared" si="321"/>
        <v>144331.52266248965</v>
      </c>
      <c r="S664">
        <f t="shared" si="302"/>
        <v>1.4433152266248963E-4</v>
      </c>
      <c r="T664" s="41">
        <f t="shared" si="303"/>
        <v>6.4506824437746862E-4</v>
      </c>
      <c r="U664" s="42">
        <f t="shared" si="322"/>
        <v>0.25901013399397077</v>
      </c>
      <c r="V664" s="42">
        <f t="shared" si="323"/>
        <v>1.0457441989231053</v>
      </c>
      <c r="W664" s="42">
        <f t="shared" si="324"/>
        <v>1.039546513568705</v>
      </c>
      <c r="X664" s="42">
        <f t="shared" si="325"/>
        <v>6.1976853544003507E-3</v>
      </c>
      <c r="Y664" s="42">
        <f t="shared" si="299"/>
        <v>8.8275300462179723E-3</v>
      </c>
      <c r="Z664" s="10">
        <f t="shared" si="326"/>
        <v>13.68464518779264</v>
      </c>
      <c r="AA664">
        <f t="shared" si="304"/>
        <v>4385535.9181457823</v>
      </c>
      <c r="AB664" s="10">
        <f t="shared" si="305"/>
        <v>4.3855359181457825</v>
      </c>
      <c r="AC664" s="10">
        <f t="shared" si="306"/>
        <v>4.2845359181457825</v>
      </c>
      <c r="AD664" s="3">
        <f t="shared" si="307"/>
        <v>621.39752257371754</v>
      </c>
      <c r="AI664" s="94">
        <f t="shared" si="308"/>
        <v>1.039546513568705</v>
      </c>
    </row>
    <row r="665" spans="2:35">
      <c r="B665" s="39">
        <f t="shared" si="309"/>
        <v>637</v>
      </c>
      <c r="C665" s="42">
        <f t="shared" si="310"/>
        <v>10.845803357314592</v>
      </c>
      <c r="D665" s="10">
        <f t="shared" si="311"/>
        <v>3.3541966426854088</v>
      </c>
      <c r="E665" s="40">
        <f t="shared" si="312"/>
        <v>39.691606714629181</v>
      </c>
      <c r="F665" s="40">
        <f t="shared" si="313"/>
        <v>46.4</v>
      </c>
      <c r="G665" s="3">
        <f t="shared" si="314"/>
        <v>316.54196642684957</v>
      </c>
      <c r="H665" s="3">
        <f t="shared" si="315"/>
        <v>213.67820014326583</v>
      </c>
      <c r="I665">
        <f t="shared" si="300"/>
        <v>2.1367820014326583E-4</v>
      </c>
      <c r="J665" s="4">
        <f t="shared" si="316"/>
        <v>1281.3485493243497</v>
      </c>
      <c r="K665" s="40">
        <f t="shared" si="317"/>
        <v>5.9966273979527998</v>
      </c>
      <c r="L665" s="40">
        <f t="shared" si="301"/>
        <v>3.372602047200246E-3</v>
      </c>
      <c r="M665" s="10">
        <f t="shared" si="318"/>
        <v>4.3855359181457825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13.236869272465626</v>
      </c>
      <c r="Q665" s="42">
        <f t="shared" si="320"/>
        <v>0.83236065308371998</v>
      </c>
      <c r="R665" s="4">
        <f t="shared" si="321"/>
        <v>143582.16778400974</v>
      </c>
      <c r="S665">
        <f t="shared" si="302"/>
        <v>1.4358216778400973E-4</v>
      </c>
      <c r="T665" s="41">
        <f t="shared" si="303"/>
        <v>6.4581759925594849E-4</v>
      </c>
      <c r="U665" s="42">
        <f t="shared" si="322"/>
        <v>0.25766537919679466</v>
      </c>
      <c r="V665" s="42">
        <f t="shared" si="323"/>
        <v>1.0454567915788691</v>
      </c>
      <c r="W665" s="42">
        <f t="shared" si="324"/>
        <v>1.0392771486431798</v>
      </c>
      <c r="X665" s="42">
        <f t="shared" si="325"/>
        <v>6.179642935689289E-3</v>
      </c>
      <c r="Y665" s="42">
        <f t="shared" si="299"/>
        <v>8.8354788247323422E-3</v>
      </c>
      <c r="Z665" s="10">
        <f t="shared" si="326"/>
        <v>13.68107471043181</v>
      </c>
      <c r="AA665">
        <f t="shared" si="304"/>
        <v>4384418.0346868066</v>
      </c>
      <c r="AB665" s="10">
        <f t="shared" si="305"/>
        <v>4.3844180346868065</v>
      </c>
      <c r="AC665" s="10">
        <f t="shared" si="306"/>
        <v>4.2834180346868065</v>
      </c>
      <c r="AD665" s="3">
        <f t="shared" si="307"/>
        <v>621.23539299301035</v>
      </c>
      <c r="AI665" s="94">
        <f t="shared" si="308"/>
        <v>1.0392771486431798</v>
      </c>
    </row>
    <row r="666" spans="2:35">
      <c r="B666" s="39">
        <f t="shared" si="309"/>
        <v>638</v>
      </c>
      <c r="C666" s="42">
        <f t="shared" si="310"/>
        <v>10.862829736211475</v>
      </c>
      <c r="D666" s="10">
        <f t="shared" si="311"/>
        <v>3.3371702637885257</v>
      </c>
      <c r="E666" s="40">
        <f t="shared" si="312"/>
        <v>39.725659472422947</v>
      </c>
      <c r="F666" s="40">
        <f t="shared" si="313"/>
        <v>46.4</v>
      </c>
      <c r="G666" s="3">
        <f t="shared" si="314"/>
        <v>316.37170263788073</v>
      </c>
      <c r="H666" s="3">
        <f t="shared" si="315"/>
        <v>213.67820014326583</v>
      </c>
      <c r="I666">
        <f t="shared" si="300"/>
        <v>2.1367820014326583E-4</v>
      </c>
      <c r="J666" s="4">
        <f t="shared" si="316"/>
        <v>1283.4725619983933</v>
      </c>
      <c r="K666" s="40">
        <f t="shared" si="317"/>
        <v>6.0065676383358593</v>
      </c>
      <c r="L666" s="40">
        <f t="shared" si="301"/>
        <v>0</v>
      </c>
      <c r="M666" s="10">
        <f t="shared" si="318"/>
        <v>4.3844180346868065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13.235792838188553</v>
      </c>
      <c r="Q666" s="42">
        <f t="shared" si="320"/>
        <v>0.83364704212780938</v>
      </c>
      <c r="R666" s="4">
        <f t="shared" si="321"/>
        <v>142832.95930536321</v>
      </c>
      <c r="S666">
        <f t="shared" si="302"/>
        <v>1.4283295930536322E-4</v>
      </c>
      <c r="T666" s="41">
        <f t="shared" si="303"/>
        <v>6.4656680773459503E-4</v>
      </c>
      <c r="U666" s="42">
        <f t="shared" si="322"/>
        <v>0.25632088712143952</v>
      </c>
      <c r="V666" s="42">
        <f t="shared" si="323"/>
        <v>1.0451675420687943</v>
      </c>
      <c r="W666" s="42">
        <f t="shared" si="324"/>
        <v>1.0390059895827928</v>
      </c>
      <c r="X666" s="42">
        <f t="shared" si="325"/>
        <v>6.1615524860014759E-3</v>
      </c>
      <c r="Y666" s="42">
        <f t="shared" si="299"/>
        <v>8.8434049783449164E-3</v>
      </c>
      <c r="Z666" s="10">
        <f t="shared" si="326"/>
        <v>13.677480613843988</v>
      </c>
      <c r="AA666">
        <f t="shared" si="304"/>
        <v>4383292.7562661758</v>
      </c>
      <c r="AB666" s="10">
        <f t="shared" si="305"/>
        <v>4.3832927562661759</v>
      </c>
      <c r="AC666" s="10">
        <f t="shared" si="306"/>
        <v>4.2822927562661759</v>
      </c>
      <c r="AD666" s="3">
        <f t="shared" si="307"/>
        <v>621.07219090154831</v>
      </c>
      <c r="AI666" s="94">
        <f t="shared" si="308"/>
        <v>1.0390059895827928</v>
      </c>
    </row>
    <row r="667" spans="2:35">
      <c r="B667" s="39">
        <f t="shared" si="309"/>
        <v>639</v>
      </c>
      <c r="C667" s="42">
        <f t="shared" si="310"/>
        <v>10.879856115108359</v>
      </c>
      <c r="D667" s="10">
        <f t="shared" si="311"/>
        <v>3.3201438848916425</v>
      </c>
      <c r="E667" s="40">
        <f t="shared" si="312"/>
        <v>39.759712230216714</v>
      </c>
      <c r="F667" s="40">
        <f t="shared" si="313"/>
        <v>46.4</v>
      </c>
      <c r="G667" s="3">
        <f t="shared" si="314"/>
        <v>316.20143884891189</v>
      </c>
      <c r="H667" s="3">
        <f t="shared" si="315"/>
        <v>213.67820014326583</v>
      </c>
      <c r="I667">
        <f t="shared" si="300"/>
        <v>2.1367820014326583E-4</v>
      </c>
      <c r="J667" s="4">
        <f t="shared" si="316"/>
        <v>1285.5983961526415</v>
      </c>
      <c r="K667" s="40">
        <f t="shared" si="317"/>
        <v>6.0165164031271336</v>
      </c>
      <c r="L667" s="40">
        <f t="shared" si="301"/>
        <v>0</v>
      </c>
      <c r="M667" s="10">
        <f t="shared" si="318"/>
        <v>4.3832927562661759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13.234709094362673</v>
      </c>
      <c r="Q667" s="42">
        <f t="shared" si="320"/>
        <v>0.83493353650977775</v>
      </c>
      <c r="R667" s="4">
        <f t="shared" si="321"/>
        <v>142083.89815694652</v>
      </c>
      <c r="S667">
        <f t="shared" si="302"/>
        <v>1.4208389815694654E-4</v>
      </c>
      <c r="T667" s="41">
        <f t="shared" si="303"/>
        <v>6.4731586888301163E-4</v>
      </c>
      <c r="U667" s="42">
        <f t="shared" si="322"/>
        <v>0.25497665943754838</v>
      </c>
      <c r="V667" s="42">
        <f t="shared" si="323"/>
        <v>1.0448764508667618</v>
      </c>
      <c r="W667" s="42">
        <f t="shared" si="324"/>
        <v>1.0387330367657863</v>
      </c>
      <c r="X667" s="42">
        <f t="shared" si="325"/>
        <v>6.1434141009755194E-3</v>
      </c>
      <c r="Y667" s="42">
        <f t="shared" si="299"/>
        <v>8.8513084460719264E-3</v>
      </c>
      <c r="Z667" s="10">
        <f t="shared" si="326"/>
        <v>13.673862903045267</v>
      </c>
      <c r="AA667">
        <f t="shared" si="304"/>
        <v>4382160.0844543837</v>
      </c>
      <c r="AB667" s="10">
        <f t="shared" si="305"/>
        <v>4.3821600844543838</v>
      </c>
      <c r="AC667" s="10">
        <f t="shared" si="306"/>
        <v>4.2811600844543838</v>
      </c>
      <c r="AD667" s="3">
        <f t="shared" si="307"/>
        <v>620.90791652710425</v>
      </c>
      <c r="AI667" s="94">
        <f t="shared" si="308"/>
        <v>1.0387330367657863</v>
      </c>
    </row>
    <row r="668" spans="2:35">
      <c r="B668" s="39">
        <f t="shared" si="309"/>
        <v>640</v>
      </c>
      <c r="C668" s="42">
        <f t="shared" si="310"/>
        <v>10.896882494005242</v>
      </c>
      <c r="D668" s="10">
        <f t="shared" si="311"/>
        <v>3.3031175059947593</v>
      </c>
      <c r="E668" s="40">
        <f t="shared" si="312"/>
        <v>39.79376498801048</v>
      </c>
      <c r="F668" s="40">
        <f t="shared" si="313"/>
        <v>46.4</v>
      </c>
      <c r="G668" s="3">
        <f t="shared" si="314"/>
        <v>316.03117505994305</v>
      </c>
      <c r="H668" s="3">
        <f t="shared" si="315"/>
        <v>213.67820014326583</v>
      </c>
      <c r="I668">
        <f t="shared" si="300"/>
        <v>2.1367820014326583E-4</v>
      </c>
      <c r="J668" s="4">
        <f t="shared" si="316"/>
        <v>1287.7260517870945</v>
      </c>
      <c r="K668" s="40">
        <f t="shared" si="317"/>
        <v>6.0264736923266238</v>
      </c>
      <c r="L668" s="40">
        <f t="shared" si="301"/>
        <v>0</v>
      </c>
      <c r="M668" s="10">
        <f t="shared" si="318"/>
        <v>4.3821600844543838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13.233618038684297</v>
      </c>
      <c r="Q668" s="42">
        <f t="shared" si="320"/>
        <v>0.83622013695775144</v>
      </c>
      <c r="R668" s="4">
        <f t="shared" si="321"/>
        <v>141334.98526915605</v>
      </c>
      <c r="S668">
        <f t="shared" si="302"/>
        <v>1.4133498526915604E-4</v>
      </c>
      <c r="T668" s="41">
        <f t="shared" si="303"/>
        <v>6.4806478177080224E-4</v>
      </c>
      <c r="U668" s="42">
        <f t="shared" si="322"/>
        <v>0.25363269781476394</v>
      </c>
      <c r="V668" s="42">
        <f t="shared" si="323"/>
        <v>1.0445835184505767</v>
      </c>
      <c r="W668" s="42">
        <f t="shared" si="324"/>
        <v>1.038458290573107</v>
      </c>
      <c r="X668" s="42">
        <f t="shared" si="325"/>
        <v>6.1252278774697189E-3</v>
      </c>
      <c r="Y668" s="42">
        <f t="shared" si="299"/>
        <v>8.859189167003019E-3</v>
      </c>
      <c r="Z668" s="10">
        <f t="shared" si="326"/>
        <v>13.670221583088901</v>
      </c>
      <c r="AA668">
        <f t="shared" si="304"/>
        <v>4381020.0208335584</v>
      </c>
      <c r="AB668" s="10">
        <f t="shared" si="305"/>
        <v>4.3810200208335583</v>
      </c>
      <c r="AC668" s="10">
        <f t="shared" si="306"/>
        <v>4.2800200208335584</v>
      </c>
      <c r="AD668" s="3">
        <f t="shared" si="307"/>
        <v>620.74257009913822</v>
      </c>
      <c r="AI668" s="94">
        <f t="shared" si="308"/>
        <v>1.038458290573107</v>
      </c>
    </row>
    <row r="669" spans="2:35">
      <c r="B669" s="39">
        <f t="shared" si="309"/>
        <v>641</v>
      </c>
      <c r="C669" s="42">
        <f t="shared" si="310"/>
        <v>10.913908872902125</v>
      </c>
      <c r="D669" s="10">
        <f t="shared" si="311"/>
        <v>3.2860911270978761</v>
      </c>
      <c r="E669" s="40">
        <f t="shared" si="312"/>
        <v>39.827817745804246</v>
      </c>
      <c r="F669" s="40">
        <f t="shared" si="313"/>
        <v>46.4</v>
      </c>
      <c r="G669" s="3">
        <f t="shared" si="314"/>
        <v>315.86091127097421</v>
      </c>
      <c r="H669" s="3">
        <f t="shared" si="315"/>
        <v>213.67820014326583</v>
      </c>
      <c r="I669">
        <f t="shared" si="300"/>
        <v>2.1367820014326583E-4</v>
      </c>
      <c r="J669" s="4">
        <f t="shared" si="316"/>
        <v>1289.8555289017525</v>
      </c>
      <c r="K669" s="40">
        <f t="shared" si="317"/>
        <v>6.0364395059343297</v>
      </c>
      <c r="L669" s="40">
        <f t="shared" si="301"/>
        <v>0</v>
      </c>
      <c r="M669" s="10">
        <f t="shared" si="318"/>
        <v>4.3810200208335583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13.232519668834167</v>
      </c>
      <c r="Q669" s="42">
        <f t="shared" si="320"/>
        <v>0.83750684420043819</v>
      </c>
      <c r="R669" s="4">
        <f t="shared" si="321"/>
        <v>140586.22157238805</v>
      </c>
      <c r="S669">
        <f t="shared" si="302"/>
        <v>1.4058622157238804E-4</v>
      </c>
      <c r="T669" s="41">
        <f t="shared" si="303"/>
        <v>6.4881354546757024E-4</v>
      </c>
      <c r="U669" s="42">
        <f t="shared" si="322"/>
        <v>0.25228900392272896</v>
      </c>
      <c r="V669" s="42">
        <f t="shared" si="323"/>
        <v>1.0442887453009355</v>
      </c>
      <c r="W669" s="42">
        <f t="shared" si="324"/>
        <v>1.0381817513885236</v>
      </c>
      <c r="X669" s="42">
        <f t="shared" si="325"/>
        <v>6.1069939124118733E-3</v>
      </c>
      <c r="Y669" s="42">
        <f t="shared" si="299"/>
        <v>8.8670470803011627E-3</v>
      </c>
      <c r="Z669" s="10">
        <f t="shared" si="326"/>
        <v>13.666556659064643</v>
      </c>
      <c r="AA669">
        <f t="shared" si="304"/>
        <v>4379872.5669972524</v>
      </c>
      <c r="AB669" s="10">
        <f t="shared" si="305"/>
        <v>4.3798725669972525</v>
      </c>
      <c r="AC669" s="10">
        <f t="shared" si="306"/>
        <v>4.2788725669972525</v>
      </c>
      <c r="AD669" s="3">
        <f t="shared" si="307"/>
        <v>620.57615184876761</v>
      </c>
      <c r="AI669" s="94">
        <f t="shared" si="308"/>
        <v>1.0381817513885236</v>
      </c>
    </row>
    <row r="670" spans="2:35">
      <c r="B670" s="39">
        <f t="shared" si="309"/>
        <v>642</v>
      </c>
      <c r="C670" s="42">
        <f t="shared" si="310"/>
        <v>10.930935251799008</v>
      </c>
      <c r="D670" s="10">
        <f t="shared" si="311"/>
        <v>3.2690647482009929</v>
      </c>
      <c r="E670" s="40">
        <f t="shared" si="312"/>
        <v>39.861870503598013</v>
      </c>
      <c r="F670" s="40">
        <f t="shared" si="313"/>
        <v>46.4</v>
      </c>
      <c r="G670" s="3">
        <f t="shared" si="314"/>
        <v>315.69064748200537</v>
      </c>
      <c r="H670" s="3">
        <f t="shared" si="315"/>
        <v>213.67820014326583</v>
      </c>
      <c r="I670">
        <f t="shared" si="300"/>
        <v>2.1367820014326583E-4</v>
      </c>
      <c r="J670" s="4">
        <f t="shared" si="316"/>
        <v>1291.9868274966152</v>
      </c>
      <c r="K670" s="40">
        <f t="shared" si="317"/>
        <v>6.0464138439502522</v>
      </c>
      <c r="L670" s="40">
        <f t="shared" si="301"/>
        <v>0</v>
      </c>
      <c r="M670" s="10">
        <f t="shared" si="318"/>
        <v>4.3798725669972525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13.231413982477227</v>
      </c>
      <c r="Q670" s="42">
        <f t="shared" si="320"/>
        <v>0.83879365896713143</v>
      </c>
      <c r="R670" s="4">
        <f t="shared" si="321"/>
        <v>139837.60799703895</v>
      </c>
      <c r="S670">
        <f t="shared" si="302"/>
        <v>1.3983760799703894E-4</v>
      </c>
      <c r="T670" s="41">
        <f t="shared" si="303"/>
        <v>6.4956215904291926E-4</v>
      </c>
      <c r="U670" s="42">
        <f t="shared" si="322"/>
        <v>0.25094557943108625</v>
      </c>
      <c r="V670" s="42">
        <f t="shared" si="323"/>
        <v>1.0439921319017393</v>
      </c>
      <c r="W670" s="42">
        <f t="shared" si="324"/>
        <v>1.0379034195985748</v>
      </c>
      <c r="X670" s="42">
        <f t="shared" si="325"/>
        <v>6.0887123031645451E-3</v>
      </c>
      <c r="Y670" s="42">
        <f t="shared" ref="Y670:Y733" si="329">IF((X670*(Q670-Q669)+Y669)&lt;0,0,X670*(Q670-Q669)+Y669)</f>
        <v>8.8748821252030222E-3</v>
      </c>
      <c r="Z670" s="10">
        <f t="shared" si="326"/>
        <v>13.662868136098769</v>
      </c>
      <c r="AA670">
        <f t="shared" si="304"/>
        <v>4378717.7245504577</v>
      </c>
      <c r="AB670" s="10">
        <f t="shared" si="305"/>
        <v>4.3787177245504578</v>
      </c>
      <c r="AC670" s="10">
        <f t="shared" si="306"/>
        <v>4.2777177245504578</v>
      </c>
      <c r="AD670" s="3">
        <f t="shared" si="307"/>
        <v>620.40866200876837</v>
      </c>
      <c r="AI670" s="94">
        <f t="shared" si="308"/>
        <v>1.0379034195985748</v>
      </c>
    </row>
    <row r="671" spans="2:35">
      <c r="B671" s="39">
        <f t="shared" si="309"/>
        <v>643</v>
      </c>
      <c r="C671" s="42">
        <f t="shared" si="310"/>
        <v>10.947961630695891</v>
      </c>
      <c r="D671" s="10">
        <f t="shared" si="311"/>
        <v>3.2520383693041097</v>
      </c>
      <c r="E671" s="40">
        <f t="shared" si="312"/>
        <v>39.895923261391779</v>
      </c>
      <c r="F671" s="40">
        <f t="shared" si="313"/>
        <v>46.4</v>
      </c>
      <c r="G671" s="3">
        <f t="shared" si="314"/>
        <v>315.52038369303654</v>
      </c>
      <c r="H671" s="3">
        <f t="shared" si="315"/>
        <v>213.67820014326583</v>
      </c>
      <c r="I671">
        <f t="shared" si="300"/>
        <v>2.1367820014326583E-4</v>
      </c>
      <c r="J671" s="4">
        <f t="shared" si="316"/>
        <v>1294.1199475716826</v>
      </c>
      <c r="K671" s="40">
        <f t="shared" si="317"/>
        <v>6.0563967063743886</v>
      </c>
      <c r="L671" s="40">
        <f t="shared" si="301"/>
        <v>0</v>
      </c>
      <c r="M671" s="10">
        <f t="shared" si="318"/>
        <v>4.3787177245504578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13.230300977262601</v>
      </c>
      <c r="Q671" s="42">
        <f t="shared" si="320"/>
        <v>0.84008058198771463</v>
      </c>
      <c r="R671" s="4">
        <f t="shared" si="321"/>
        <v>139089.14547350514</v>
      </c>
      <c r="S671">
        <f t="shared" si="302"/>
        <v>1.3908914547350513E-4</v>
      </c>
      <c r="T671" s="41">
        <f t="shared" si="303"/>
        <v>6.5031062156645312E-4</v>
      </c>
      <c r="U671" s="42">
        <f t="shared" si="322"/>
        <v>0.24960242600947863</v>
      </c>
      <c r="V671" s="42">
        <f t="shared" si="323"/>
        <v>1.043693678739964</v>
      </c>
      <c r="W671" s="42">
        <f t="shared" si="324"/>
        <v>1.0376232955925764</v>
      </c>
      <c r="X671" s="42">
        <f t="shared" si="325"/>
        <v>6.0703831473876146E-3</v>
      </c>
      <c r="Y671" s="42">
        <f t="shared" si="329"/>
        <v>8.882694241019156E-3</v>
      </c>
      <c r="Z671" s="10">
        <f t="shared" si="326"/>
        <v>13.659156019353841</v>
      </c>
      <c r="AA671">
        <f t="shared" si="304"/>
        <v>4377555.4951095227</v>
      </c>
      <c r="AB671" s="10">
        <f t="shared" si="305"/>
        <v>4.3775554951095224</v>
      </c>
      <c r="AC671" s="10">
        <f t="shared" si="306"/>
        <v>4.2765554951095224</v>
      </c>
      <c r="AD671" s="3">
        <f t="shared" si="307"/>
        <v>620.2401008135638</v>
      </c>
      <c r="AI671" s="94">
        <f t="shared" si="308"/>
        <v>1.0376232955925764</v>
      </c>
    </row>
    <row r="672" spans="2:35">
      <c r="B672" s="39">
        <f t="shared" si="309"/>
        <v>644</v>
      </c>
      <c r="C672" s="42">
        <f t="shared" si="310"/>
        <v>10.964988009592775</v>
      </c>
      <c r="D672" s="10">
        <f t="shared" si="311"/>
        <v>3.2350119904072265</v>
      </c>
      <c r="E672" s="40">
        <f t="shared" si="312"/>
        <v>39.929976019185546</v>
      </c>
      <c r="F672" s="40">
        <f t="shared" si="313"/>
        <v>46.4</v>
      </c>
      <c r="G672" s="3">
        <f t="shared" si="314"/>
        <v>315.3501199040677</v>
      </c>
      <c r="H672" s="3">
        <f t="shared" si="315"/>
        <v>213.67820014326583</v>
      </c>
      <c r="I672">
        <f t="shared" si="300"/>
        <v>2.1367820014326583E-4</v>
      </c>
      <c r="J672" s="4">
        <f t="shared" si="316"/>
        <v>1296.2548891269548</v>
      </c>
      <c r="K672" s="40">
        <f t="shared" si="317"/>
        <v>6.0663880932067418</v>
      </c>
      <c r="L672" s="40">
        <f t="shared" si="301"/>
        <v>0</v>
      </c>
      <c r="M672" s="10">
        <f t="shared" si="318"/>
        <v>4.3775554951095224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13.229180650823496</v>
      </c>
      <c r="Q672" s="42">
        <f t="shared" si="320"/>
        <v>0.84136761399266524</v>
      </c>
      <c r="R672" s="4">
        <f t="shared" si="321"/>
        <v>138340.83493218292</v>
      </c>
      <c r="S672">
        <f t="shared" si="302"/>
        <v>1.3834083493218291E-4</v>
      </c>
      <c r="T672" s="41">
        <f t="shared" si="303"/>
        <v>6.5105893210777534E-4</v>
      </c>
      <c r="U672" s="42">
        <f t="shared" si="322"/>
        <v>0.24825954532754885</v>
      </c>
      <c r="V672" s="42">
        <f t="shared" si="323"/>
        <v>1.0433933863061218</v>
      </c>
      <c r="W672" s="42">
        <f t="shared" si="324"/>
        <v>1.0373413797625961</v>
      </c>
      <c r="X672" s="42">
        <f t="shared" si="325"/>
        <v>6.0520065435256676E-3</v>
      </c>
      <c r="Y672" s="42">
        <f t="shared" si="329"/>
        <v>8.8904833671348445E-3</v>
      </c>
      <c r="Z672" s="10">
        <f t="shared" si="326"/>
        <v>13.655420314029463</v>
      </c>
      <c r="AA672">
        <f t="shared" si="304"/>
        <v>4376385.8803023966</v>
      </c>
      <c r="AB672" s="10">
        <f t="shared" si="305"/>
        <v>4.3763858803023963</v>
      </c>
      <c r="AC672" s="10">
        <f t="shared" si="306"/>
        <v>4.2753858803023963</v>
      </c>
      <c r="AD672" s="3">
        <f t="shared" si="307"/>
        <v>620.07046849925985</v>
      </c>
      <c r="AI672" s="94">
        <f t="shared" si="308"/>
        <v>1.0373413797625961</v>
      </c>
    </row>
    <row r="673" spans="2:35">
      <c r="B673" s="39">
        <f t="shared" si="309"/>
        <v>645</v>
      </c>
      <c r="C673" s="42">
        <f t="shared" si="310"/>
        <v>10.982014388489658</v>
      </c>
      <c r="D673" s="10">
        <f t="shared" si="311"/>
        <v>3.2179856115103433</v>
      </c>
      <c r="E673" s="40">
        <f t="shared" si="312"/>
        <v>39.964028776979312</v>
      </c>
      <c r="F673" s="40">
        <f t="shared" si="313"/>
        <v>46.4</v>
      </c>
      <c r="G673" s="3">
        <f t="shared" si="314"/>
        <v>315.17985611509886</v>
      </c>
      <c r="H673" s="3">
        <f t="shared" si="315"/>
        <v>213.67820014326583</v>
      </c>
      <c r="I673">
        <f t="shared" si="300"/>
        <v>2.1367820014326583E-4</v>
      </c>
      <c r="J673" s="4">
        <f t="shared" si="316"/>
        <v>1298.3916521624319</v>
      </c>
      <c r="K673" s="40">
        <f t="shared" si="317"/>
        <v>6.0763880044473098</v>
      </c>
      <c r="L673" s="40">
        <f t="shared" si="301"/>
        <v>0</v>
      </c>
      <c r="M673" s="10">
        <f t="shared" si="318"/>
        <v>4.3763858803023963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13.228053000777392</v>
      </c>
      <c r="Q673" s="42">
        <f t="shared" si="320"/>
        <v>0.84265475571305926</v>
      </c>
      <c r="R673" s="4">
        <f t="shared" si="321"/>
        <v>137592.67730346872</v>
      </c>
      <c r="S673">
        <f t="shared" si="302"/>
        <v>1.3759267730346873E-4</v>
      </c>
      <c r="T673" s="41">
        <f t="shared" si="303"/>
        <v>6.5180708973648952E-4</v>
      </c>
      <c r="U673" s="42">
        <f t="shared" si="322"/>
        <v>0.24691693905493978</v>
      </c>
      <c r="V673" s="42">
        <f t="shared" si="323"/>
        <v>1.0430912550935556</v>
      </c>
      <c r="W673" s="42">
        <f t="shared" si="324"/>
        <v>1.0370576725035174</v>
      </c>
      <c r="X673" s="42">
        <f t="shared" si="325"/>
        <v>6.0335825900381668E-3</v>
      </c>
      <c r="Y673" s="42">
        <f t="shared" si="329"/>
        <v>8.8982494430099261E-3</v>
      </c>
      <c r="Z673" s="10">
        <f t="shared" si="326"/>
        <v>13.651661025361479</v>
      </c>
      <c r="AA673">
        <f t="shared" si="304"/>
        <v>4375208.8817683738</v>
      </c>
      <c r="AB673" s="10">
        <f t="shared" si="305"/>
        <v>4.3752088817683736</v>
      </c>
      <c r="AC673" s="10">
        <f t="shared" si="306"/>
        <v>4.2742088817683737</v>
      </c>
      <c r="AD673" s="3">
        <f t="shared" si="307"/>
        <v>619.89976530360752</v>
      </c>
      <c r="AI673" s="94">
        <f t="shared" si="308"/>
        <v>1.0370576725035174</v>
      </c>
    </row>
    <row r="674" spans="2:35">
      <c r="B674" s="39">
        <f t="shared" si="309"/>
        <v>646</v>
      </c>
      <c r="C674" s="42">
        <f t="shared" si="310"/>
        <v>10.999040767386541</v>
      </c>
      <c r="D674" s="10">
        <f t="shared" si="311"/>
        <v>3.2009592326134602</v>
      </c>
      <c r="E674" s="40">
        <f t="shared" si="312"/>
        <v>39.998081534773078</v>
      </c>
      <c r="F674" s="40">
        <f t="shared" si="313"/>
        <v>46.4</v>
      </c>
      <c r="G674" s="3">
        <f t="shared" si="314"/>
        <v>315.00959232613002</v>
      </c>
      <c r="H674" s="3">
        <f t="shared" si="315"/>
        <v>213.67820014326583</v>
      </c>
      <c r="I674">
        <f t="shared" si="300"/>
        <v>2.1367820014326583E-4</v>
      </c>
      <c r="J674" s="4">
        <f t="shared" si="316"/>
        <v>1300.5302366781139</v>
      </c>
      <c r="K674" s="40">
        <f t="shared" si="317"/>
        <v>6.0863964400960944</v>
      </c>
      <c r="L674" s="40">
        <f t="shared" si="301"/>
        <v>0</v>
      </c>
      <c r="M674" s="10">
        <f t="shared" si="318"/>
        <v>4.3752088817683736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13.22691802472578</v>
      </c>
      <c r="Q674" s="42">
        <f t="shared" si="320"/>
        <v>0.84394200788057516</v>
      </c>
      <c r="R674" s="4">
        <f t="shared" si="321"/>
        <v>136844.67351775884</v>
      </c>
      <c r="S674">
        <f t="shared" si="302"/>
        <v>1.3684467351775885E-4</v>
      </c>
      <c r="T674" s="41">
        <f t="shared" si="303"/>
        <v>6.525550935221994E-4</v>
      </c>
      <c r="U674" s="42">
        <f t="shared" si="322"/>
        <v>0.24557460886129412</v>
      </c>
      <c r="V674" s="42">
        <f t="shared" si="323"/>
        <v>1.0427872855992457</v>
      </c>
      <c r="W674" s="42">
        <f t="shared" si="324"/>
        <v>1.0367721742129756</v>
      </c>
      <c r="X674" s="42">
        <f t="shared" si="325"/>
        <v>6.0151113862700889E-3</v>
      </c>
      <c r="Y674" s="42">
        <f t="shared" si="329"/>
        <v>8.9059924081797519E-3</v>
      </c>
      <c r="Z674" s="10">
        <f t="shared" si="326"/>
        <v>13.647878158622904</v>
      </c>
      <c r="AA674">
        <f t="shared" si="304"/>
        <v>4374024.5011583865</v>
      </c>
      <c r="AB674" s="10">
        <f t="shared" si="305"/>
        <v>4.3740245011583863</v>
      </c>
      <c r="AC674" s="10">
        <f t="shared" si="306"/>
        <v>4.2730245011583863</v>
      </c>
      <c r="AD674" s="3">
        <f t="shared" si="307"/>
        <v>619.72799146604586</v>
      </c>
      <c r="AI674" s="94">
        <f t="shared" si="308"/>
        <v>1.0367721742129756</v>
      </c>
    </row>
    <row r="675" spans="2:35">
      <c r="B675" s="39">
        <f t="shared" si="309"/>
        <v>647</v>
      </c>
      <c r="C675" s="42">
        <f t="shared" si="310"/>
        <v>11.016067146283424</v>
      </c>
      <c r="D675" s="10">
        <f t="shared" si="311"/>
        <v>3.183932853716577</v>
      </c>
      <c r="E675" s="40">
        <f t="shared" si="312"/>
        <v>40.032134292566845</v>
      </c>
      <c r="F675" s="40">
        <f t="shared" si="313"/>
        <v>46.4</v>
      </c>
      <c r="G675" s="3">
        <f t="shared" si="314"/>
        <v>314.83932853716118</v>
      </c>
      <c r="H675" s="3">
        <f t="shared" si="315"/>
        <v>213.67820014326583</v>
      </c>
      <c r="I675">
        <f t="shared" si="300"/>
        <v>2.1367820014326583E-4</v>
      </c>
      <c r="J675" s="4">
        <f t="shared" si="316"/>
        <v>1302.6706426740006</v>
      </c>
      <c r="K675" s="40">
        <f t="shared" si="317"/>
        <v>6.0964134001530947</v>
      </c>
      <c r="L675" s="40">
        <f t="shared" si="301"/>
        <v>0</v>
      </c>
      <c r="M675" s="10">
        <f t="shared" si="318"/>
        <v>4.3740245011583863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13.22577572025441</v>
      </c>
      <c r="Q675" s="42">
        <f t="shared" si="320"/>
        <v>0.84522937122749842</v>
      </c>
      <c r="R675" s="4">
        <f t="shared" si="321"/>
        <v>136096.82450544965</v>
      </c>
      <c r="S675">
        <f t="shared" si="302"/>
        <v>1.3609682450544964E-4</v>
      </c>
      <c r="T675" s="41">
        <f t="shared" si="303"/>
        <v>6.5330294253450859E-4</v>
      </c>
      <c r="U675" s="42">
        <f t="shared" si="322"/>
        <v>0.24423255641625466</v>
      </c>
      <c r="V675" s="42">
        <f t="shared" si="323"/>
        <v>1.0424814783230476</v>
      </c>
      <c r="W675" s="42">
        <f t="shared" si="324"/>
        <v>1.0364848852914279</v>
      </c>
      <c r="X675" s="42">
        <f t="shared" si="325"/>
        <v>5.9965930316197014E-3</v>
      </c>
      <c r="Y675" s="42">
        <f t="shared" si="329"/>
        <v>8.9137122022550745E-3</v>
      </c>
      <c r="Z675" s="10">
        <f t="shared" si="326"/>
        <v>13.644071719123225</v>
      </c>
      <c r="AA675">
        <f t="shared" si="304"/>
        <v>4372832.740134785</v>
      </c>
      <c r="AB675" s="10">
        <f t="shared" si="305"/>
        <v>4.3728327401347853</v>
      </c>
      <c r="AC675" s="10">
        <f t="shared" si="306"/>
        <v>4.2718327401347853</v>
      </c>
      <c r="AD675" s="3">
        <f t="shared" si="307"/>
        <v>619.55514722767009</v>
      </c>
      <c r="AI675" s="94">
        <f t="shared" si="308"/>
        <v>1.0364848852914279</v>
      </c>
    </row>
    <row r="676" spans="2:35">
      <c r="B676" s="39">
        <f t="shared" si="309"/>
        <v>648</v>
      </c>
      <c r="C676" s="42">
        <f t="shared" si="310"/>
        <v>11.033093525180307</v>
      </c>
      <c r="D676" s="10">
        <f t="shared" si="311"/>
        <v>3.1669064748196938</v>
      </c>
      <c r="E676" s="40">
        <f t="shared" si="312"/>
        <v>40.066187050360611</v>
      </c>
      <c r="F676" s="40">
        <f t="shared" si="313"/>
        <v>46.4</v>
      </c>
      <c r="G676" s="3">
        <f t="shared" si="314"/>
        <v>314.66906474819234</v>
      </c>
      <c r="H676" s="3">
        <f t="shared" si="315"/>
        <v>213.67820014326583</v>
      </c>
      <c r="I676">
        <f t="shared" si="300"/>
        <v>2.1367820014326583E-4</v>
      </c>
      <c r="J676" s="4">
        <f t="shared" si="316"/>
        <v>1304.8128701500923</v>
      </c>
      <c r="K676" s="40">
        <f t="shared" si="317"/>
        <v>6.1064388846183109</v>
      </c>
      <c r="L676" s="40">
        <f t="shared" si="301"/>
        <v>0</v>
      </c>
      <c r="M676" s="10">
        <f t="shared" si="318"/>
        <v>4.3728327401347853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13.224626084933039</v>
      </c>
      <c r="Q676" s="42">
        <f t="shared" si="320"/>
        <v>0.84651684648672576</v>
      </c>
      <c r="R676" s="4">
        <f t="shared" si="321"/>
        <v>135349.13119693761</v>
      </c>
      <c r="S676">
        <f t="shared" si="302"/>
        <v>1.3534913119693761E-4</v>
      </c>
      <c r="T676" s="41">
        <f t="shared" si="303"/>
        <v>6.5405063584302058E-4</v>
      </c>
      <c r="U676" s="42">
        <f t="shared" si="322"/>
        <v>0.24289078338946438</v>
      </c>
      <c r="V676" s="42">
        <f t="shared" si="323"/>
        <v>1.0421738337679005</v>
      </c>
      <c r="W676" s="42">
        <f t="shared" si="324"/>
        <v>1.0361958061421024</v>
      </c>
      <c r="X676" s="42">
        <f t="shared" si="325"/>
        <v>5.9780276257981324E-3</v>
      </c>
      <c r="Y676" s="42">
        <f t="shared" si="329"/>
        <v>8.9214087649222666E-3</v>
      </c>
      <c r="Z676" s="10">
        <f t="shared" si="326"/>
        <v>13.640241712208203</v>
      </c>
      <c r="AA676">
        <f t="shared" si="304"/>
        <v>4371633.6003712788</v>
      </c>
      <c r="AB676" s="10">
        <f t="shared" si="305"/>
        <v>4.371633600371279</v>
      </c>
      <c r="AC676" s="10">
        <f t="shared" si="306"/>
        <v>4.270633600371279</v>
      </c>
      <c r="AD676" s="3">
        <f t="shared" si="307"/>
        <v>619.38123283122241</v>
      </c>
      <c r="AI676" s="94">
        <f t="shared" si="308"/>
        <v>1.0361958061421024</v>
      </c>
    </row>
    <row r="677" spans="2:35">
      <c r="B677" s="39">
        <f t="shared" si="309"/>
        <v>649</v>
      </c>
      <c r="C677" s="42">
        <f t="shared" si="310"/>
        <v>11.05011990407719</v>
      </c>
      <c r="D677" s="10">
        <f t="shared" si="311"/>
        <v>3.1498800959228106</v>
      </c>
      <c r="E677" s="40">
        <f t="shared" si="312"/>
        <v>40.100239808154377</v>
      </c>
      <c r="F677" s="40">
        <f t="shared" si="313"/>
        <v>46.4</v>
      </c>
      <c r="G677" s="3">
        <f t="shared" si="314"/>
        <v>314.4988009592235</v>
      </c>
      <c r="H677" s="3">
        <f t="shared" si="315"/>
        <v>213.67820014326583</v>
      </c>
      <c r="I677">
        <f t="shared" si="300"/>
        <v>2.1367820014326583E-4</v>
      </c>
      <c r="J677" s="4">
        <f t="shared" si="316"/>
        <v>1306.9569191063888</v>
      </c>
      <c r="K677" s="40">
        <f t="shared" si="317"/>
        <v>6.1164728934917427</v>
      </c>
      <c r="L677" s="40">
        <f t="shared" si="301"/>
        <v>0</v>
      </c>
      <c r="M677" s="10">
        <f t="shared" si="318"/>
        <v>4.371633600371279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13.223469116315364</v>
      </c>
      <c r="Q677" s="42">
        <f t="shared" si="320"/>
        <v>0.84780443439176922</v>
      </c>
      <c r="R677" s="4">
        <f t="shared" si="321"/>
        <v>134601.59452261892</v>
      </c>
      <c r="S677">
        <f t="shared" si="302"/>
        <v>1.3460159452261891E-4</v>
      </c>
      <c r="T677" s="41">
        <f t="shared" si="303"/>
        <v>6.5479817251733934E-4</v>
      </c>
      <c r="U677" s="42">
        <f t="shared" si="322"/>
        <v>0.24154929145056578</v>
      </c>
      <c r="V677" s="42">
        <f t="shared" si="323"/>
        <v>1.0418643524407096</v>
      </c>
      <c r="W677" s="42">
        <f t="shared" si="324"/>
        <v>1.0359049371709814</v>
      </c>
      <c r="X677" s="42">
        <f t="shared" si="325"/>
        <v>5.9594152697282077E-3</v>
      </c>
      <c r="Y677" s="42">
        <f t="shared" si="329"/>
        <v>8.9290820359447E-3</v>
      </c>
      <c r="Z677" s="10">
        <f t="shared" si="326"/>
        <v>13.636388143261433</v>
      </c>
      <c r="AA677">
        <f t="shared" si="304"/>
        <v>4370427.0835534213</v>
      </c>
      <c r="AB677" s="10">
        <f t="shared" si="305"/>
        <v>4.3704270835534214</v>
      </c>
      <c r="AC677" s="10">
        <f t="shared" si="306"/>
        <v>4.2694270835534214</v>
      </c>
      <c r="AD677" s="3">
        <f t="shared" si="307"/>
        <v>619.20624852116339</v>
      </c>
      <c r="AI677" s="94">
        <f t="shared" si="308"/>
        <v>1.0359049371709814</v>
      </c>
    </row>
    <row r="678" spans="2:35">
      <c r="B678" s="39">
        <f t="shared" si="309"/>
        <v>650</v>
      </c>
      <c r="C678" s="42">
        <f t="shared" si="310"/>
        <v>11.067146282974074</v>
      </c>
      <c r="D678" s="10">
        <f t="shared" si="311"/>
        <v>3.1328537170259274</v>
      </c>
      <c r="E678" s="40">
        <f t="shared" si="312"/>
        <v>40.134292565948144</v>
      </c>
      <c r="F678" s="40">
        <f t="shared" si="313"/>
        <v>46.4</v>
      </c>
      <c r="G678" s="3">
        <f t="shared" si="314"/>
        <v>314.32853717025466</v>
      </c>
      <c r="H678" s="3">
        <f t="shared" si="315"/>
        <v>213.67820014326583</v>
      </c>
      <c r="I678">
        <f t="shared" si="300"/>
        <v>2.1367820014326583E-4</v>
      </c>
      <c r="J678" s="4">
        <f t="shared" si="316"/>
        <v>1309.1027895428897</v>
      </c>
      <c r="K678" s="40">
        <f t="shared" si="317"/>
        <v>6.1265154267733886</v>
      </c>
      <c r="L678" s="40">
        <f t="shared" si="301"/>
        <v>0</v>
      </c>
      <c r="M678" s="10">
        <f t="shared" si="318"/>
        <v>4.3704270835534214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13.222304811939443</v>
      </c>
      <c r="Q678" s="42">
        <f t="shared" si="320"/>
        <v>0.84909213567676067</v>
      </c>
      <c r="R678" s="4">
        <f t="shared" si="321"/>
        <v>133854.2154128901</v>
      </c>
      <c r="S678">
        <f t="shared" si="302"/>
        <v>1.3385421541289009E-4</v>
      </c>
      <c r="T678" s="41">
        <f t="shared" si="303"/>
        <v>6.5554555162706813E-4</v>
      </c>
      <c r="U678" s="42">
        <f t="shared" si="322"/>
        <v>0.24020808226920193</v>
      </c>
      <c r="V678" s="42">
        <f t="shared" si="323"/>
        <v>1.0415530348505915</v>
      </c>
      <c r="W678" s="42">
        <f t="shared" si="324"/>
        <v>1.0356122787869211</v>
      </c>
      <c r="X678" s="42">
        <f t="shared" si="325"/>
        <v>5.9407560636703938E-3</v>
      </c>
      <c r="Y678" s="42">
        <f t="shared" si="329"/>
        <v>8.9367319551617082E-3</v>
      </c>
      <c r="Z678" s="10">
        <f t="shared" si="326"/>
        <v>13.632511017702255</v>
      </c>
      <c r="AA678">
        <f t="shared" si="304"/>
        <v>4369213.1913779574</v>
      </c>
      <c r="AB678" s="10">
        <f t="shared" si="305"/>
        <v>4.3692131913779573</v>
      </c>
      <c r="AC678" s="10">
        <f t="shared" si="306"/>
        <v>4.2682131913779573</v>
      </c>
      <c r="AD678" s="3">
        <f t="shared" si="307"/>
        <v>619.03019454357616</v>
      </c>
      <c r="AI678" s="94">
        <f t="shared" si="308"/>
        <v>1.0356122787869211</v>
      </c>
    </row>
    <row r="679" spans="2:35">
      <c r="B679" s="39">
        <f t="shared" si="309"/>
        <v>651</v>
      </c>
      <c r="C679" s="42">
        <f t="shared" si="310"/>
        <v>11.084172661870957</v>
      </c>
      <c r="D679" s="10">
        <f t="shared" si="311"/>
        <v>3.1158273381290442</v>
      </c>
      <c r="E679" s="40">
        <f t="shared" si="312"/>
        <v>40.16834532374191</v>
      </c>
      <c r="F679" s="40">
        <f t="shared" si="313"/>
        <v>46.4</v>
      </c>
      <c r="G679" s="3">
        <f t="shared" si="314"/>
        <v>314.15827338128582</v>
      </c>
      <c r="H679" s="3">
        <f t="shared" si="315"/>
        <v>213.67820014326583</v>
      </c>
      <c r="I679">
        <f t="shared" ref="I679:I742" si="330">H679/1000^2</f>
        <v>2.1367820014326583E-4</v>
      </c>
      <c r="J679" s="4">
        <f t="shared" si="316"/>
        <v>1311.2504814595957</v>
      </c>
      <c r="K679" s="40">
        <f t="shared" si="317"/>
        <v>6.136566484463251</v>
      </c>
      <c r="L679" s="40">
        <f t="shared" ref="L679:L742" si="331">IF((gstar-K679)&lt;0,0,gstar-K679)</f>
        <v>0</v>
      </c>
      <c r="M679" s="10">
        <f t="shared" si="318"/>
        <v>4.3692131913779573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13.221133169327038</v>
      </c>
      <c r="Q679" s="42">
        <f t="shared" si="320"/>
        <v>0.85037995107645614</v>
      </c>
      <c r="R679" s="4">
        <f t="shared" si="321"/>
        <v>133106.99479814744</v>
      </c>
      <c r="S679">
        <f t="shared" ref="S679:S742" si="332">R679/1000^3</f>
        <v>1.3310699479814745E-4</v>
      </c>
      <c r="T679" s="41">
        <f t="shared" ref="T679:T742" si="333">(vc/1000^3-S679)</f>
        <v>6.5629277224181081E-4</v>
      </c>
      <c r="U679" s="42">
        <f t="shared" si="322"/>
        <v>0.23886715751501547</v>
      </c>
      <c r="V679" s="42">
        <f t="shared" si="323"/>
        <v>1.0412398815106161</v>
      </c>
      <c r="W679" s="42">
        <f t="shared" si="324"/>
        <v>1.0353178314014917</v>
      </c>
      <c r="X679" s="42">
        <f t="shared" si="325"/>
        <v>5.9220501091243882E-3</v>
      </c>
      <c r="Y679" s="42">
        <f t="shared" si="329"/>
        <v>8.9443584624900076E-3</v>
      </c>
      <c r="Z679" s="10">
        <f t="shared" si="326"/>
        <v>13.628610340987365</v>
      </c>
      <c r="AA679">
        <f t="shared" ref="AA679:AA742" si="334">Z679*rat*to+patm*1000000</f>
        <v>4367991.9255533284</v>
      </c>
      <c r="AB679" s="10">
        <f t="shared" ref="AB679:AB742" si="335">AA679/1000000</f>
        <v>4.3679919255533282</v>
      </c>
      <c r="AC679" s="10">
        <f t="shared" ref="AC679:AC742" si="336">AB679-patm</f>
        <v>4.2669919255533282</v>
      </c>
      <c r="AD679" s="3">
        <f t="shared" ref="AD679:AD742" si="337">AC679*1000000/6895</f>
        <v>618.8530711462405</v>
      </c>
      <c r="AI679" s="94">
        <f t="shared" ref="AI679:AI742" si="338">($M679-patm)*1000000*$I679/SQRT(rat*to)*SQRT(k)*(2/(k+1))^((k+1)/2/(k-1))</f>
        <v>1.0353178314014917</v>
      </c>
    </row>
    <row r="680" spans="2:35">
      <c r="B680" s="39">
        <f t="shared" ref="B680:B743" si="339">1+B679</f>
        <v>652</v>
      </c>
      <c r="C680" s="42">
        <f t="shared" ref="C680:C743" si="340">xincp+C679</f>
        <v>11.10119904076784</v>
      </c>
      <c r="D680" s="10">
        <f t="shared" ref="D680:D743" si="341">(F680-E680)/2</f>
        <v>3.098800959232161</v>
      </c>
      <c r="E680" s="40">
        <f t="shared" ref="E680:E743" si="342">E679+ci*2*xincp</f>
        <v>40.202398081535677</v>
      </c>
      <c r="F680" s="40">
        <f t="shared" ref="F680:F743" si="343">F679-osi*2*xincp</f>
        <v>46.4</v>
      </c>
      <c r="G680" s="3">
        <f t="shared" ref="G680:G743" si="344">G679-ei*n*2*xincp</f>
        <v>313.98800959231698</v>
      </c>
      <c r="H680" s="3">
        <f t="shared" ref="H680:H743" si="345">PI()/4*(dto+erate*(two-D680)/two)^2</f>
        <v>213.67820014326583</v>
      </c>
      <c r="I680">
        <f t="shared" si="330"/>
        <v>2.1367820014326583E-4</v>
      </c>
      <c r="J680" s="4">
        <f t="shared" ref="J680:J743" si="346">PI()/4*dc^2-PI()/4*(F680^2-E680^2)</f>
        <v>1313.3999948565065</v>
      </c>
      <c r="K680" s="40">
        <f t="shared" ref="K680:K743" si="347">J680/H680</f>
        <v>6.1466260665613293</v>
      </c>
      <c r="L680" s="40">
        <f t="shared" si="331"/>
        <v>0</v>
      </c>
      <c r="M680" s="10">
        <f t="shared" ref="M680:M743" si="348">AB679</f>
        <v>4.3679919255533282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13.219954185984077</v>
      </c>
      <c r="Q680" s="42">
        <f t="shared" ref="Q680:Q743" si="350">xincp/P680+Q679</f>
        <v>0.85166788132623983</v>
      </c>
      <c r="R680" s="4">
        <f t="shared" ref="R680:R743" si="351">PI()/4*(F680^2-E680^2)*G680</f>
        <v>132359.93360878728</v>
      </c>
      <c r="S680">
        <f t="shared" si="332"/>
        <v>1.3235993360878728E-4</v>
      </c>
      <c r="T680" s="41">
        <f t="shared" si="333"/>
        <v>6.5703983343117097E-4</v>
      </c>
      <c r="U680" s="42">
        <f t="shared" ref="U680:U743" si="352">rhopgrain*R680/1000^2</f>
        <v>0.23752651885764919</v>
      </c>
      <c r="V680" s="42">
        <f t="shared" ref="V680:V743" si="353">(U679-U680)/(Q680-Q679)</f>
        <v>1.0409248929368993</v>
      </c>
      <c r="W680" s="42">
        <f t="shared" ref="W680:W743" si="354">IF(V680&lt;AI680,IF(AB679&gt;pbd,AI680,0),AI680)</f>
        <v>1.0350215954291009</v>
      </c>
      <c r="X680" s="42">
        <f t="shared" ref="X680:X743" si="355">V680-W680</f>
        <v>5.9032975077983885E-3</v>
      </c>
      <c r="Y680" s="42">
        <f t="shared" si="329"/>
        <v>8.951961497923773E-3</v>
      </c>
      <c r="Z680" s="10">
        <f t="shared" ref="Z680:Z743" si="356">Y680/T680</f>
        <v>13.624686118610413</v>
      </c>
      <c r="AA680">
        <f t="shared" si="334"/>
        <v>4366763.2877995456</v>
      </c>
      <c r="AB680" s="10">
        <f t="shared" si="335"/>
        <v>4.3667632877995457</v>
      </c>
      <c r="AC680" s="10">
        <f t="shared" si="336"/>
        <v>4.2657632877995457</v>
      </c>
      <c r="AD680" s="3">
        <f t="shared" si="337"/>
        <v>618.67487857861431</v>
      </c>
      <c r="AI680" s="94">
        <f t="shared" si="338"/>
        <v>1.0350215954291009</v>
      </c>
    </row>
    <row r="681" spans="2:35">
      <c r="B681" s="39">
        <f t="shared" si="339"/>
        <v>653</v>
      </c>
      <c r="C681" s="42">
        <f t="shared" si="340"/>
        <v>11.118225419664723</v>
      </c>
      <c r="D681" s="10">
        <f t="shared" si="341"/>
        <v>3.0817745803352778</v>
      </c>
      <c r="E681" s="40">
        <f t="shared" si="342"/>
        <v>40.236450839329443</v>
      </c>
      <c r="F681" s="40">
        <f t="shared" si="343"/>
        <v>46.4</v>
      </c>
      <c r="G681" s="3">
        <f t="shared" si="344"/>
        <v>313.81774580334815</v>
      </c>
      <c r="H681" s="3">
        <f t="shared" si="345"/>
        <v>213.67820014326583</v>
      </c>
      <c r="I681">
        <f t="shared" si="330"/>
        <v>2.1367820014326583E-4</v>
      </c>
      <c r="J681" s="4">
        <f t="shared" si="346"/>
        <v>1315.5513297336222</v>
      </c>
      <c r="K681" s="40">
        <f t="shared" si="347"/>
        <v>6.1566941730676241</v>
      </c>
      <c r="L681" s="40">
        <f t="shared" si="331"/>
        <v>0</v>
      </c>
      <c r="M681" s="10">
        <f t="shared" si="348"/>
        <v>4.3667632877995457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13.218767859400497</v>
      </c>
      <c r="Q681" s="42">
        <f t="shared" si="350"/>
        <v>0.85295592716212876</v>
      </c>
      <c r="R681" s="4">
        <f t="shared" si="351"/>
        <v>131613.03277520605</v>
      </c>
      <c r="S681">
        <f t="shared" si="332"/>
        <v>1.3161303277520607E-4</v>
      </c>
      <c r="T681" s="41">
        <f t="shared" si="333"/>
        <v>6.5778673426475213E-4</v>
      </c>
      <c r="U681" s="42">
        <f t="shared" si="352"/>
        <v>0.23618616796674599</v>
      </c>
      <c r="V681" s="42">
        <f t="shared" si="353"/>
        <v>1.0406080696485274</v>
      </c>
      <c r="W681" s="42">
        <f t="shared" si="354"/>
        <v>1.0347235712869622</v>
      </c>
      <c r="X681" s="42">
        <f t="shared" si="355"/>
        <v>5.884498361565127E-3</v>
      </c>
      <c r="Y681" s="42">
        <f t="shared" si="329"/>
        <v>8.9595410015346818E-3</v>
      </c>
      <c r="Z681" s="10">
        <f t="shared" si="356"/>
        <v>13.620738356101542</v>
      </c>
      <c r="AA681">
        <f t="shared" si="334"/>
        <v>4365527.2798480466</v>
      </c>
      <c r="AB681" s="10">
        <f t="shared" si="335"/>
        <v>4.3655272798480462</v>
      </c>
      <c r="AC681" s="10">
        <f t="shared" si="336"/>
        <v>4.2645272798480462</v>
      </c>
      <c r="AD681" s="3">
        <f t="shared" si="337"/>
        <v>618.49561709181239</v>
      </c>
      <c r="AI681" s="94">
        <f t="shared" si="338"/>
        <v>1.0347235712869622</v>
      </c>
    </row>
    <row r="682" spans="2:35">
      <c r="B682" s="39">
        <f t="shared" si="339"/>
        <v>654</v>
      </c>
      <c r="C682" s="42">
        <f t="shared" si="340"/>
        <v>11.135251798561606</v>
      </c>
      <c r="D682" s="10">
        <f t="shared" si="341"/>
        <v>3.0647482014383947</v>
      </c>
      <c r="E682" s="40">
        <f t="shared" si="342"/>
        <v>40.270503597123209</v>
      </c>
      <c r="F682" s="40">
        <f t="shared" si="343"/>
        <v>46.4</v>
      </c>
      <c r="G682" s="3">
        <f t="shared" si="344"/>
        <v>313.64748201437931</v>
      </c>
      <c r="H682" s="3">
        <f t="shared" si="345"/>
        <v>213.67820014326583</v>
      </c>
      <c r="I682">
        <f t="shared" si="330"/>
        <v>2.1367820014326583E-4</v>
      </c>
      <c r="J682" s="4">
        <f t="shared" si="346"/>
        <v>1317.7044860909427</v>
      </c>
      <c r="K682" s="40">
        <f t="shared" si="347"/>
        <v>6.1667708039821338</v>
      </c>
      <c r="L682" s="40">
        <f t="shared" si="331"/>
        <v>0</v>
      </c>
      <c r="M682" s="10">
        <f t="shared" si="348"/>
        <v>4.3655272798480462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13.21757418705007</v>
      </c>
      <c r="Q682" s="42">
        <f t="shared" si="350"/>
        <v>0.854244089320777</v>
      </c>
      <c r="R682" s="4">
        <f t="shared" si="351"/>
        <v>130866.29322780001</v>
      </c>
      <c r="S682">
        <f t="shared" si="332"/>
        <v>1.308662932278E-4</v>
      </c>
      <c r="T682" s="41">
        <f t="shared" si="333"/>
        <v>6.5853347381215823E-4</v>
      </c>
      <c r="U682" s="42">
        <f t="shared" si="352"/>
        <v>0.23484610651194848</v>
      </c>
      <c r="V682" s="42">
        <f t="shared" si="353"/>
        <v>1.0402894121682067</v>
      </c>
      <c r="W682" s="42">
        <f t="shared" si="354"/>
        <v>1.034423759395062</v>
      </c>
      <c r="X682" s="42">
        <f t="shared" si="355"/>
        <v>5.8656527731446584E-3</v>
      </c>
      <c r="Y682" s="42">
        <f t="shared" si="329"/>
        <v>8.9670969134728173E-3</v>
      </c>
      <c r="Z682" s="10">
        <f t="shared" si="356"/>
        <v>13.616767059028216</v>
      </c>
      <c r="AA682">
        <f t="shared" si="334"/>
        <v>4364283.9034419507</v>
      </c>
      <c r="AB682" s="10">
        <f t="shared" si="335"/>
        <v>4.3642839034419509</v>
      </c>
      <c r="AC682" s="10">
        <f t="shared" si="336"/>
        <v>4.263283903441951</v>
      </c>
      <c r="AD682" s="3">
        <f t="shared" si="337"/>
        <v>618.31528693864402</v>
      </c>
      <c r="AI682" s="94">
        <f t="shared" si="338"/>
        <v>1.034423759395062</v>
      </c>
    </row>
    <row r="683" spans="2:35">
      <c r="B683" s="39">
        <f t="shared" si="339"/>
        <v>655</v>
      </c>
      <c r="C683" s="42">
        <f t="shared" si="340"/>
        <v>11.15227817745849</v>
      </c>
      <c r="D683" s="10">
        <f t="shared" si="341"/>
        <v>3.0477218225415115</v>
      </c>
      <c r="E683" s="40">
        <f t="shared" si="342"/>
        <v>40.304556354916976</v>
      </c>
      <c r="F683" s="40">
        <f t="shared" si="343"/>
        <v>46.4</v>
      </c>
      <c r="G683" s="3">
        <f t="shared" si="344"/>
        <v>313.47721822541047</v>
      </c>
      <c r="H683" s="3">
        <f t="shared" si="345"/>
        <v>213.67820014326583</v>
      </c>
      <c r="I683">
        <f t="shared" si="330"/>
        <v>2.1367820014326583E-4</v>
      </c>
      <c r="J683" s="4">
        <f t="shared" si="346"/>
        <v>1319.8594639284679</v>
      </c>
      <c r="K683" s="40">
        <f t="shared" si="347"/>
        <v>6.1768559593048593</v>
      </c>
      <c r="L683" s="40">
        <f t="shared" si="331"/>
        <v>0</v>
      </c>
      <c r="M683" s="10">
        <f t="shared" si="348"/>
        <v>4.3642839034419509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13.216373166390625</v>
      </c>
      <c r="Q683" s="42">
        <f t="shared" si="350"/>
        <v>0.85553236853947989</v>
      </c>
      <c r="R683" s="4">
        <f t="shared" si="351"/>
        <v>130119.71589696567</v>
      </c>
      <c r="S683">
        <f t="shared" si="332"/>
        <v>1.3011971589696567E-4</v>
      </c>
      <c r="T683" s="41">
        <f t="shared" si="333"/>
        <v>6.5928005114299255E-4</v>
      </c>
      <c r="U683" s="42">
        <f t="shared" si="352"/>
        <v>0.23350633616289973</v>
      </c>
      <c r="V683" s="42">
        <f t="shared" si="353"/>
        <v>1.03996892102141</v>
      </c>
      <c r="W683" s="42">
        <f t="shared" si="354"/>
        <v>1.0341221601762189</v>
      </c>
      <c r="X683" s="42">
        <f t="shared" si="355"/>
        <v>5.8467608451910902E-3</v>
      </c>
      <c r="Y683" s="42">
        <f t="shared" si="329"/>
        <v>8.9746291739664034E-3</v>
      </c>
      <c r="Z683" s="10">
        <f t="shared" si="356"/>
        <v>13.612772232994319</v>
      </c>
      <c r="AA683">
        <f t="shared" si="334"/>
        <v>4363033.1603357829</v>
      </c>
      <c r="AB683" s="10">
        <f t="shared" si="335"/>
        <v>4.3630331603357826</v>
      </c>
      <c r="AC683" s="10">
        <f t="shared" si="336"/>
        <v>4.2620331603357826</v>
      </c>
      <c r="AD683" s="3">
        <f t="shared" si="337"/>
        <v>618.13388837357263</v>
      </c>
      <c r="AI683" s="94">
        <f t="shared" si="338"/>
        <v>1.0341221601762189</v>
      </c>
    </row>
    <row r="684" spans="2:35">
      <c r="B684" s="39">
        <f t="shared" si="339"/>
        <v>656</v>
      </c>
      <c r="C684" s="42">
        <f t="shared" si="340"/>
        <v>11.169304556355373</v>
      </c>
      <c r="D684" s="10">
        <f t="shared" si="341"/>
        <v>3.0306954436446283</v>
      </c>
      <c r="E684" s="40">
        <f t="shared" si="342"/>
        <v>40.338609112710742</v>
      </c>
      <c r="F684" s="40">
        <f t="shared" si="343"/>
        <v>46.4</v>
      </c>
      <c r="G684" s="3">
        <f t="shared" si="344"/>
        <v>313.30695443644163</v>
      </c>
      <c r="H684" s="3">
        <f t="shared" si="345"/>
        <v>213.67820014326583</v>
      </c>
      <c r="I684">
        <f t="shared" si="330"/>
        <v>2.1367820014326583E-4</v>
      </c>
      <c r="J684" s="4">
        <f t="shared" si="346"/>
        <v>1322.0162632461979</v>
      </c>
      <c r="K684" s="40">
        <f t="shared" si="347"/>
        <v>6.1869496390357996</v>
      </c>
      <c r="L684" s="40">
        <f t="shared" si="331"/>
        <v>0</v>
      </c>
      <c r="M684" s="10">
        <f t="shared" si="348"/>
        <v>4.3630331603357826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13.215164794863748</v>
      </c>
      <c r="Q684" s="42">
        <f t="shared" si="350"/>
        <v>0.85682076555617848</v>
      </c>
      <c r="R684" s="4">
        <f t="shared" si="351"/>
        <v>129373.30171309931</v>
      </c>
      <c r="S684">
        <f t="shared" si="332"/>
        <v>1.2937330171309931E-4</v>
      </c>
      <c r="T684" s="41">
        <f t="shared" si="333"/>
        <v>6.6002646532685894E-4</v>
      </c>
      <c r="U684" s="42">
        <f t="shared" si="352"/>
        <v>0.23216685858924235</v>
      </c>
      <c r="V684" s="42">
        <f t="shared" si="353"/>
        <v>1.0396465967374586</v>
      </c>
      <c r="W684" s="42">
        <f t="shared" si="354"/>
        <v>1.0338187740560192</v>
      </c>
      <c r="X684" s="42">
        <f t="shared" si="355"/>
        <v>5.8278226814394429E-3</v>
      </c>
      <c r="Y684" s="42">
        <f t="shared" si="329"/>
        <v>8.9821377233230189E-3</v>
      </c>
      <c r="Z684" s="10">
        <f t="shared" si="356"/>
        <v>13.608753883641432</v>
      </c>
      <c r="AA684">
        <f t="shared" si="334"/>
        <v>4361775.052295872</v>
      </c>
      <c r="AB684" s="10">
        <f t="shared" si="335"/>
        <v>4.3617750522958723</v>
      </c>
      <c r="AC684" s="10">
        <f t="shared" si="336"/>
        <v>4.2607750522958723</v>
      </c>
      <c r="AD684" s="3">
        <f t="shared" si="337"/>
        <v>617.95142165277332</v>
      </c>
      <c r="AI684" s="94">
        <f t="shared" si="338"/>
        <v>1.0338187740560192</v>
      </c>
    </row>
    <row r="685" spans="2:35">
      <c r="B685" s="39">
        <f t="shared" si="339"/>
        <v>657</v>
      </c>
      <c r="C685" s="42">
        <f t="shared" si="340"/>
        <v>11.186330935252256</v>
      </c>
      <c r="D685" s="10">
        <f t="shared" si="341"/>
        <v>3.0136690647477451</v>
      </c>
      <c r="E685" s="40">
        <f t="shared" si="342"/>
        <v>40.372661870504508</v>
      </c>
      <c r="F685" s="40">
        <f t="shared" si="343"/>
        <v>46.4</v>
      </c>
      <c r="G685" s="3">
        <f t="shared" si="344"/>
        <v>313.13669064747279</v>
      </c>
      <c r="H685" s="3">
        <f t="shared" si="345"/>
        <v>213.67820014326583</v>
      </c>
      <c r="I685">
        <f t="shared" si="330"/>
        <v>2.1367820014326583E-4</v>
      </c>
      <c r="J685" s="4">
        <f t="shared" si="346"/>
        <v>1324.1748840441328</v>
      </c>
      <c r="K685" s="40">
        <f t="shared" si="347"/>
        <v>6.1970518431749566</v>
      </c>
      <c r="L685" s="40">
        <f t="shared" si="331"/>
        <v>0</v>
      </c>
      <c r="M685" s="10">
        <f t="shared" si="348"/>
        <v>4.3617750522958723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13.213949069895129</v>
      </c>
      <c r="Q685" s="42">
        <f t="shared" si="350"/>
        <v>0.85810928110946405</v>
      </c>
      <c r="R685" s="4">
        <f t="shared" si="351"/>
        <v>128627.05160659728</v>
      </c>
      <c r="S685">
        <f t="shared" si="332"/>
        <v>1.2862705160659728E-4</v>
      </c>
      <c r="T685" s="41">
        <f t="shared" si="333"/>
        <v>6.60772715433361E-4</v>
      </c>
      <c r="U685" s="42">
        <f t="shared" si="352"/>
        <v>0.23082767546061914</v>
      </c>
      <c r="V685" s="42">
        <f t="shared" si="353"/>
        <v>1.0393224398482781</v>
      </c>
      <c r="W685" s="42">
        <f t="shared" si="354"/>
        <v>1.0335136014629114</v>
      </c>
      <c r="X685" s="42">
        <f t="shared" si="355"/>
        <v>5.8088383853667214E-3</v>
      </c>
      <c r="Y685" s="42">
        <f t="shared" si="329"/>
        <v>8.989622501929086E-3</v>
      </c>
      <c r="Z685" s="10">
        <f t="shared" si="356"/>
        <v>13.604712016647561</v>
      </c>
      <c r="AA685">
        <f t="shared" si="334"/>
        <v>4360509.5810999461</v>
      </c>
      <c r="AB685" s="10">
        <f t="shared" si="335"/>
        <v>4.3605095810999464</v>
      </c>
      <c r="AC685" s="10">
        <f t="shared" si="336"/>
        <v>4.2595095810999464</v>
      </c>
      <c r="AD685" s="3">
        <f t="shared" si="337"/>
        <v>617.76788703407487</v>
      </c>
      <c r="AI685" s="94">
        <f t="shared" si="338"/>
        <v>1.0335136014629114</v>
      </c>
    </row>
    <row r="686" spans="2:35">
      <c r="B686" s="39">
        <f t="shared" si="339"/>
        <v>658</v>
      </c>
      <c r="C686" s="42">
        <f t="shared" si="340"/>
        <v>11.203357314149139</v>
      </c>
      <c r="D686" s="10">
        <f t="shared" si="341"/>
        <v>2.9966426858508619</v>
      </c>
      <c r="E686" s="40">
        <f t="shared" si="342"/>
        <v>40.406714628298275</v>
      </c>
      <c r="F686" s="40">
        <f t="shared" si="343"/>
        <v>46.4</v>
      </c>
      <c r="G686" s="3">
        <f t="shared" si="344"/>
        <v>312.96642685850395</v>
      </c>
      <c r="H686" s="3">
        <f t="shared" si="345"/>
        <v>213.67820014326583</v>
      </c>
      <c r="I686">
        <f t="shared" si="330"/>
        <v>2.1367820014326583E-4</v>
      </c>
      <c r="J686" s="4">
        <f t="shared" si="346"/>
        <v>1326.3353263222727</v>
      </c>
      <c r="K686" s="40">
        <f t="shared" si="347"/>
        <v>6.2071625717223302</v>
      </c>
      <c r="L686" s="40">
        <f t="shared" si="331"/>
        <v>0</v>
      </c>
      <c r="M686" s="10">
        <f t="shared" si="348"/>
        <v>4.3605095810999464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13.212725988894148</v>
      </c>
      <c r="Q686" s="42">
        <f t="shared" si="350"/>
        <v>0.85939791593858217</v>
      </c>
      <c r="R686" s="4">
        <f t="shared" si="351"/>
        <v>127880.96650785592</v>
      </c>
      <c r="S686">
        <f t="shared" si="332"/>
        <v>1.2788096650785593E-4</v>
      </c>
      <c r="T686" s="41">
        <f t="shared" si="333"/>
        <v>6.6151880053210224E-4</v>
      </c>
      <c r="U686" s="42">
        <f t="shared" si="352"/>
        <v>0.22948878844667281</v>
      </c>
      <c r="V686" s="42">
        <f t="shared" si="353"/>
        <v>1.038996450889504</v>
      </c>
      <c r="W686" s="42">
        <f t="shared" si="354"/>
        <v>1.0332066428281099</v>
      </c>
      <c r="X686" s="42">
        <f t="shared" si="355"/>
        <v>5.7898080613940639E-3</v>
      </c>
      <c r="Y686" s="42">
        <f t="shared" si="329"/>
        <v>8.9970834502509072E-3</v>
      </c>
      <c r="Z686" s="10">
        <f t="shared" si="356"/>
        <v>13.600646637728168</v>
      </c>
      <c r="AA686">
        <f t="shared" si="334"/>
        <v>4359236.7485374659</v>
      </c>
      <c r="AB686" s="10">
        <f t="shared" si="335"/>
        <v>4.3592367485374659</v>
      </c>
      <c r="AC686" s="10">
        <f t="shared" si="336"/>
        <v>4.2582367485374659</v>
      </c>
      <c r="AD686" s="3">
        <f t="shared" si="337"/>
        <v>617.58328477700741</v>
      </c>
      <c r="AI686" s="94">
        <f t="shared" si="338"/>
        <v>1.0332066428281099</v>
      </c>
    </row>
    <row r="687" spans="2:35">
      <c r="B687" s="39">
        <f t="shared" si="339"/>
        <v>659</v>
      </c>
      <c r="C687" s="42">
        <f t="shared" si="340"/>
        <v>11.220383693046022</v>
      </c>
      <c r="D687" s="10">
        <f t="shared" si="341"/>
        <v>2.9796163069539787</v>
      </c>
      <c r="E687" s="40">
        <f t="shared" si="342"/>
        <v>40.440767386092041</v>
      </c>
      <c r="F687" s="40">
        <f t="shared" si="343"/>
        <v>46.4</v>
      </c>
      <c r="G687" s="3">
        <f t="shared" si="344"/>
        <v>312.79616306953511</v>
      </c>
      <c r="H687" s="3">
        <f t="shared" si="345"/>
        <v>213.67820014326583</v>
      </c>
      <c r="I687">
        <f t="shared" si="330"/>
        <v>2.1367820014326583E-4</v>
      </c>
      <c r="J687" s="4">
        <f t="shared" si="346"/>
        <v>1328.4975900806171</v>
      </c>
      <c r="K687" s="40">
        <f t="shared" si="347"/>
        <v>6.2172818246779178</v>
      </c>
      <c r="L687" s="40">
        <f t="shared" si="331"/>
        <v>0</v>
      </c>
      <c r="M687" s="10">
        <f t="shared" si="348"/>
        <v>4.3592367485374659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13.211495549254154</v>
      </c>
      <c r="Q687" s="42">
        <f t="shared" si="350"/>
        <v>0.8606866707834373</v>
      </c>
      <c r="R687" s="4">
        <f t="shared" si="351"/>
        <v>127135.04734727168</v>
      </c>
      <c r="S687">
        <f t="shared" si="332"/>
        <v>1.2713504734727167E-4</v>
      </c>
      <c r="T687" s="41">
        <f t="shared" si="333"/>
        <v>6.622647196926866E-4</v>
      </c>
      <c r="U687" s="42">
        <f t="shared" si="352"/>
        <v>0.22815019921704638</v>
      </c>
      <c r="V687" s="42">
        <f t="shared" si="353"/>
        <v>1.0386686303995223</v>
      </c>
      <c r="W687" s="42">
        <f t="shared" si="354"/>
        <v>1.0328978985856747</v>
      </c>
      <c r="X687" s="42">
        <f t="shared" si="355"/>
        <v>5.7707318138475738E-3</v>
      </c>
      <c r="Y687" s="42">
        <f t="shared" si="329"/>
        <v>9.0045205088343638E-3</v>
      </c>
      <c r="Z687" s="10">
        <f t="shared" si="356"/>
        <v>13.596557752635182</v>
      </c>
      <c r="AA687">
        <f t="shared" si="334"/>
        <v>4357956.5564093059</v>
      </c>
      <c r="AB687" s="10">
        <f t="shared" si="335"/>
        <v>4.3579565564093059</v>
      </c>
      <c r="AC687" s="10">
        <f t="shared" si="336"/>
        <v>4.2569565564093059</v>
      </c>
      <c r="AD687" s="3">
        <f t="shared" si="337"/>
        <v>617.39761514275642</v>
      </c>
      <c r="AI687" s="94">
        <f t="shared" si="338"/>
        <v>1.0328978985856747</v>
      </c>
    </row>
    <row r="688" spans="2:35">
      <c r="B688" s="39">
        <f t="shared" si="339"/>
        <v>660</v>
      </c>
      <c r="C688" s="42">
        <f t="shared" si="340"/>
        <v>11.237410071942906</v>
      </c>
      <c r="D688" s="10">
        <f t="shared" si="341"/>
        <v>2.9625899280570955</v>
      </c>
      <c r="E688" s="40">
        <f t="shared" si="342"/>
        <v>40.474820143885808</v>
      </c>
      <c r="F688" s="40">
        <f t="shared" si="343"/>
        <v>46.4</v>
      </c>
      <c r="G688" s="3">
        <f t="shared" si="344"/>
        <v>312.62589928056627</v>
      </c>
      <c r="H688" s="3">
        <f t="shared" si="345"/>
        <v>213.67820014326583</v>
      </c>
      <c r="I688">
        <f t="shared" si="330"/>
        <v>2.1367820014326583E-4</v>
      </c>
      <c r="J688" s="4">
        <f t="shared" si="346"/>
        <v>1330.6616753191665</v>
      </c>
      <c r="K688" s="40">
        <f t="shared" si="347"/>
        <v>6.227409602041722</v>
      </c>
      <c r="L688" s="40">
        <f t="shared" si="331"/>
        <v>0</v>
      </c>
      <c r="M688" s="10">
        <f t="shared" si="348"/>
        <v>4.3579565564093059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13.21025774835214</v>
      </c>
      <c r="Q688" s="42">
        <f t="shared" si="350"/>
        <v>0.86197554638459706</v>
      </c>
      <c r="R688" s="4">
        <f t="shared" si="351"/>
        <v>126389.29505524089</v>
      </c>
      <c r="S688">
        <f t="shared" si="332"/>
        <v>1.263892950552409E-4</v>
      </c>
      <c r="T688" s="41">
        <f t="shared" si="333"/>
        <v>6.6301047198471727E-4</v>
      </c>
      <c r="U688" s="42">
        <f t="shared" si="352"/>
        <v>0.22681190944138252</v>
      </c>
      <c r="V688" s="42">
        <f t="shared" si="353"/>
        <v>1.0383389789205719</v>
      </c>
      <c r="W688" s="42">
        <f t="shared" si="354"/>
        <v>1.0325873691724341</v>
      </c>
      <c r="X688" s="42">
        <f t="shared" si="355"/>
        <v>5.7516097481378203E-3</v>
      </c>
      <c r="Y688" s="42">
        <f t="shared" si="329"/>
        <v>9.0119336183061317E-3</v>
      </c>
      <c r="Z688" s="10">
        <f t="shared" si="356"/>
        <v>13.592445367158335</v>
      </c>
      <c r="AA688">
        <f t="shared" si="334"/>
        <v>4356669.0065281792</v>
      </c>
      <c r="AB688" s="10">
        <f t="shared" si="335"/>
        <v>4.356669006528179</v>
      </c>
      <c r="AC688" s="10">
        <f t="shared" si="336"/>
        <v>4.255669006528179</v>
      </c>
      <c r="AD688" s="3">
        <f t="shared" si="337"/>
        <v>617.21087839422466</v>
      </c>
      <c r="AI688" s="94">
        <f t="shared" si="338"/>
        <v>1.0325873691724341</v>
      </c>
    </row>
    <row r="689" spans="2:35">
      <c r="B689" s="39">
        <f t="shared" si="339"/>
        <v>661</v>
      </c>
      <c r="C689" s="42">
        <f t="shared" si="340"/>
        <v>11.254436450839789</v>
      </c>
      <c r="D689" s="10">
        <f t="shared" si="341"/>
        <v>2.9455635491602123</v>
      </c>
      <c r="E689" s="40">
        <f t="shared" si="342"/>
        <v>40.508872901679574</v>
      </c>
      <c r="F689" s="40">
        <f t="shared" si="343"/>
        <v>46.4</v>
      </c>
      <c r="G689" s="3">
        <f t="shared" si="344"/>
        <v>312.45563549159743</v>
      </c>
      <c r="H689" s="3">
        <f t="shared" si="345"/>
        <v>213.67820014326583</v>
      </c>
      <c r="I689">
        <f t="shared" si="330"/>
        <v>2.1367820014326583E-4</v>
      </c>
      <c r="J689" s="4">
        <f t="shared" si="346"/>
        <v>1332.8275820379206</v>
      </c>
      <c r="K689" s="40">
        <f t="shared" si="347"/>
        <v>6.237545903813742</v>
      </c>
      <c r="L689" s="40">
        <f t="shared" si="331"/>
        <v>0</v>
      </c>
      <c r="M689" s="10">
        <f t="shared" si="348"/>
        <v>4.356669006528179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13.209012583549098</v>
      </c>
      <c r="Q689" s="42">
        <f t="shared" si="350"/>
        <v>0.86326454348329684</v>
      </c>
      <c r="R689" s="4">
        <f t="shared" si="351"/>
        <v>125643.71056215989</v>
      </c>
      <c r="S689">
        <f t="shared" si="332"/>
        <v>1.2564371056215988E-4</v>
      </c>
      <c r="T689" s="41">
        <f t="shared" si="333"/>
        <v>6.6375605647779829E-4</v>
      </c>
      <c r="U689" s="42">
        <f t="shared" si="352"/>
        <v>0.22547392078932402</v>
      </c>
      <c r="V689" s="42">
        <f t="shared" si="353"/>
        <v>1.0380074969975774</v>
      </c>
      <c r="W689" s="42">
        <f t="shared" si="354"/>
        <v>1.0322750550280886</v>
      </c>
      <c r="X689" s="42">
        <f t="shared" si="355"/>
        <v>5.7324419694888551E-3</v>
      </c>
      <c r="Y689" s="42">
        <f t="shared" si="329"/>
        <v>9.0193227193732673E-3</v>
      </c>
      <c r="Z689" s="10">
        <f t="shared" si="356"/>
        <v>13.588309487123981</v>
      </c>
      <c r="AA689">
        <f t="shared" si="334"/>
        <v>4355374.1007182617</v>
      </c>
      <c r="AB689" s="10">
        <f t="shared" si="335"/>
        <v>4.3553741007182616</v>
      </c>
      <c r="AC689" s="10">
        <f t="shared" si="336"/>
        <v>4.2543741007182616</v>
      </c>
      <c r="AD689" s="3">
        <f t="shared" si="337"/>
        <v>617.02307479597698</v>
      </c>
      <c r="AI689" s="94">
        <f t="shared" si="338"/>
        <v>1.0322750550280886</v>
      </c>
    </row>
    <row r="690" spans="2:35">
      <c r="B690" s="39">
        <f t="shared" si="339"/>
        <v>662</v>
      </c>
      <c r="C690" s="42">
        <f t="shared" si="340"/>
        <v>11.271462829736672</v>
      </c>
      <c r="D690" s="10">
        <f t="shared" si="341"/>
        <v>2.9285371702633292</v>
      </c>
      <c r="E690" s="40">
        <f t="shared" si="342"/>
        <v>40.54292565947334</v>
      </c>
      <c r="F690" s="40">
        <f t="shared" si="343"/>
        <v>46.4</v>
      </c>
      <c r="G690" s="3">
        <f t="shared" si="344"/>
        <v>312.28537170262859</v>
      </c>
      <c r="H690" s="3">
        <f t="shared" si="345"/>
        <v>213.67820014326583</v>
      </c>
      <c r="I690">
        <f t="shared" si="330"/>
        <v>2.1367820014326583E-4</v>
      </c>
      <c r="J690" s="4">
        <f t="shared" si="346"/>
        <v>1334.9953102368795</v>
      </c>
      <c r="K690" s="40">
        <f t="shared" si="347"/>
        <v>6.2476907299939768</v>
      </c>
      <c r="L690" s="40">
        <f t="shared" si="331"/>
        <v>0</v>
      </c>
      <c r="M690" s="10">
        <f t="shared" si="348"/>
        <v>4.3553741007182616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13.20776005218965</v>
      </c>
      <c r="Q690" s="42">
        <f t="shared" si="350"/>
        <v>0.86455366282144386</v>
      </c>
      <c r="R690" s="4">
        <f t="shared" si="351"/>
        <v>124898.29479842506</v>
      </c>
      <c r="S690">
        <f t="shared" si="332"/>
        <v>1.2489829479842506E-4</v>
      </c>
      <c r="T690" s="41">
        <f t="shared" si="333"/>
        <v>6.6450147224153316E-4</v>
      </c>
      <c r="U690" s="42">
        <f t="shared" si="352"/>
        <v>0.22413623493051368</v>
      </c>
      <c r="V690" s="42">
        <f t="shared" si="353"/>
        <v>1.0376741851791065</v>
      </c>
      <c r="W690" s="42">
        <f t="shared" si="354"/>
        <v>1.0319609565951187</v>
      </c>
      <c r="X690" s="42">
        <f t="shared" si="355"/>
        <v>5.7132285839878172E-3</v>
      </c>
      <c r="Y690" s="42">
        <f t="shared" si="329"/>
        <v>9.0266877528241401E-3</v>
      </c>
      <c r="Z690" s="10">
        <f t="shared" si="356"/>
        <v>13.584150118396002</v>
      </c>
      <c r="AA690">
        <f t="shared" si="334"/>
        <v>4354071.8408154817</v>
      </c>
      <c r="AB690" s="10">
        <f t="shared" si="335"/>
        <v>4.3540718408154815</v>
      </c>
      <c r="AC690" s="10">
        <f t="shared" si="336"/>
        <v>4.2530718408154815</v>
      </c>
      <c r="AD690" s="3">
        <f t="shared" si="337"/>
        <v>616.83420461428307</v>
      </c>
      <c r="AI690" s="94">
        <f t="shared" si="338"/>
        <v>1.0319609565951187</v>
      </c>
    </row>
    <row r="691" spans="2:35">
      <c r="B691" s="39">
        <f t="shared" si="339"/>
        <v>663</v>
      </c>
      <c r="C691" s="42">
        <f t="shared" si="340"/>
        <v>11.288489208633555</v>
      </c>
      <c r="D691" s="10">
        <f t="shared" si="341"/>
        <v>2.911510791366446</v>
      </c>
      <c r="E691" s="40">
        <f t="shared" si="342"/>
        <v>40.576978417267107</v>
      </c>
      <c r="F691" s="40">
        <f t="shared" si="343"/>
        <v>46.4</v>
      </c>
      <c r="G691" s="3">
        <f t="shared" si="344"/>
        <v>312.11510791365976</v>
      </c>
      <c r="H691" s="3">
        <f t="shared" si="345"/>
        <v>213.67820014326583</v>
      </c>
      <c r="I691">
        <f t="shared" si="330"/>
        <v>2.1367820014326583E-4</v>
      </c>
      <c r="J691" s="4">
        <f t="shared" si="346"/>
        <v>1337.1648599160433</v>
      </c>
      <c r="K691" s="40">
        <f t="shared" si="347"/>
        <v>6.2578440805824274</v>
      </c>
      <c r="L691" s="40">
        <f t="shared" si="331"/>
        <v>0</v>
      </c>
      <c r="M691" s="10">
        <f t="shared" si="348"/>
        <v>4.3540718408154815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13.206500151602265</v>
      </c>
      <c r="Q691" s="42">
        <f t="shared" si="350"/>
        <v>0.86584290514162188</v>
      </c>
      <c r="R691" s="4">
        <f t="shared" si="351"/>
        <v>124153.04869443277</v>
      </c>
      <c r="S691">
        <f t="shared" si="332"/>
        <v>1.2415304869443277E-4</v>
      </c>
      <c r="T691" s="41">
        <f t="shared" si="333"/>
        <v>6.652467183455254E-4</v>
      </c>
      <c r="U691" s="42">
        <f t="shared" si="352"/>
        <v>0.22279885353459433</v>
      </c>
      <c r="V691" s="42">
        <f t="shared" si="353"/>
        <v>1.0373390440167101</v>
      </c>
      <c r="W691" s="42">
        <f t="shared" si="354"/>
        <v>1.0316450743188559</v>
      </c>
      <c r="X691" s="42">
        <f t="shared" si="355"/>
        <v>5.6939696978541843E-3</v>
      </c>
      <c r="Y691" s="42">
        <f t="shared" si="329"/>
        <v>9.0340286595284244E-3</v>
      </c>
      <c r="Z691" s="10">
        <f t="shared" si="356"/>
        <v>13.579967266875267</v>
      </c>
      <c r="AA691">
        <f t="shared" si="334"/>
        <v>4352762.2286673458</v>
      </c>
      <c r="AB691" s="10">
        <f t="shared" si="335"/>
        <v>4.3527622286673457</v>
      </c>
      <c r="AC691" s="10">
        <f t="shared" si="336"/>
        <v>4.2517622286673458</v>
      </c>
      <c r="AD691" s="3">
        <f t="shared" si="337"/>
        <v>616.64426811709154</v>
      </c>
      <c r="AI691" s="94">
        <f t="shared" si="338"/>
        <v>1.0316450743188559</v>
      </c>
    </row>
    <row r="692" spans="2:35">
      <c r="B692" s="39">
        <f t="shared" si="339"/>
        <v>664</v>
      </c>
      <c r="C692" s="42">
        <f t="shared" si="340"/>
        <v>11.305515587530438</v>
      </c>
      <c r="D692" s="10">
        <f t="shared" si="341"/>
        <v>2.8944844124695628</v>
      </c>
      <c r="E692" s="40">
        <f t="shared" si="342"/>
        <v>40.611031175060873</v>
      </c>
      <c r="F692" s="40">
        <f t="shared" si="343"/>
        <v>46.4</v>
      </c>
      <c r="G692" s="3">
        <f t="shared" si="344"/>
        <v>311.94484412469092</v>
      </c>
      <c r="H692" s="3">
        <f t="shared" si="345"/>
        <v>213.67820014326583</v>
      </c>
      <c r="I692">
        <f t="shared" si="330"/>
        <v>2.1367820014326583E-4</v>
      </c>
      <c r="J692" s="4">
        <f t="shared" si="346"/>
        <v>1339.3362310754119</v>
      </c>
      <c r="K692" s="40">
        <f t="shared" si="347"/>
        <v>6.2680059555790946</v>
      </c>
      <c r="L692" s="40">
        <f t="shared" si="331"/>
        <v>0</v>
      </c>
      <c r="M692" s="10">
        <f t="shared" si="348"/>
        <v>4.3527622286673457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13.205232879099084</v>
      </c>
      <c r="Q692" s="42">
        <f t="shared" si="350"/>
        <v>0.86713227118709557</v>
      </c>
      <c r="R692" s="4">
        <f t="shared" si="351"/>
        <v>123407.97318057931</v>
      </c>
      <c r="S692">
        <f t="shared" si="332"/>
        <v>1.234079731805793E-4</v>
      </c>
      <c r="T692" s="41">
        <f t="shared" si="333"/>
        <v>6.6599179385937895E-4</v>
      </c>
      <c r="U692" s="42">
        <f t="shared" si="352"/>
        <v>0.22146177827120858</v>
      </c>
      <c r="V692" s="42">
        <f t="shared" si="353"/>
        <v>1.0370020740654209</v>
      </c>
      <c r="W692" s="42">
        <f t="shared" si="354"/>
        <v>1.0313274086474402</v>
      </c>
      <c r="X692" s="42">
        <f t="shared" si="355"/>
        <v>5.6746654179806733E-3</v>
      </c>
      <c r="Y692" s="42">
        <f t="shared" si="329"/>
        <v>9.0413453804377934E-3</v>
      </c>
      <c r="Z692" s="10">
        <f t="shared" si="356"/>
        <v>13.575760938500139</v>
      </c>
      <c r="AA692">
        <f t="shared" si="334"/>
        <v>4351445.2661331007</v>
      </c>
      <c r="AB692" s="10">
        <f t="shared" si="335"/>
        <v>4.3514452661331005</v>
      </c>
      <c r="AC692" s="10">
        <f t="shared" si="336"/>
        <v>4.2504452661331005</v>
      </c>
      <c r="AD692" s="3">
        <f t="shared" si="337"/>
        <v>616.45326557405372</v>
      </c>
      <c r="AI692" s="94">
        <f t="shared" si="338"/>
        <v>1.0313274086474402</v>
      </c>
    </row>
    <row r="693" spans="2:35">
      <c r="B693" s="39">
        <f t="shared" si="339"/>
        <v>665</v>
      </c>
      <c r="C693" s="42">
        <f t="shared" si="340"/>
        <v>11.322541966427321</v>
      </c>
      <c r="D693" s="10">
        <f t="shared" si="341"/>
        <v>2.8774580335726796</v>
      </c>
      <c r="E693" s="40">
        <f t="shared" si="342"/>
        <v>40.645083932854639</v>
      </c>
      <c r="F693" s="40">
        <f t="shared" si="343"/>
        <v>46.4</v>
      </c>
      <c r="G693" s="3">
        <f t="shared" si="344"/>
        <v>311.77458033572208</v>
      </c>
      <c r="H693" s="3">
        <f t="shared" si="345"/>
        <v>213.67820014326583</v>
      </c>
      <c r="I693">
        <f t="shared" si="330"/>
        <v>2.1367820014326583E-4</v>
      </c>
      <c r="J693" s="4">
        <f t="shared" si="346"/>
        <v>1341.5094237149854</v>
      </c>
      <c r="K693" s="40">
        <f t="shared" si="347"/>
        <v>6.2781763549839766</v>
      </c>
      <c r="L693" s="40">
        <f t="shared" si="331"/>
        <v>0</v>
      </c>
      <c r="M693" s="10">
        <f t="shared" si="348"/>
        <v>4.3514452661331005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13.203958231976024</v>
      </c>
      <c r="Q693" s="42">
        <f t="shared" si="350"/>
        <v>0.86842176170181484</v>
      </c>
      <c r="R693" s="4">
        <f t="shared" si="351"/>
        <v>122663.06918726115</v>
      </c>
      <c r="S693">
        <f t="shared" si="332"/>
        <v>1.2266306918726116E-4</v>
      </c>
      <c r="T693" s="41">
        <f t="shared" si="333"/>
        <v>6.6673669785269709E-4</v>
      </c>
      <c r="U693" s="42">
        <f t="shared" si="352"/>
        <v>0.22012501080999949</v>
      </c>
      <c r="V693" s="42">
        <f t="shared" si="353"/>
        <v>1.0366632758831176</v>
      </c>
      <c r="W693" s="42">
        <f t="shared" si="354"/>
        <v>1.0310079600318589</v>
      </c>
      <c r="X693" s="42">
        <f t="shared" si="355"/>
        <v>5.6553158512586688E-3</v>
      </c>
      <c r="Y693" s="42">
        <f t="shared" si="329"/>
        <v>9.0486378565857329E-3</v>
      </c>
      <c r="Z693" s="10">
        <f t="shared" si="356"/>
        <v>13.571531139245703</v>
      </c>
      <c r="AA693">
        <f t="shared" si="334"/>
        <v>4350120.9550834913</v>
      </c>
      <c r="AB693" s="10">
        <f t="shared" si="335"/>
        <v>4.3501209550834909</v>
      </c>
      <c r="AC693" s="10">
        <f t="shared" si="336"/>
        <v>4.249120955083491</v>
      </c>
      <c r="AD693" s="3">
        <f t="shared" si="337"/>
        <v>616.26119725648891</v>
      </c>
      <c r="AI693" s="94">
        <f t="shared" si="338"/>
        <v>1.0310079600318589</v>
      </c>
    </row>
    <row r="694" spans="2:35">
      <c r="B694" s="39">
        <f t="shared" si="339"/>
        <v>666</v>
      </c>
      <c r="C694" s="42">
        <f t="shared" si="340"/>
        <v>11.339568345324205</v>
      </c>
      <c r="D694" s="10">
        <f t="shared" si="341"/>
        <v>2.8604316546757964</v>
      </c>
      <c r="E694" s="40">
        <f t="shared" si="342"/>
        <v>40.679136690648406</v>
      </c>
      <c r="F694" s="40">
        <f t="shared" si="343"/>
        <v>46.4</v>
      </c>
      <c r="G694" s="3">
        <f t="shared" si="344"/>
        <v>311.60431654675324</v>
      </c>
      <c r="H694" s="3">
        <f t="shared" si="345"/>
        <v>213.67820014326583</v>
      </c>
      <c r="I694">
        <f t="shared" si="330"/>
        <v>2.1367820014326583E-4</v>
      </c>
      <c r="J694" s="4">
        <f t="shared" si="346"/>
        <v>1343.6844378347637</v>
      </c>
      <c r="K694" s="40">
        <f t="shared" si="347"/>
        <v>6.2883552787970753</v>
      </c>
      <c r="L694" s="40">
        <f t="shared" si="331"/>
        <v>0</v>
      </c>
      <c r="M694" s="10">
        <f t="shared" si="348"/>
        <v>4.3501209550834909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13.202676207512523</v>
      </c>
      <c r="Q694" s="42">
        <f t="shared" si="350"/>
        <v>0.8697113774304196</v>
      </c>
      <c r="R694" s="4">
        <f t="shared" si="351"/>
        <v>121918.33764487463</v>
      </c>
      <c r="S694">
        <f t="shared" si="332"/>
        <v>1.2191833764487463E-4</v>
      </c>
      <c r="T694" s="41">
        <f t="shared" si="333"/>
        <v>6.6748142939508355E-4</v>
      </c>
      <c r="U694" s="42">
        <f t="shared" si="352"/>
        <v>0.21878855282060974</v>
      </c>
      <c r="V694" s="42">
        <f t="shared" si="353"/>
        <v>1.0363226500313198</v>
      </c>
      <c r="W694" s="42">
        <f t="shared" si="354"/>
        <v>1.0306867289258888</v>
      </c>
      <c r="X694" s="42">
        <f t="shared" si="355"/>
        <v>5.6359211054310965E-3</v>
      </c>
      <c r="Y694" s="42">
        <f t="shared" si="329"/>
        <v>9.0559060290884719E-3</v>
      </c>
      <c r="Z694" s="10">
        <f t="shared" si="356"/>
        <v>13.567277875124619</v>
      </c>
      <c r="AA694">
        <f t="shared" si="334"/>
        <v>4348789.2974010259</v>
      </c>
      <c r="AB694" s="10">
        <f t="shared" si="335"/>
        <v>4.3487892974010256</v>
      </c>
      <c r="AC694" s="10">
        <f t="shared" si="336"/>
        <v>4.2477892974010256</v>
      </c>
      <c r="AD694" s="3">
        <f t="shared" si="337"/>
        <v>616.06806343742221</v>
      </c>
      <c r="AI694" s="94">
        <f t="shared" si="338"/>
        <v>1.0306867289258888</v>
      </c>
    </row>
    <row r="695" spans="2:35">
      <c r="B695" s="39">
        <f t="shared" si="339"/>
        <v>667</v>
      </c>
      <c r="C695" s="42">
        <f t="shared" si="340"/>
        <v>11.356594724221088</v>
      </c>
      <c r="D695" s="10">
        <f t="shared" si="341"/>
        <v>2.8434052757789132</v>
      </c>
      <c r="E695" s="40">
        <f t="shared" si="342"/>
        <v>40.713189448442172</v>
      </c>
      <c r="F695" s="40">
        <f t="shared" si="343"/>
        <v>46.4</v>
      </c>
      <c r="G695" s="3">
        <f t="shared" si="344"/>
        <v>311.4340527577844</v>
      </c>
      <c r="H695" s="3">
        <f t="shared" si="345"/>
        <v>213.67820014326583</v>
      </c>
      <c r="I695">
        <f t="shared" si="330"/>
        <v>2.1367820014326583E-4</v>
      </c>
      <c r="J695" s="4">
        <f t="shared" si="346"/>
        <v>1345.8612734347466</v>
      </c>
      <c r="K695" s="40">
        <f t="shared" si="347"/>
        <v>6.2985427270183889</v>
      </c>
      <c r="L695" s="40">
        <f t="shared" si="331"/>
        <v>0</v>
      </c>
      <c r="M695" s="10">
        <f t="shared" si="348"/>
        <v>4.3487892974010256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13.201386802971751</v>
      </c>
      <c r="Q695" s="42">
        <f t="shared" si="350"/>
        <v>0.87100111911824363</v>
      </c>
      <c r="R695" s="4">
        <f t="shared" si="351"/>
        <v>121173.77948381608</v>
      </c>
      <c r="S695">
        <f t="shared" si="332"/>
        <v>1.2117377948381608E-4</v>
      </c>
      <c r="T695" s="41">
        <f t="shared" si="333"/>
        <v>6.6822598755614216E-4</v>
      </c>
      <c r="U695" s="42">
        <f t="shared" si="352"/>
        <v>0.21745240597268212</v>
      </c>
      <c r="V695" s="42">
        <f t="shared" si="353"/>
        <v>1.0359801970748796</v>
      </c>
      <c r="W695" s="42">
        <f t="shared" si="354"/>
        <v>1.0303637157861598</v>
      </c>
      <c r="X695" s="42">
        <f t="shared" si="355"/>
        <v>5.6164812887198323E-3</v>
      </c>
      <c r="Y695" s="42">
        <f t="shared" si="329"/>
        <v>9.0631498391454176E-3</v>
      </c>
      <c r="Z695" s="10">
        <f t="shared" si="356"/>
        <v>13.563001152187248</v>
      </c>
      <c r="AA695">
        <f t="shared" si="334"/>
        <v>4347450.2949800156</v>
      </c>
      <c r="AB695" s="10">
        <f t="shared" si="335"/>
        <v>4.3474502949800158</v>
      </c>
      <c r="AC695" s="10">
        <f t="shared" si="336"/>
        <v>4.2464502949800158</v>
      </c>
      <c r="AD695" s="3">
        <f t="shared" si="337"/>
        <v>615.87386439159036</v>
      </c>
      <c r="AI695" s="94">
        <f t="shared" si="338"/>
        <v>1.0303637157861598</v>
      </c>
    </row>
    <row r="696" spans="2:35">
      <c r="B696" s="39">
        <f t="shared" si="339"/>
        <v>668</v>
      </c>
      <c r="C696" s="42">
        <f t="shared" si="340"/>
        <v>11.373621103117971</v>
      </c>
      <c r="D696" s="10">
        <f t="shared" si="341"/>
        <v>2.82637889688203</v>
      </c>
      <c r="E696" s="40">
        <f t="shared" si="342"/>
        <v>40.747242206235939</v>
      </c>
      <c r="F696" s="40">
        <f t="shared" si="343"/>
        <v>46.4</v>
      </c>
      <c r="G696" s="3">
        <f t="shared" si="344"/>
        <v>311.26378896881556</v>
      </c>
      <c r="H696" s="3">
        <f t="shared" si="345"/>
        <v>213.67820014326583</v>
      </c>
      <c r="I696">
        <f t="shared" si="330"/>
        <v>2.1367820014326583E-4</v>
      </c>
      <c r="J696" s="4">
        <f t="shared" si="346"/>
        <v>1348.0399305149344</v>
      </c>
      <c r="K696" s="40">
        <f t="shared" si="347"/>
        <v>6.3087386996479182</v>
      </c>
      <c r="L696" s="40">
        <f t="shared" si="331"/>
        <v>0</v>
      </c>
      <c r="M696" s="10">
        <f t="shared" si="348"/>
        <v>4.3474502949800158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13.200090015600619</v>
      </c>
      <c r="Q696" s="42">
        <f t="shared" si="350"/>
        <v>0.87229098751131973</v>
      </c>
      <c r="R696" s="4">
        <f t="shared" si="351"/>
        <v>120429.39563448187</v>
      </c>
      <c r="S696">
        <f t="shared" si="332"/>
        <v>1.2042939563448188E-4</v>
      </c>
      <c r="T696" s="41">
        <f t="shared" si="333"/>
        <v>6.6897037140547632E-4</v>
      </c>
      <c r="U696" s="42">
        <f t="shared" si="352"/>
        <v>0.21611657193585943</v>
      </c>
      <c r="V696" s="42">
        <f t="shared" si="353"/>
        <v>1.035635917581462</v>
      </c>
      <c r="W696" s="42">
        <f t="shared" si="354"/>
        <v>1.0300389210721652</v>
      </c>
      <c r="X696" s="42">
        <f t="shared" si="355"/>
        <v>5.5969965092967922E-3</v>
      </c>
      <c r="Y696" s="42">
        <f t="shared" si="329"/>
        <v>9.0703692280389176E-3</v>
      </c>
      <c r="Z696" s="10">
        <f t="shared" si="356"/>
        <v>13.558700976520806</v>
      </c>
      <c r="AA696">
        <f t="shared" si="334"/>
        <v>4346103.9497263115</v>
      </c>
      <c r="AB696" s="10">
        <f t="shared" si="335"/>
        <v>4.3461039497263112</v>
      </c>
      <c r="AC696" s="10">
        <f t="shared" si="336"/>
        <v>4.2451039497263112</v>
      </c>
      <c r="AD696" s="3">
        <f t="shared" si="337"/>
        <v>615.67860039540415</v>
      </c>
      <c r="AI696" s="94">
        <f t="shared" si="338"/>
        <v>1.0300389210721652</v>
      </c>
    </row>
    <row r="697" spans="2:35">
      <c r="B697" s="39">
        <f t="shared" si="339"/>
        <v>669</v>
      </c>
      <c r="C697" s="42">
        <f t="shared" si="340"/>
        <v>11.390647482014854</v>
      </c>
      <c r="D697" s="10">
        <f t="shared" si="341"/>
        <v>2.8093525179851468</v>
      </c>
      <c r="E697" s="40">
        <f t="shared" si="342"/>
        <v>40.781294964029705</v>
      </c>
      <c r="F697" s="40">
        <f t="shared" si="343"/>
        <v>46.4</v>
      </c>
      <c r="G697" s="3">
        <f t="shared" si="344"/>
        <v>311.09352517984672</v>
      </c>
      <c r="H697" s="3">
        <f t="shared" si="345"/>
        <v>213.67820014326583</v>
      </c>
      <c r="I697">
        <f t="shared" si="330"/>
        <v>2.1367820014326583E-4</v>
      </c>
      <c r="J697" s="4">
        <f t="shared" si="346"/>
        <v>1350.2204090753271</v>
      </c>
      <c r="K697" s="40">
        <f t="shared" si="347"/>
        <v>6.3189431966856633</v>
      </c>
      <c r="L697" s="40">
        <f t="shared" si="331"/>
        <v>0</v>
      </c>
      <c r="M697" s="10">
        <f t="shared" si="348"/>
        <v>4.3461039497263112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13.198785842629494</v>
      </c>
      <c r="Q697" s="42">
        <f t="shared" si="350"/>
        <v>0.8735809833563839</v>
      </c>
      <c r="R697" s="4">
        <f t="shared" si="351"/>
        <v>119685.18702726839</v>
      </c>
      <c r="S697">
        <f t="shared" si="332"/>
        <v>1.1968518702726839E-4</v>
      </c>
      <c r="T697" s="41">
        <f t="shared" si="333"/>
        <v>6.6971458001268986E-4</v>
      </c>
      <c r="U697" s="42">
        <f t="shared" si="352"/>
        <v>0.21478105237978445</v>
      </c>
      <c r="V697" s="42">
        <f t="shared" si="353"/>
        <v>1.0352898121222498</v>
      </c>
      <c r="W697" s="42">
        <f t="shared" si="354"/>
        <v>1.0297123452461969</v>
      </c>
      <c r="X697" s="42">
        <f t="shared" si="355"/>
        <v>5.5774668760528723E-3</v>
      </c>
      <c r="Y697" s="42">
        <f t="shared" si="329"/>
        <v>9.0775641371350097E-3</v>
      </c>
      <c r="Z697" s="10">
        <f t="shared" si="356"/>
        <v>13.554377354249935</v>
      </c>
      <c r="AA697">
        <f t="shared" si="334"/>
        <v>4344750.2635574825</v>
      </c>
      <c r="AB697" s="10">
        <f t="shared" si="335"/>
        <v>4.3447502635574828</v>
      </c>
      <c r="AC697" s="10">
        <f t="shared" si="336"/>
        <v>4.2437502635574829</v>
      </c>
      <c r="AD697" s="3">
        <f t="shared" si="337"/>
        <v>615.48227172697352</v>
      </c>
      <c r="AI697" s="94">
        <f t="shared" si="338"/>
        <v>1.0297123452461969</v>
      </c>
    </row>
    <row r="698" spans="2:35">
      <c r="B698" s="39">
        <f t="shared" si="339"/>
        <v>670</v>
      </c>
      <c r="C698" s="42">
        <f t="shared" si="340"/>
        <v>11.407673860911737</v>
      </c>
      <c r="D698" s="10">
        <f t="shared" si="341"/>
        <v>2.7923261390882637</v>
      </c>
      <c r="E698" s="40">
        <f t="shared" si="342"/>
        <v>40.815347721823471</v>
      </c>
      <c r="F698" s="40">
        <f t="shared" si="343"/>
        <v>46.4</v>
      </c>
      <c r="G698" s="3">
        <f t="shared" si="344"/>
        <v>310.92326139087788</v>
      </c>
      <c r="H698" s="3">
        <f t="shared" si="345"/>
        <v>213.67820014326583</v>
      </c>
      <c r="I698">
        <f t="shared" si="330"/>
        <v>2.1367820014326583E-4</v>
      </c>
      <c r="J698" s="4">
        <f t="shared" si="346"/>
        <v>1352.4027091159246</v>
      </c>
      <c r="K698" s="40">
        <f t="shared" si="347"/>
        <v>6.3291562181316241</v>
      </c>
      <c r="L698" s="40">
        <f t="shared" si="331"/>
        <v>0</v>
      </c>
      <c r="M698" s="10">
        <f t="shared" si="348"/>
        <v>4.3447502635574828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13.19747428127233</v>
      </c>
      <c r="Q698" s="42">
        <f t="shared" si="350"/>
        <v>0.87487110740087959</v>
      </c>
      <c r="R698" s="4">
        <f t="shared" si="351"/>
        <v>118941.15459257197</v>
      </c>
      <c r="S698">
        <f t="shared" si="332"/>
        <v>1.1894115459257196E-4</v>
      </c>
      <c r="T698" s="41">
        <f t="shared" si="333"/>
        <v>6.7045861244738629E-4</v>
      </c>
      <c r="U698" s="42">
        <f t="shared" si="352"/>
        <v>0.21344584897410002</v>
      </c>
      <c r="V698" s="42">
        <f t="shared" si="353"/>
        <v>1.0349418812718669</v>
      </c>
      <c r="W698" s="42">
        <f t="shared" si="354"/>
        <v>1.02938398877339</v>
      </c>
      <c r="X698" s="42">
        <f t="shared" si="355"/>
        <v>5.5578924984769351E-3</v>
      </c>
      <c r="Y698" s="42">
        <f t="shared" si="329"/>
        <v>9.0847345078840167E-3</v>
      </c>
      <c r="Z698" s="10">
        <f t="shared" si="356"/>
        <v>13.5500302915371</v>
      </c>
      <c r="AA698">
        <f t="shared" si="334"/>
        <v>4343389.2384029403</v>
      </c>
      <c r="AB698" s="10">
        <f t="shared" si="335"/>
        <v>4.3433892384029402</v>
      </c>
      <c r="AC698" s="10">
        <f t="shared" si="336"/>
        <v>4.2423892384029402</v>
      </c>
      <c r="AD698" s="3">
        <f t="shared" si="337"/>
        <v>615.28487866612625</v>
      </c>
      <c r="AI698" s="94">
        <f t="shared" si="338"/>
        <v>1.02938398877339</v>
      </c>
    </row>
    <row r="699" spans="2:35">
      <c r="B699" s="39">
        <f t="shared" si="339"/>
        <v>671</v>
      </c>
      <c r="C699" s="42">
        <f t="shared" si="340"/>
        <v>11.424700239808621</v>
      </c>
      <c r="D699" s="10">
        <f t="shared" si="341"/>
        <v>2.7752997601913805</v>
      </c>
      <c r="E699" s="40">
        <f t="shared" si="342"/>
        <v>40.849400479617238</v>
      </c>
      <c r="F699" s="40">
        <f t="shared" si="343"/>
        <v>46.4</v>
      </c>
      <c r="G699" s="3">
        <f t="shared" si="344"/>
        <v>310.75299760190904</v>
      </c>
      <c r="H699" s="3">
        <f t="shared" si="345"/>
        <v>213.67820014326583</v>
      </c>
      <c r="I699">
        <f t="shared" si="330"/>
        <v>2.1367820014326583E-4</v>
      </c>
      <c r="J699" s="4">
        <f t="shared" si="346"/>
        <v>1354.5868306367267</v>
      </c>
      <c r="K699" s="40">
        <f t="shared" si="347"/>
        <v>6.3393777639857998</v>
      </c>
      <c r="L699" s="40">
        <f t="shared" si="331"/>
        <v>0</v>
      </c>
      <c r="M699" s="10">
        <f t="shared" si="348"/>
        <v>4.3433892384029402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13.196155328726755</v>
      </c>
      <c r="Q699" s="42">
        <f t="shared" si="350"/>
        <v>0.87616136039296266</v>
      </c>
      <c r="R699" s="4">
        <f t="shared" si="351"/>
        <v>118197.29926078905</v>
      </c>
      <c r="S699">
        <f t="shared" si="332"/>
        <v>1.1819729926078905E-4</v>
      </c>
      <c r="T699" s="41">
        <f t="shared" si="333"/>
        <v>6.7120246777916922E-4</v>
      </c>
      <c r="U699" s="42">
        <f t="shared" si="352"/>
        <v>0.21211096338844895</v>
      </c>
      <c r="V699" s="42">
        <f t="shared" si="353"/>
        <v>1.034592125607809</v>
      </c>
      <c r="W699" s="42">
        <f t="shared" si="354"/>
        <v>1.0290538521217507</v>
      </c>
      <c r="X699" s="42">
        <f t="shared" si="355"/>
        <v>5.5382734860582872E-3</v>
      </c>
      <c r="Y699" s="42">
        <f t="shared" si="329"/>
        <v>9.0918802818203779E-3</v>
      </c>
      <c r="Z699" s="10">
        <f t="shared" si="356"/>
        <v>13.545659794581798</v>
      </c>
      <c r="AA699">
        <f t="shared" si="334"/>
        <v>4342020.8762036897</v>
      </c>
      <c r="AB699" s="10">
        <f t="shared" si="335"/>
        <v>4.3420208762036898</v>
      </c>
      <c r="AC699" s="10">
        <f t="shared" si="336"/>
        <v>4.2410208762036898</v>
      </c>
      <c r="AD699" s="3">
        <f t="shared" si="337"/>
        <v>615.08642149437128</v>
      </c>
      <c r="AI699" s="94">
        <f t="shared" si="338"/>
        <v>1.0290538521217507</v>
      </c>
    </row>
    <row r="700" spans="2:35">
      <c r="B700" s="39">
        <f t="shared" si="339"/>
        <v>672</v>
      </c>
      <c r="C700" s="42">
        <f t="shared" si="340"/>
        <v>11.441726618705504</v>
      </c>
      <c r="D700" s="10">
        <f t="shared" si="341"/>
        <v>2.7582733812944973</v>
      </c>
      <c r="E700" s="40">
        <f t="shared" si="342"/>
        <v>40.883453237411004</v>
      </c>
      <c r="F700" s="40">
        <f t="shared" si="343"/>
        <v>46.4</v>
      </c>
      <c r="G700" s="3">
        <f t="shared" si="344"/>
        <v>310.58273381294021</v>
      </c>
      <c r="H700" s="3">
        <f t="shared" si="345"/>
        <v>213.67820014326583</v>
      </c>
      <c r="I700">
        <f t="shared" si="330"/>
        <v>2.1367820014326583E-4</v>
      </c>
      <c r="J700" s="4">
        <f t="shared" si="346"/>
        <v>1356.772773637734</v>
      </c>
      <c r="K700" s="40">
        <f t="shared" si="347"/>
        <v>6.349607834248193</v>
      </c>
      <c r="L700" s="40">
        <f t="shared" si="331"/>
        <v>0</v>
      </c>
      <c r="M700" s="10">
        <f t="shared" si="348"/>
        <v>4.3420208762036898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13.194828982173796</v>
      </c>
      <c r="Q700" s="42">
        <f t="shared" si="350"/>
        <v>0.87745174308150575</v>
      </c>
      <c r="R700" s="4">
        <f t="shared" si="351"/>
        <v>117453.62196231588</v>
      </c>
      <c r="S700">
        <f t="shared" si="332"/>
        <v>1.1745362196231588E-4</v>
      </c>
      <c r="T700" s="41">
        <f t="shared" si="333"/>
        <v>6.7194614507764237E-4</v>
      </c>
      <c r="U700" s="42">
        <f t="shared" si="352"/>
        <v>0.21077639729247397</v>
      </c>
      <c r="V700" s="42">
        <f t="shared" si="353"/>
        <v>1.0342405457111195</v>
      </c>
      <c r="W700" s="42">
        <f t="shared" si="354"/>
        <v>1.0287219357620989</v>
      </c>
      <c r="X700" s="42">
        <f t="shared" si="355"/>
        <v>5.5186099490205365E-3</v>
      </c>
      <c r="Y700" s="42">
        <f t="shared" si="329"/>
        <v>9.0990014005634164E-3</v>
      </c>
      <c r="Z700" s="10">
        <f t="shared" si="356"/>
        <v>13.541265869621204</v>
      </c>
      <c r="AA700">
        <f t="shared" si="334"/>
        <v>4340645.1789125316</v>
      </c>
      <c r="AB700" s="10">
        <f t="shared" si="335"/>
        <v>4.3406451789125313</v>
      </c>
      <c r="AC700" s="10">
        <f t="shared" si="336"/>
        <v>4.2396451789125313</v>
      </c>
      <c r="AD700" s="3">
        <f t="shared" si="337"/>
        <v>614.88690049492845</v>
      </c>
      <c r="AI700" s="94">
        <f t="shared" si="338"/>
        <v>1.0287219357620989</v>
      </c>
    </row>
    <row r="701" spans="2:35">
      <c r="B701" s="39">
        <f t="shared" si="339"/>
        <v>673</v>
      </c>
      <c r="C701" s="42">
        <f t="shared" si="340"/>
        <v>11.458752997602387</v>
      </c>
      <c r="D701" s="10">
        <f t="shared" si="341"/>
        <v>2.7412470023976141</v>
      </c>
      <c r="E701" s="40">
        <f t="shared" si="342"/>
        <v>40.91750599520477</v>
      </c>
      <c r="F701" s="40">
        <f t="shared" si="343"/>
        <v>46.4</v>
      </c>
      <c r="G701" s="3">
        <f t="shared" si="344"/>
        <v>310.41247002397137</v>
      </c>
      <c r="H701" s="3">
        <f t="shared" si="345"/>
        <v>213.67820014326583</v>
      </c>
      <c r="I701">
        <f t="shared" si="330"/>
        <v>2.1367820014326583E-4</v>
      </c>
      <c r="J701" s="4">
        <f t="shared" si="346"/>
        <v>1358.9605381189458</v>
      </c>
      <c r="K701" s="40">
        <f t="shared" si="347"/>
        <v>6.3598464289188001</v>
      </c>
      <c r="L701" s="40">
        <f t="shared" si="331"/>
        <v>0</v>
      </c>
      <c r="M701" s="10">
        <f t="shared" si="348"/>
        <v>4.3406451789125313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13.19349523877804</v>
      </c>
      <c r="Q701" s="42">
        <f t="shared" si="350"/>
        <v>0.87874225621610258</v>
      </c>
      <c r="R701" s="4">
        <f t="shared" si="351"/>
        <v>116710.12362754886</v>
      </c>
      <c r="S701">
        <f t="shared" si="332"/>
        <v>1.1671012362754886E-4</v>
      </c>
      <c r="T701" s="41">
        <f t="shared" si="333"/>
        <v>6.7268964341240937E-4</v>
      </c>
      <c r="U701" s="42">
        <f t="shared" si="352"/>
        <v>0.20944215235581778</v>
      </c>
      <c r="V701" s="42">
        <f t="shared" si="353"/>
        <v>1.0338871421661409</v>
      </c>
      <c r="W701" s="42">
        <f t="shared" si="354"/>
        <v>1.028388240168115</v>
      </c>
      <c r="X701" s="42">
        <f t="shared" si="355"/>
        <v>5.4989019980258291E-3</v>
      </c>
      <c r="Y701" s="42">
        <f t="shared" si="329"/>
        <v>9.106097805817729E-3</v>
      </c>
      <c r="Z701" s="10">
        <f t="shared" si="356"/>
        <v>13.536848522930219</v>
      </c>
      <c r="AA701">
        <f t="shared" si="334"/>
        <v>4339262.1484940797</v>
      </c>
      <c r="AB701" s="10">
        <f t="shared" si="335"/>
        <v>4.3392621484940799</v>
      </c>
      <c r="AC701" s="10">
        <f t="shared" si="336"/>
        <v>4.2382621484940799</v>
      </c>
      <c r="AD701" s="3">
        <f t="shared" si="337"/>
        <v>614.68631595273098</v>
      </c>
      <c r="AI701" s="94">
        <f t="shared" si="338"/>
        <v>1.028388240168115</v>
      </c>
    </row>
    <row r="702" spans="2:35">
      <c r="B702" s="39">
        <f t="shared" si="339"/>
        <v>674</v>
      </c>
      <c r="C702" s="42">
        <f t="shared" si="340"/>
        <v>11.47577937649927</v>
      </c>
      <c r="D702" s="10">
        <f t="shared" si="341"/>
        <v>2.7242206235007309</v>
      </c>
      <c r="E702" s="40">
        <f t="shared" si="342"/>
        <v>40.951558752998537</v>
      </c>
      <c r="F702" s="40">
        <f t="shared" si="343"/>
        <v>46.4</v>
      </c>
      <c r="G702" s="3">
        <f t="shared" si="344"/>
        <v>310.24220623500253</v>
      </c>
      <c r="H702" s="3">
        <f t="shared" si="345"/>
        <v>213.67820014326583</v>
      </c>
      <c r="I702">
        <f t="shared" si="330"/>
        <v>2.1367820014326583E-4</v>
      </c>
      <c r="J702" s="4">
        <f t="shared" si="346"/>
        <v>1361.1501240803627</v>
      </c>
      <c r="K702" s="40">
        <f t="shared" si="347"/>
        <v>6.3700935479976248</v>
      </c>
      <c r="L702" s="40">
        <f t="shared" si="331"/>
        <v>0</v>
      </c>
      <c r="M702" s="10">
        <f t="shared" si="348"/>
        <v>4.3392621484940799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13.192154095687613</v>
      </c>
      <c r="Q702" s="42">
        <f t="shared" si="350"/>
        <v>0.88003290054707273</v>
      </c>
      <c r="R702" s="4">
        <f t="shared" si="351"/>
        <v>115966.80518688438</v>
      </c>
      <c r="S702">
        <f t="shared" si="332"/>
        <v>1.1596680518688438E-4</v>
      </c>
      <c r="T702" s="41">
        <f t="shared" si="333"/>
        <v>6.7343296185307382E-4</v>
      </c>
      <c r="U702" s="42">
        <f t="shared" si="352"/>
        <v>0.20810823024812336</v>
      </c>
      <c r="V702" s="42">
        <f t="shared" si="353"/>
        <v>1.0335319155601495</v>
      </c>
      <c r="W702" s="42">
        <f t="shared" si="354"/>
        <v>1.028052765816345</v>
      </c>
      <c r="X702" s="42">
        <f t="shared" si="355"/>
        <v>5.4791497438044789E-3</v>
      </c>
      <c r="Y702" s="42">
        <f t="shared" si="329"/>
        <v>9.1131694393731064E-3</v>
      </c>
      <c r="Z702" s="10">
        <f t="shared" si="356"/>
        <v>13.532407760820849</v>
      </c>
      <c r="AA702">
        <f t="shared" si="334"/>
        <v>4337871.7869245671</v>
      </c>
      <c r="AB702" s="10">
        <f t="shared" si="335"/>
        <v>4.3378717869245671</v>
      </c>
      <c r="AC702" s="10">
        <f t="shared" si="336"/>
        <v>4.2368717869245671</v>
      </c>
      <c r="AD702" s="3">
        <f t="shared" si="337"/>
        <v>614.48466815439701</v>
      </c>
      <c r="AI702" s="94">
        <f t="shared" si="338"/>
        <v>1.028052765816345</v>
      </c>
    </row>
    <row r="703" spans="2:35">
      <c r="B703" s="39">
        <f t="shared" si="339"/>
        <v>675</v>
      </c>
      <c r="C703" s="42">
        <f t="shared" si="340"/>
        <v>11.492805755396153</v>
      </c>
      <c r="D703" s="10">
        <f t="shared" si="341"/>
        <v>2.7071942446038477</v>
      </c>
      <c r="E703" s="40">
        <f t="shared" si="342"/>
        <v>40.985611510792303</v>
      </c>
      <c r="F703" s="40">
        <f t="shared" si="343"/>
        <v>46.4</v>
      </c>
      <c r="G703" s="3">
        <f t="shared" si="344"/>
        <v>310.07194244603369</v>
      </c>
      <c r="H703" s="3">
        <f t="shared" si="345"/>
        <v>213.67820014326583</v>
      </c>
      <c r="I703">
        <f t="shared" si="330"/>
        <v>2.1367820014326583E-4</v>
      </c>
      <c r="J703" s="4">
        <f t="shared" si="346"/>
        <v>1363.3415315219843</v>
      </c>
      <c r="K703" s="40">
        <f t="shared" si="347"/>
        <v>6.3803491914846635</v>
      </c>
      <c r="L703" s="40">
        <f t="shared" si="331"/>
        <v>0</v>
      </c>
      <c r="M703" s="10">
        <f t="shared" si="348"/>
        <v>4.3378717869245671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13.190805550033952</v>
      </c>
      <c r="Q703" s="42">
        <f t="shared" si="350"/>
        <v>0.88132367682546608</v>
      </c>
      <c r="R703" s="4">
        <f t="shared" si="351"/>
        <v>115223.66757071878</v>
      </c>
      <c r="S703">
        <f t="shared" si="332"/>
        <v>1.1522366757071879E-4</v>
      </c>
      <c r="T703" s="41">
        <f t="shared" si="333"/>
        <v>6.7417609946923945E-4</v>
      </c>
      <c r="U703" s="42">
        <f t="shared" si="352"/>
        <v>0.20677463263903337</v>
      </c>
      <c r="V703" s="42">
        <f t="shared" si="353"/>
        <v>1.0331748664841713</v>
      </c>
      <c r="W703" s="42">
        <f t="shared" si="354"/>
        <v>1.0277155131861531</v>
      </c>
      <c r="X703" s="42">
        <f t="shared" si="355"/>
        <v>5.4593532980182768E-3</v>
      </c>
      <c r="Y703" s="42">
        <f t="shared" si="329"/>
        <v>9.120216243105557E-3</v>
      </c>
      <c r="Z703" s="10">
        <f t="shared" si="356"/>
        <v>13.527943589643204</v>
      </c>
      <c r="AA703">
        <f t="shared" si="334"/>
        <v>4336474.0961921513</v>
      </c>
      <c r="AB703" s="10">
        <f t="shared" si="335"/>
        <v>4.3364740961921511</v>
      </c>
      <c r="AC703" s="10">
        <f t="shared" si="336"/>
        <v>4.2354740961921511</v>
      </c>
      <c r="AD703" s="3">
        <f t="shared" si="337"/>
        <v>614.28195738827435</v>
      </c>
      <c r="AI703" s="94">
        <f t="shared" si="338"/>
        <v>1.0277155131861531</v>
      </c>
    </row>
    <row r="704" spans="2:35">
      <c r="B704" s="39">
        <f t="shared" si="339"/>
        <v>676</v>
      </c>
      <c r="C704" s="42">
        <f t="shared" si="340"/>
        <v>11.509832134293037</v>
      </c>
      <c r="D704" s="10">
        <f t="shared" si="341"/>
        <v>2.6901678657069645</v>
      </c>
      <c r="E704" s="40">
        <f t="shared" si="342"/>
        <v>41.01966426858607</v>
      </c>
      <c r="F704" s="40">
        <f t="shared" si="343"/>
        <v>46.4</v>
      </c>
      <c r="G704" s="3">
        <f t="shared" si="344"/>
        <v>309.90167865706485</v>
      </c>
      <c r="H704" s="3">
        <f t="shared" si="345"/>
        <v>213.67820014326583</v>
      </c>
      <c r="I704">
        <f t="shared" si="330"/>
        <v>2.1367820014326583E-4</v>
      </c>
      <c r="J704" s="4">
        <f t="shared" si="346"/>
        <v>1365.5347604438107</v>
      </c>
      <c r="K704" s="40">
        <f t="shared" si="347"/>
        <v>6.3906133593799188</v>
      </c>
      <c r="L704" s="40">
        <f t="shared" si="331"/>
        <v>0</v>
      </c>
      <c r="M704" s="10">
        <f t="shared" si="348"/>
        <v>4.3364740961921511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13.189449598932079</v>
      </c>
      <c r="Q704" s="42">
        <f t="shared" si="350"/>
        <v>0.88261458580306751</v>
      </c>
      <c r="R704" s="4">
        <f t="shared" si="351"/>
        <v>114480.71170944846</v>
      </c>
      <c r="S704">
        <f t="shared" si="332"/>
        <v>1.1448071170944846E-4</v>
      </c>
      <c r="T704" s="41">
        <f t="shared" si="333"/>
        <v>6.7491905533050977E-4</v>
      </c>
      <c r="U704" s="42">
        <f t="shared" si="352"/>
        <v>0.2054413611981907</v>
      </c>
      <c r="V704" s="42">
        <f t="shared" si="353"/>
        <v>1.032815995532042</v>
      </c>
      <c r="W704" s="42">
        <f t="shared" si="354"/>
        <v>1.0273764827597962</v>
      </c>
      <c r="X704" s="42">
        <f t="shared" si="355"/>
        <v>5.439512772245747E-3</v>
      </c>
      <c r="Y704" s="42">
        <f t="shared" si="329"/>
        <v>9.127238158977027E-3</v>
      </c>
      <c r="Z704" s="10">
        <f t="shared" si="356"/>
        <v>13.523456015784578</v>
      </c>
      <c r="AA704">
        <f t="shared" si="334"/>
        <v>4335069.0782966372</v>
      </c>
      <c r="AB704" s="10">
        <f t="shared" si="335"/>
        <v>4.3350690782966375</v>
      </c>
      <c r="AC704" s="10">
        <f t="shared" si="336"/>
        <v>4.2340690782966375</v>
      </c>
      <c r="AD704" s="3">
        <f t="shared" si="337"/>
        <v>614.07818394439983</v>
      </c>
      <c r="AI704" s="94">
        <f t="shared" si="338"/>
        <v>1.0273764827597962</v>
      </c>
    </row>
    <row r="705" spans="2:35">
      <c r="B705" s="39">
        <f t="shared" si="339"/>
        <v>677</v>
      </c>
      <c r="C705" s="42">
        <f t="shared" si="340"/>
        <v>11.52685851318992</v>
      </c>
      <c r="D705" s="10">
        <f t="shared" si="341"/>
        <v>2.6731414868100813</v>
      </c>
      <c r="E705" s="40">
        <f t="shared" si="342"/>
        <v>41.053717026379836</v>
      </c>
      <c r="F705" s="40">
        <f t="shared" si="343"/>
        <v>46.4</v>
      </c>
      <c r="G705" s="3">
        <f t="shared" si="344"/>
        <v>309.73141486809601</v>
      </c>
      <c r="H705" s="3">
        <f t="shared" si="345"/>
        <v>213.67820014326583</v>
      </c>
      <c r="I705">
        <f t="shared" si="330"/>
        <v>2.1367820014326583E-4</v>
      </c>
      <c r="J705" s="4">
        <f t="shared" si="346"/>
        <v>1367.7298108458417</v>
      </c>
      <c r="K705" s="40">
        <f t="shared" si="347"/>
        <v>6.400886051683389</v>
      </c>
      <c r="L705" s="40">
        <f t="shared" si="331"/>
        <v>0</v>
      </c>
      <c r="M705" s="10">
        <f t="shared" si="348"/>
        <v>4.3350690782966375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13.188086239480278</v>
      </c>
      <c r="Q705" s="42">
        <f t="shared" si="350"/>
        <v>0.88390562823240137</v>
      </c>
      <c r="R705" s="4">
        <f t="shared" si="351"/>
        <v>113737.9385334698</v>
      </c>
      <c r="S705">
        <f t="shared" si="332"/>
        <v>1.137379385334698E-4</v>
      </c>
      <c r="T705" s="41">
        <f t="shared" si="333"/>
        <v>6.7566182850648838E-4</v>
      </c>
      <c r="U705" s="42">
        <f t="shared" si="352"/>
        <v>0.20410841759523823</v>
      </c>
      <c r="V705" s="42">
        <f t="shared" si="353"/>
        <v>1.0324553033010868</v>
      </c>
      <c r="W705" s="42">
        <f t="shared" si="354"/>
        <v>1.0270356750223566</v>
      </c>
      <c r="X705" s="42">
        <f t="shared" si="355"/>
        <v>5.4196282787302152E-3</v>
      </c>
      <c r="Y705" s="42">
        <f t="shared" si="329"/>
        <v>9.1342351290360849E-3</v>
      </c>
      <c r="Z705" s="10">
        <f t="shared" si="356"/>
        <v>13.518945045669941</v>
      </c>
      <c r="AA705">
        <f t="shared" si="334"/>
        <v>4333656.7352496218</v>
      </c>
      <c r="AB705" s="10">
        <f t="shared" si="335"/>
        <v>4.3336567352496216</v>
      </c>
      <c r="AC705" s="10">
        <f t="shared" si="336"/>
        <v>4.2326567352496216</v>
      </c>
      <c r="AD705" s="3">
        <f t="shared" si="337"/>
        <v>613.87334811452092</v>
      </c>
      <c r="AI705" s="94">
        <f t="shared" si="338"/>
        <v>1.0270356750223566</v>
      </c>
    </row>
    <row r="706" spans="2:35">
      <c r="B706" s="39">
        <f t="shared" si="339"/>
        <v>678</v>
      </c>
      <c r="C706" s="42">
        <f t="shared" si="340"/>
        <v>11.543884892086803</v>
      </c>
      <c r="D706" s="10">
        <f t="shared" si="341"/>
        <v>2.6561151079131982</v>
      </c>
      <c r="E706" s="40">
        <f t="shared" si="342"/>
        <v>41.087769784173602</v>
      </c>
      <c r="F706" s="40">
        <f t="shared" si="343"/>
        <v>46.4</v>
      </c>
      <c r="G706" s="3">
        <f t="shared" si="344"/>
        <v>309.56115107912717</v>
      </c>
      <c r="H706" s="3">
        <f t="shared" si="345"/>
        <v>213.67820014326583</v>
      </c>
      <c r="I706">
        <f t="shared" si="330"/>
        <v>2.1367820014326583E-4</v>
      </c>
      <c r="J706" s="4">
        <f t="shared" si="346"/>
        <v>1369.9266827280776</v>
      </c>
      <c r="K706" s="40">
        <f t="shared" si="347"/>
        <v>6.4111672683950749</v>
      </c>
      <c r="L706" s="40">
        <f t="shared" si="331"/>
        <v>0</v>
      </c>
      <c r="M706" s="10">
        <f t="shared" si="348"/>
        <v>4.3336567352496216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13.186715468760207</v>
      </c>
      <c r="Q706" s="42">
        <f t="shared" si="350"/>
        <v>0.88519680486673613</v>
      </c>
      <c r="R706" s="4">
        <f t="shared" si="351"/>
        <v>112995.34897317906</v>
      </c>
      <c r="S706">
        <f t="shared" si="332"/>
        <v>1.1299534897317906E-4</v>
      </c>
      <c r="T706" s="41">
        <f t="shared" si="333"/>
        <v>6.7640441806677914E-4</v>
      </c>
      <c r="U706" s="42">
        <f t="shared" si="352"/>
        <v>0.20277580349981847</v>
      </c>
      <c r="V706" s="42">
        <f t="shared" si="353"/>
        <v>1.0320927903921979</v>
      </c>
      <c r="W706" s="42">
        <f t="shared" si="354"/>
        <v>1.0266930904617764</v>
      </c>
      <c r="X706" s="42">
        <f t="shared" si="355"/>
        <v>5.3996999304215532E-3</v>
      </c>
      <c r="Y706" s="42">
        <f t="shared" si="329"/>
        <v>9.1412070954186644E-3</v>
      </c>
      <c r="Z706" s="10">
        <f t="shared" si="356"/>
        <v>13.514410685762527</v>
      </c>
      <c r="AA706">
        <f t="shared" si="334"/>
        <v>4332237.0690746857</v>
      </c>
      <c r="AB706" s="10">
        <f t="shared" si="335"/>
        <v>4.3322370690746856</v>
      </c>
      <c r="AC706" s="10">
        <f t="shared" si="336"/>
        <v>4.2312370690746857</v>
      </c>
      <c r="AD706" s="3">
        <f t="shared" si="337"/>
        <v>613.6674501921226</v>
      </c>
      <c r="AI706" s="94">
        <f t="shared" si="338"/>
        <v>1.0266930904617764</v>
      </c>
    </row>
    <row r="707" spans="2:35">
      <c r="B707" s="39">
        <f t="shared" si="339"/>
        <v>679</v>
      </c>
      <c r="C707" s="42">
        <f t="shared" si="340"/>
        <v>11.560911270983686</v>
      </c>
      <c r="D707" s="10">
        <f t="shared" si="341"/>
        <v>2.639088729016315</v>
      </c>
      <c r="E707" s="40">
        <f t="shared" si="342"/>
        <v>41.121822541967369</v>
      </c>
      <c r="F707" s="40">
        <f t="shared" si="343"/>
        <v>46.4</v>
      </c>
      <c r="G707" s="3">
        <f t="shared" si="344"/>
        <v>309.39088729015833</v>
      </c>
      <c r="H707" s="3">
        <f t="shared" si="345"/>
        <v>213.67820014326583</v>
      </c>
      <c r="I707">
        <f t="shared" si="330"/>
        <v>2.1367820014326583E-4</v>
      </c>
      <c r="J707" s="4">
        <f t="shared" si="346"/>
        <v>1372.1253760905186</v>
      </c>
      <c r="K707" s="40">
        <f t="shared" si="347"/>
        <v>6.4214570095149774</v>
      </c>
      <c r="L707" s="40">
        <f t="shared" si="331"/>
        <v>0</v>
      </c>
      <c r="M707" s="10">
        <f t="shared" si="348"/>
        <v>4.3322370690746856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13.185337283837052</v>
      </c>
      <c r="Q707" s="42">
        <f t="shared" si="350"/>
        <v>0.88648811646008874</v>
      </c>
      <c r="R707" s="4">
        <f t="shared" si="351"/>
        <v>112252.94395897268</v>
      </c>
      <c r="S707">
        <f t="shared" si="332"/>
        <v>1.1225294395897268E-4</v>
      </c>
      <c r="T707" s="41">
        <f t="shared" si="333"/>
        <v>6.7714682308098553E-4</v>
      </c>
      <c r="U707" s="42">
        <f t="shared" si="352"/>
        <v>0.20144352058157441</v>
      </c>
      <c r="V707" s="42">
        <f t="shared" si="353"/>
        <v>1.0317284574090091</v>
      </c>
      <c r="W707" s="42">
        <f t="shared" si="354"/>
        <v>1.0263487295689047</v>
      </c>
      <c r="X707" s="42">
        <f t="shared" si="355"/>
        <v>5.3797278401044313E-3</v>
      </c>
      <c r="Y707" s="42">
        <f t="shared" si="329"/>
        <v>9.1481540003476736E-3</v>
      </c>
      <c r="Z707" s="10">
        <f t="shared" si="356"/>
        <v>13.509852942562755</v>
      </c>
      <c r="AA707">
        <f t="shared" si="334"/>
        <v>4330810.081807049</v>
      </c>
      <c r="AB707" s="10">
        <f t="shared" si="335"/>
        <v>4.3308100818070487</v>
      </c>
      <c r="AC707" s="10">
        <f t="shared" si="336"/>
        <v>4.2298100818070488</v>
      </c>
      <c r="AD707" s="3">
        <f t="shared" si="337"/>
        <v>613.46049047237841</v>
      </c>
      <c r="AI707" s="94">
        <f t="shared" si="338"/>
        <v>1.0263487295689047</v>
      </c>
    </row>
    <row r="708" spans="2:35">
      <c r="B708" s="39">
        <f t="shared" si="339"/>
        <v>680</v>
      </c>
      <c r="C708" s="42">
        <f t="shared" si="340"/>
        <v>11.577937649880569</v>
      </c>
      <c r="D708" s="10">
        <f t="shared" si="341"/>
        <v>2.6220623501194318</v>
      </c>
      <c r="E708" s="40">
        <f t="shared" si="342"/>
        <v>41.155875299761135</v>
      </c>
      <c r="F708" s="40">
        <f t="shared" si="343"/>
        <v>46.4</v>
      </c>
      <c r="G708" s="3">
        <f t="shared" si="344"/>
        <v>309.22062350118949</v>
      </c>
      <c r="H708" s="3">
        <f t="shared" si="345"/>
        <v>213.67820014326583</v>
      </c>
      <c r="I708">
        <f t="shared" si="330"/>
        <v>2.1367820014326583E-4</v>
      </c>
      <c r="J708" s="4">
        <f t="shared" si="346"/>
        <v>1374.3258909331639</v>
      </c>
      <c r="K708" s="40">
        <f t="shared" si="347"/>
        <v>6.431755275043094</v>
      </c>
      <c r="L708" s="40">
        <f t="shared" si="331"/>
        <v>0</v>
      </c>
      <c r="M708" s="10">
        <f t="shared" si="348"/>
        <v>4.3308100818070487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13.183951681759144</v>
      </c>
      <c r="Q708" s="42">
        <f t="shared" si="350"/>
        <v>0.88777956376722966</v>
      </c>
      <c r="R708" s="4">
        <f t="shared" si="351"/>
        <v>111510.72442124707</v>
      </c>
      <c r="S708">
        <f t="shared" si="332"/>
        <v>1.1151072442124706E-4</v>
      </c>
      <c r="T708" s="41">
        <f t="shared" si="333"/>
        <v>6.7788904261871117E-4</v>
      </c>
      <c r="U708" s="42">
        <f t="shared" si="352"/>
        <v>0.20011157051014891</v>
      </c>
      <c r="V708" s="42">
        <f t="shared" si="353"/>
        <v>1.0313623049586476</v>
      </c>
      <c r="W708" s="42">
        <f t="shared" si="354"/>
        <v>1.0260025928374146</v>
      </c>
      <c r="X708" s="42">
        <f t="shared" si="355"/>
        <v>5.3597121212329846E-3</v>
      </c>
      <c r="Y708" s="42">
        <f t="shared" si="329"/>
        <v>9.1550757861336898E-3</v>
      </c>
      <c r="Z708" s="10">
        <f t="shared" si="356"/>
        <v>13.505271822608732</v>
      </c>
      <c r="AA708">
        <f t="shared" si="334"/>
        <v>4329375.7754937317</v>
      </c>
      <c r="AB708" s="10">
        <f t="shared" si="335"/>
        <v>4.3293757754937321</v>
      </c>
      <c r="AC708" s="10">
        <f t="shared" si="336"/>
        <v>4.2283757754937321</v>
      </c>
      <c r="AD708" s="3">
        <f t="shared" si="337"/>
        <v>613.25246925217289</v>
      </c>
      <c r="AI708" s="94">
        <f t="shared" si="338"/>
        <v>1.0260025928374146</v>
      </c>
    </row>
    <row r="709" spans="2:35">
      <c r="B709" s="39">
        <f t="shared" si="339"/>
        <v>681</v>
      </c>
      <c r="C709" s="42">
        <f t="shared" si="340"/>
        <v>11.594964028777452</v>
      </c>
      <c r="D709" s="10">
        <f t="shared" si="341"/>
        <v>2.6050359712225486</v>
      </c>
      <c r="E709" s="40">
        <f t="shared" si="342"/>
        <v>41.189928057554901</v>
      </c>
      <c r="F709" s="40">
        <f t="shared" si="343"/>
        <v>46.4</v>
      </c>
      <c r="G709" s="3">
        <f t="shared" si="344"/>
        <v>309.05035971222065</v>
      </c>
      <c r="H709" s="3">
        <f t="shared" si="345"/>
        <v>213.67820014326583</v>
      </c>
      <c r="I709">
        <f t="shared" si="330"/>
        <v>2.1367820014326583E-4</v>
      </c>
      <c r="J709" s="4">
        <f t="shared" si="346"/>
        <v>1376.5282272560146</v>
      </c>
      <c r="K709" s="40">
        <f t="shared" si="347"/>
        <v>6.442062064979428</v>
      </c>
      <c r="L709" s="40">
        <f t="shared" si="331"/>
        <v>0</v>
      </c>
      <c r="M709" s="10">
        <f t="shared" si="348"/>
        <v>4.3293757754937321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13.182558659558088</v>
      </c>
      <c r="Q709" s="42">
        <f t="shared" si="350"/>
        <v>0.8890711475436871</v>
      </c>
      <c r="R709" s="4">
        <f t="shared" si="351"/>
        <v>110768.69129039848</v>
      </c>
      <c r="S709">
        <f t="shared" si="332"/>
        <v>1.1076869129039848E-4</v>
      </c>
      <c r="T709" s="41">
        <f t="shared" si="333"/>
        <v>6.7863107574955969E-4</v>
      </c>
      <c r="U709" s="42">
        <f t="shared" si="352"/>
        <v>0.19877995495518458</v>
      </c>
      <c r="V709" s="42">
        <f t="shared" si="353"/>
        <v>1.030994333651893</v>
      </c>
      <c r="W709" s="42">
        <f t="shared" si="354"/>
        <v>1.0256546807638403</v>
      </c>
      <c r="X709" s="42">
        <f t="shared" si="355"/>
        <v>5.339652888052715E-3</v>
      </c>
      <c r="Y709" s="42">
        <f t="shared" si="329"/>
        <v>9.1619723951758131E-3</v>
      </c>
      <c r="Z709" s="10">
        <f t="shared" si="356"/>
        <v>13.500667332477011</v>
      </c>
      <c r="AA709">
        <f t="shared" si="334"/>
        <v>4327934.152193794</v>
      </c>
      <c r="AB709" s="10">
        <f t="shared" si="335"/>
        <v>4.3279341521937944</v>
      </c>
      <c r="AC709" s="10">
        <f t="shared" si="336"/>
        <v>4.2269341521937944</v>
      </c>
      <c r="AD709" s="3">
        <f t="shared" si="337"/>
        <v>613.04338683013691</v>
      </c>
      <c r="AI709" s="94">
        <f t="shared" si="338"/>
        <v>1.0256546807638403</v>
      </c>
    </row>
    <row r="710" spans="2:35">
      <c r="B710" s="39">
        <f t="shared" si="339"/>
        <v>682</v>
      </c>
      <c r="C710" s="42">
        <f t="shared" si="340"/>
        <v>11.611990407674336</v>
      </c>
      <c r="D710" s="10">
        <f t="shared" si="341"/>
        <v>2.5880095923256654</v>
      </c>
      <c r="E710" s="40">
        <f t="shared" si="342"/>
        <v>41.223980815348668</v>
      </c>
      <c r="F710" s="40">
        <f t="shared" si="343"/>
        <v>46.4</v>
      </c>
      <c r="G710" s="3">
        <f t="shared" si="344"/>
        <v>308.88009592325182</v>
      </c>
      <c r="H710" s="3">
        <f t="shared" si="345"/>
        <v>213.67820014326583</v>
      </c>
      <c r="I710">
        <f t="shared" si="330"/>
        <v>2.1367820014326583E-4</v>
      </c>
      <c r="J710" s="4">
        <f t="shared" si="346"/>
        <v>1378.7323850590699</v>
      </c>
      <c r="K710" s="40">
        <f t="shared" si="347"/>
        <v>6.4523773793239778</v>
      </c>
      <c r="L710" s="40">
        <f t="shared" si="331"/>
        <v>0</v>
      </c>
      <c r="M710" s="10">
        <f t="shared" si="348"/>
        <v>4.3279341521937944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13.181158214248949</v>
      </c>
      <c r="Q710" s="42">
        <f t="shared" si="350"/>
        <v>0.89036286854575186</v>
      </c>
      <c r="R710" s="4">
        <f t="shared" si="351"/>
        <v>110026.84549682331</v>
      </c>
      <c r="S710">
        <f t="shared" si="332"/>
        <v>1.1002684549682332E-4</v>
      </c>
      <c r="T710" s="41">
        <f t="shared" si="333"/>
        <v>6.7937292154313491E-4</v>
      </c>
      <c r="U710" s="42">
        <f t="shared" si="352"/>
        <v>0.19744867558632428</v>
      </c>
      <c r="V710" s="42">
        <f t="shared" si="353"/>
        <v>1.030624544102249</v>
      </c>
      <c r="W710" s="42">
        <f t="shared" si="354"/>
        <v>1.0253049938476375</v>
      </c>
      <c r="X710" s="42">
        <f t="shared" si="355"/>
        <v>5.3195502546115048E-3</v>
      </c>
      <c r="Y710" s="42">
        <f t="shared" si="329"/>
        <v>9.1688437699612331E-3</v>
      </c>
      <c r="Z710" s="10">
        <f t="shared" si="356"/>
        <v>13.496039478781437</v>
      </c>
      <c r="AA710">
        <f t="shared" si="334"/>
        <v>4326485.2139779683</v>
      </c>
      <c r="AB710" s="10">
        <f t="shared" si="335"/>
        <v>4.3264852139779686</v>
      </c>
      <c r="AC710" s="10">
        <f t="shared" si="336"/>
        <v>4.2254852139779686</v>
      </c>
      <c r="AD710" s="3">
        <f t="shared" si="337"/>
        <v>612.83324350659439</v>
      </c>
      <c r="AI710" s="94">
        <f t="shared" si="338"/>
        <v>1.0253049938476375</v>
      </c>
    </row>
    <row r="711" spans="2:35">
      <c r="B711" s="39">
        <f t="shared" si="339"/>
        <v>683</v>
      </c>
      <c r="C711" s="42">
        <f t="shared" si="340"/>
        <v>11.629016786571219</v>
      </c>
      <c r="D711" s="10">
        <f t="shared" si="341"/>
        <v>2.5709832134287822</v>
      </c>
      <c r="E711" s="40">
        <f t="shared" si="342"/>
        <v>41.258033573142434</v>
      </c>
      <c r="F711" s="40">
        <f t="shared" si="343"/>
        <v>46.4</v>
      </c>
      <c r="G711" s="3">
        <f t="shared" si="344"/>
        <v>308.70983213428298</v>
      </c>
      <c r="H711" s="3">
        <f t="shared" si="345"/>
        <v>213.67820014326583</v>
      </c>
      <c r="I711">
        <f t="shared" si="330"/>
        <v>2.1367820014326583E-4</v>
      </c>
      <c r="J711" s="4">
        <f t="shared" si="346"/>
        <v>1380.9383643423298</v>
      </c>
      <c r="K711" s="40">
        <f t="shared" si="347"/>
        <v>6.4627012180767416</v>
      </c>
      <c r="L711" s="40">
        <f t="shared" si="331"/>
        <v>0</v>
      </c>
      <c r="M711" s="10">
        <f t="shared" si="348"/>
        <v>4.3264852139779686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13.17975034282987</v>
      </c>
      <c r="Q711" s="42">
        <f t="shared" si="350"/>
        <v>0.89165472753048192</v>
      </c>
      <c r="R711" s="4">
        <f t="shared" si="351"/>
        <v>109285.18797091801</v>
      </c>
      <c r="S711">
        <f t="shared" si="332"/>
        <v>1.09285187970918E-4</v>
      </c>
      <c r="T711" s="41">
        <f t="shared" si="333"/>
        <v>6.8011457906904022E-4</v>
      </c>
      <c r="U711" s="42">
        <f t="shared" si="352"/>
        <v>0.1961177340732109</v>
      </c>
      <c r="V711" s="42">
        <f t="shared" si="353"/>
        <v>1.0302529369267803</v>
      </c>
      <c r="W711" s="42">
        <f t="shared" si="354"/>
        <v>1.0249535325910926</v>
      </c>
      <c r="X711" s="42">
        <f t="shared" si="355"/>
        <v>5.2994043356877629E-3</v>
      </c>
      <c r="Y711" s="42">
        <f t="shared" si="329"/>
        <v>9.1756898530660092E-3</v>
      </c>
      <c r="Z711" s="10">
        <f t="shared" si="356"/>
        <v>13.491388268173797</v>
      </c>
      <c r="AA711">
        <f t="shared" si="334"/>
        <v>4325028.9629288679</v>
      </c>
      <c r="AB711" s="10">
        <f t="shared" si="335"/>
        <v>4.3250289629288678</v>
      </c>
      <c r="AC711" s="10">
        <f t="shared" si="336"/>
        <v>4.2240289629288679</v>
      </c>
      <c r="AD711" s="3">
        <f t="shared" si="337"/>
        <v>612.62203958359214</v>
      </c>
      <c r="AI711" s="94">
        <f t="shared" si="338"/>
        <v>1.0249535325910926</v>
      </c>
    </row>
    <row r="712" spans="2:35">
      <c r="B712" s="39">
        <f t="shared" si="339"/>
        <v>684</v>
      </c>
      <c r="C712" s="42">
        <f t="shared" si="340"/>
        <v>11.646043165468102</v>
      </c>
      <c r="D712" s="10">
        <f t="shared" si="341"/>
        <v>2.553956834531899</v>
      </c>
      <c r="E712" s="40">
        <f t="shared" si="342"/>
        <v>41.292086330936201</v>
      </c>
      <c r="F712" s="40">
        <f t="shared" si="343"/>
        <v>46.4</v>
      </c>
      <c r="G712" s="3">
        <f t="shared" si="344"/>
        <v>308.53956834531414</v>
      </c>
      <c r="H712" s="3">
        <f t="shared" si="345"/>
        <v>213.67820014326583</v>
      </c>
      <c r="I712">
        <f t="shared" si="330"/>
        <v>2.1367820014326583E-4</v>
      </c>
      <c r="J712" s="4">
        <f t="shared" si="346"/>
        <v>1383.1461651057948</v>
      </c>
      <c r="K712" s="40">
        <f t="shared" si="347"/>
        <v>6.4730335812377229</v>
      </c>
      <c r="L712" s="40">
        <f t="shared" si="331"/>
        <v>0</v>
      </c>
      <c r="M712" s="10">
        <f t="shared" si="348"/>
        <v>4.3250289629288678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13.178335042282221</v>
      </c>
      <c r="Q712" s="42">
        <f t="shared" si="350"/>
        <v>0.89294672525570706</v>
      </c>
      <c r="R712" s="4">
        <f t="shared" si="351"/>
        <v>108543.7196430788</v>
      </c>
      <c r="S712">
        <f t="shared" si="332"/>
        <v>1.0854371964307881E-4</v>
      </c>
      <c r="T712" s="41">
        <f t="shared" si="333"/>
        <v>6.8085604739687947E-4</v>
      </c>
      <c r="U712" s="42">
        <f t="shared" si="352"/>
        <v>0.19478713208548704</v>
      </c>
      <c r="V712" s="42">
        <f t="shared" si="353"/>
        <v>1.0298795127460365</v>
      </c>
      <c r="W712" s="42">
        <f t="shared" si="354"/>
        <v>1.024600297499374</v>
      </c>
      <c r="X712" s="42">
        <f t="shared" si="355"/>
        <v>5.2792152466625275E-3</v>
      </c>
      <c r="Y712" s="42">
        <f t="shared" si="329"/>
        <v>9.1825105871556709E-3</v>
      </c>
      <c r="Z712" s="10">
        <f t="shared" si="356"/>
        <v>13.486713707344176</v>
      </c>
      <c r="AA712">
        <f t="shared" si="334"/>
        <v>4323565.4011410959</v>
      </c>
      <c r="AB712" s="10">
        <f t="shared" si="335"/>
        <v>4.3235654011410958</v>
      </c>
      <c r="AC712" s="10">
        <f t="shared" si="336"/>
        <v>4.2225654011410958</v>
      </c>
      <c r="AD712" s="3">
        <f t="shared" si="337"/>
        <v>612.40977536491596</v>
      </c>
      <c r="AI712" s="94">
        <f t="shared" si="338"/>
        <v>1.024600297499374</v>
      </c>
    </row>
    <row r="713" spans="2:35">
      <c r="B713" s="39">
        <f t="shared" si="339"/>
        <v>685</v>
      </c>
      <c r="C713" s="42">
        <f t="shared" si="340"/>
        <v>11.663069544364985</v>
      </c>
      <c r="D713" s="10">
        <f t="shared" si="341"/>
        <v>2.5369304556350158</v>
      </c>
      <c r="E713" s="40">
        <f t="shared" si="342"/>
        <v>41.326139088729967</v>
      </c>
      <c r="F713" s="40">
        <f t="shared" si="343"/>
        <v>46.4</v>
      </c>
      <c r="G713" s="3">
        <f t="shared" si="344"/>
        <v>308.3693045563453</v>
      </c>
      <c r="H713" s="3">
        <f t="shared" si="345"/>
        <v>213.67820014326583</v>
      </c>
      <c r="I713">
        <f t="shared" si="330"/>
        <v>2.1367820014326583E-4</v>
      </c>
      <c r="J713" s="4">
        <f t="shared" si="346"/>
        <v>1385.3557873494642</v>
      </c>
      <c r="K713" s="40">
        <f t="shared" si="347"/>
        <v>6.4833744688069173</v>
      </c>
      <c r="L713" s="40">
        <f t="shared" si="331"/>
        <v>0</v>
      </c>
      <c r="M713" s="10">
        <f t="shared" si="348"/>
        <v>4.3235654011410958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13.176912309570676</v>
      </c>
      <c r="Q713" s="42">
        <f t="shared" si="350"/>
        <v>0.89423886248003359</v>
      </c>
      <c r="R713" s="4">
        <f t="shared" si="351"/>
        <v>107802.44144370221</v>
      </c>
      <c r="S713">
        <f t="shared" si="332"/>
        <v>1.0780244144370221E-4</v>
      </c>
      <c r="T713" s="41">
        <f t="shared" si="333"/>
        <v>6.8159732559625605E-4</v>
      </c>
      <c r="U713" s="42">
        <f t="shared" si="352"/>
        <v>0.19345687129279579</v>
      </c>
      <c r="V713" s="42">
        <f t="shared" si="353"/>
        <v>1.0295042721833108</v>
      </c>
      <c r="W713" s="42">
        <f t="shared" si="354"/>
        <v>1.0242452890805587</v>
      </c>
      <c r="X713" s="42">
        <f t="shared" si="355"/>
        <v>5.2589831027520795E-3</v>
      </c>
      <c r="Y713" s="42">
        <f t="shared" si="329"/>
        <v>9.1893059149848414E-3</v>
      </c>
      <c r="Z713" s="10">
        <f t="shared" si="356"/>
        <v>13.482015803019925</v>
      </c>
      <c r="AA713">
        <f t="shared" si="334"/>
        <v>4322094.530720925</v>
      </c>
      <c r="AB713" s="10">
        <f t="shared" si="335"/>
        <v>4.3220945307209249</v>
      </c>
      <c r="AC713" s="10">
        <f t="shared" si="336"/>
        <v>4.2210945307209249</v>
      </c>
      <c r="AD713" s="3">
        <f t="shared" si="337"/>
        <v>612.19645115604419</v>
      </c>
      <c r="AI713" s="94">
        <f t="shared" si="338"/>
        <v>1.0242452890805587</v>
      </c>
    </row>
    <row r="714" spans="2:35">
      <c r="B714" s="39">
        <f t="shared" si="339"/>
        <v>686</v>
      </c>
      <c r="C714" s="42">
        <f t="shared" si="340"/>
        <v>11.680095923261868</v>
      </c>
      <c r="D714" s="10">
        <f t="shared" si="341"/>
        <v>2.5199040767381327</v>
      </c>
      <c r="E714" s="40">
        <f t="shared" si="342"/>
        <v>41.360191846523733</v>
      </c>
      <c r="F714" s="40">
        <f t="shared" si="343"/>
        <v>46.4</v>
      </c>
      <c r="G714" s="3">
        <f t="shared" si="344"/>
        <v>308.19904076737646</v>
      </c>
      <c r="H714" s="3">
        <f t="shared" si="345"/>
        <v>213.67820014326583</v>
      </c>
      <c r="I714">
        <f t="shared" si="330"/>
        <v>2.1367820014326583E-4</v>
      </c>
      <c r="J714" s="4">
        <f t="shared" si="346"/>
        <v>1387.5672310733389</v>
      </c>
      <c r="K714" s="40">
        <f t="shared" si="347"/>
        <v>6.49372388078433</v>
      </c>
      <c r="L714" s="40">
        <f t="shared" si="331"/>
        <v>0</v>
      </c>
      <c r="M714" s="10">
        <f t="shared" si="348"/>
        <v>4.3220945307209249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13.175482141642863</v>
      </c>
      <c r="Q714" s="42">
        <f t="shared" si="350"/>
        <v>0.89553113996284917</v>
      </c>
      <c r="R714" s="4">
        <f t="shared" si="351"/>
        <v>107061.35430318443</v>
      </c>
      <c r="S714">
        <f t="shared" si="332"/>
        <v>1.0706135430318443E-4</v>
      </c>
      <c r="T714" s="41">
        <f t="shared" si="333"/>
        <v>6.8233841273677379E-4</v>
      </c>
      <c r="U714" s="42">
        <f t="shared" si="352"/>
        <v>0.19212695336477961</v>
      </c>
      <c r="V714" s="42">
        <f t="shared" si="353"/>
        <v>1.0291272158658946</v>
      </c>
      <c r="W714" s="42">
        <f t="shared" si="354"/>
        <v>1.0238885078455537</v>
      </c>
      <c r="X714" s="42">
        <f t="shared" si="355"/>
        <v>5.2387080203408765E-3</v>
      </c>
      <c r="Y714" s="42">
        <f t="shared" si="329"/>
        <v>9.1960757793985732E-3</v>
      </c>
      <c r="Z714" s="10">
        <f t="shared" si="356"/>
        <v>13.477294561967085</v>
      </c>
      <c r="AA714">
        <f t="shared" si="334"/>
        <v>4320616.3537867377</v>
      </c>
      <c r="AB714" s="10">
        <f t="shared" si="335"/>
        <v>4.3206163537867379</v>
      </c>
      <c r="AC714" s="10">
        <f t="shared" si="336"/>
        <v>4.2196163537867379</v>
      </c>
      <c r="AD714" s="3">
        <f t="shared" si="337"/>
        <v>611.98206726421142</v>
      </c>
      <c r="AI714" s="94">
        <f t="shared" si="338"/>
        <v>1.0238885078455537</v>
      </c>
    </row>
    <row r="715" spans="2:35">
      <c r="B715" s="39">
        <f t="shared" si="339"/>
        <v>687</v>
      </c>
      <c r="C715" s="42">
        <f t="shared" si="340"/>
        <v>11.697122302158752</v>
      </c>
      <c r="D715" s="10">
        <f t="shared" si="341"/>
        <v>2.5028776978412495</v>
      </c>
      <c r="E715" s="40">
        <f t="shared" si="342"/>
        <v>41.3942446043175</v>
      </c>
      <c r="F715" s="40">
        <f t="shared" si="343"/>
        <v>46.4</v>
      </c>
      <c r="G715" s="3">
        <f t="shared" si="344"/>
        <v>308.02877697840762</v>
      </c>
      <c r="H715" s="3">
        <f t="shared" si="345"/>
        <v>213.67820014326583</v>
      </c>
      <c r="I715">
        <f t="shared" si="330"/>
        <v>2.1367820014326583E-4</v>
      </c>
      <c r="J715" s="4">
        <f t="shared" si="346"/>
        <v>1389.7804962774183</v>
      </c>
      <c r="K715" s="40">
        <f t="shared" si="347"/>
        <v>6.5040818171699577</v>
      </c>
      <c r="L715" s="40">
        <f t="shared" si="331"/>
        <v>0</v>
      </c>
      <c r="M715" s="10">
        <f t="shared" si="348"/>
        <v>4.3206163537867379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13.174044535429751</v>
      </c>
      <c r="Q715" s="42">
        <f t="shared" si="350"/>
        <v>0.89682355846432704</v>
      </c>
      <c r="R715" s="4">
        <f t="shared" si="351"/>
        <v>106320.45915192195</v>
      </c>
      <c r="S715">
        <f t="shared" si="332"/>
        <v>1.0632045915192195E-4</v>
      </c>
      <c r="T715" s="41">
        <f t="shared" si="333"/>
        <v>6.8307930788803631E-4</v>
      </c>
      <c r="U715" s="42">
        <f t="shared" si="352"/>
        <v>0.19079737997108154</v>
      </c>
      <c r="V715" s="42">
        <f t="shared" si="353"/>
        <v>1.0287483444238159</v>
      </c>
      <c r="W715" s="42">
        <f t="shared" si="354"/>
        <v>1.0235299543082041</v>
      </c>
      <c r="X715" s="42">
        <f t="shared" si="355"/>
        <v>5.2183901156117596E-3</v>
      </c>
      <c r="Y715" s="42">
        <f t="shared" si="329"/>
        <v>9.2028201233319198E-3</v>
      </c>
      <c r="Z715" s="10">
        <f t="shared" si="356"/>
        <v>13.472549990989268</v>
      </c>
      <c r="AA715">
        <f t="shared" si="334"/>
        <v>4319130.8724686848</v>
      </c>
      <c r="AB715" s="10">
        <f t="shared" si="335"/>
        <v>4.3191308724686852</v>
      </c>
      <c r="AC715" s="10">
        <f t="shared" si="336"/>
        <v>4.2181308724686852</v>
      </c>
      <c r="AD715" s="3">
        <f t="shared" si="337"/>
        <v>611.76662399835891</v>
      </c>
      <c r="AI715" s="94">
        <f t="shared" si="338"/>
        <v>1.0235299543082041</v>
      </c>
    </row>
    <row r="716" spans="2:35">
      <c r="B716" s="39">
        <f t="shared" si="339"/>
        <v>688</v>
      </c>
      <c r="C716" s="42">
        <f t="shared" si="340"/>
        <v>11.714148681055635</v>
      </c>
      <c r="D716" s="10">
        <f t="shared" si="341"/>
        <v>2.4858513189443663</v>
      </c>
      <c r="E716" s="40">
        <f t="shared" si="342"/>
        <v>41.428297362111266</v>
      </c>
      <c r="F716" s="40">
        <f t="shared" si="343"/>
        <v>46.4</v>
      </c>
      <c r="G716" s="3">
        <f t="shared" si="344"/>
        <v>307.85851318943878</v>
      </c>
      <c r="H716" s="3">
        <f t="shared" si="345"/>
        <v>213.67820014326583</v>
      </c>
      <c r="I716">
        <f t="shared" si="330"/>
        <v>2.1367820014326583E-4</v>
      </c>
      <c r="J716" s="4">
        <f t="shared" si="346"/>
        <v>1391.9955829617024</v>
      </c>
      <c r="K716" s="40">
        <f t="shared" si="347"/>
        <v>6.5144482779638011</v>
      </c>
      <c r="L716" s="40">
        <f t="shared" si="331"/>
        <v>0</v>
      </c>
      <c r="M716" s="10">
        <f t="shared" si="348"/>
        <v>4.3191308724686852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13.172599487845272</v>
      </c>
      <c r="Q716" s="42">
        <f t="shared" si="350"/>
        <v>0.89811611874543129</v>
      </c>
      <c r="R716" s="4">
        <f t="shared" si="351"/>
        <v>105579.75692031106</v>
      </c>
      <c r="S716">
        <f t="shared" si="332"/>
        <v>1.0557975692031106E-4</v>
      </c>
      <c r="T716" s="41">
        <f t="shared" si="333"/>
        <v>6.8382001011964722E-4</v>
      </c>
      <c r="U716" s="42">
        <f t="shared" si="352"/>
        <v>0.18946815278134418</v>
      </c>
      <c r="V716" s="42">
        <f t="shared" si="353"/>
        <v>1.0283676584907737</v>
      </c>
      <c r="W716" s="42">
        <f t="shared" si="354"/>
        <v>1.0231696289852092</v>
      </c>
      <c r="X716" s="42">
        <f t="shared" si="355"/>
        <v>5.1980295055644721E-3</v>
      </c>
      <c r="Y716" s="42">
        <f t="shared" si="329"/>
        <v>9.2095388898108203E-3</v>
      </c>
      <c r="Z716" s="10">
        <f t="shared" si="356"/>
        <v>13.467782096928456</v>
      </c>
      <c r="AA716">
        <f t="shared" si="334"/>
        <v>4317638.0889089266</v>
      </c>
      <c r="AB716" s="10">
        <f t="shared" si="335"/>
        <v>4.317638088908927</v>
      </c>
      <c r="AC716" s="10">
        <f t="shared" si="336"/>
        <v>4.216638088908927</v>
      </c>
      <c r="AD716" s="3">
        <f t="shared" si="337"/>
        <v>611.55012166916993</v>
      </c>
      <c r="AI716" s="94">
        <f t="shared" si="338"/>
        <v>1.0231696289852092</v>
      </c>
    </row>
    <row r="717" spans="2:35">
      <c r="B717" s="39">
        <f t="shared" si="339"/>
        <v>689</v>
      </c>
      <c r="C717" s="42">
        <f t="shared" si="340"/>
        <v>11.731175059952518</v>
      </c>
      <c r="D717" s="10">
        <f t="shared" si="341"/>
        <v>2.4688249400474831</v>
      </c>
      <c r="E717" s="40">
        <f t="shared" si="342"/>
        <v>41.462350119905032</v>
      </c>
      <c r="F717" s="40">
        <f t="shared" si="343"/>
        <v>46.4</v>
      </c>
      <c r="G717" s="3">
        <f t="shared" si="344"/>
        <v>307.68824940046994</v>
      </c>
      <c r="H717" s="3">
        <f t="shared" si="345"/>
        <v>213.67820014326583</v>
      </c>
      <c r="I717">
        <f t="shared" si="330"/>
        <v>2.1367820014326583E-4</v>
      </c>
      <c r="J717" s="4">
        <f t="shared" si="346"/>
        <v>1394.2124911261913</v>
      </c>
      <c r="K717" s="40">
        <f t="shared" si="347"/>
        <v>6.5248232631658594</v>
      </c>
      <c r="L717" s="40">
        <f t="shared" si="331"/>
        <v>0</v>
      </c>
      <c r="M717" s="10">
        <f t="shared" si="348"/>
        <v>4.317638088908927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13.171146995786531</v>
      </c>
      <c r="Q717" s="42">
        <f t="shared" si="350"/>
        <v>0.89940882156792124</v>
      </c>
      <c r="R717" s="4">
        <f t="shared" si="351"/>
        <v>104839.2485387482</v>
      </c>
      <c r="S717">
        <f t="shared" si="332"/>
        <v>1.0483924853874821E-4</v>
      </c>
      <c r="T717" s="41">
        <f t="shared" si="333"/>
        <v>6.8456051850121003E-4</v>
      </c>
      <c r="U717" s="42">
        <f t="shared" si="352"/>
        <v>0.18813927346521056</v>
      </c>
      <c r="V717" s="42">
        <f t="shared" si="353"/>
        <v>1.0279851587033739</v>
      </c>
      <c r="W717" s="42">
        <f t="shared" si="354"/>
        <v>1.0228075323961816</v>
      </c>
      <c r="X717" s="42">
        <f t="shared" si="355"/>
        <v>5.1776263071923179E-3</v>
      </c>
      <c r="Y717" s="42">
        <f t="shared" si="329"/>
        <v>9.2162320219519259E-3</v>
      </c>
      <c r="Z717" s="10">
        <f t="shared" si="356"/>
        <v>13.462990886664223</v>
      </c>
      <c r="AA717">
        <f t="shared" si="334"/>
        <v>4316138.0052613942</v>
      </c>
      <c r="AB717" s="10">
        <f t="shared" si="335"/>
        <v>4.3161380052613945</v>
      </c>
      <c r="AC717" s="10">
        <f t="shared" si="336"/>
        <v>4.2151380052613945</v>
      </c>
      <c r="AD717" s="3">
        <f t="shared" si="337"/>
        <v>611.33256058903464</v>
      </c>
      <c r="AI717" s="94">
        <f t="shared" si="338"/>
        <v>1.0228075323961816</v>
      </c>
    </row>
    <row r="718" spans="2:35">
      <c r="B718" s="39">
        <f t="shared" si="339"/>
        <v>690</v>
      </c>
      <c r="C718" s="42">
        <f t="shared" si="340"/>
        <v>11.748201438849401</v>
      </c>
      <c r="D718" s="10">
        <f t="shared" si="341"/>
        <v>2.4517985611505999</v>
      </c>
      <c r="E718" s="40">
        <f t="shared" si="342"/>
        <v>41.496402877698799</v>
      </c>
      <c r="F718" s="40">
        <f t="shared" si="343"/>
        <v>46.4</v>
      </c>
      <c r="G718" s="3">
        <f t="shared" si="344"/>
        <v>307.5179856115011</v>
      </c>
      <c r="H718" s="3">
        <f t="shared" si="345"/>
        <v>213.67820014326583</v>
      </c>
      <c r="I718">
        <f t="shared" si="330"/>
        <v>2.1367820014326583E-4</v>
      </c>
      <c r="J718" s="4">
        <f t="shared" si="346"/>
        <v>1396.4312207708851</v>
      </c>
      <c r="K718" s="40">
        <f t="shared" si="347"/>
        <v>6.5352067727761343</v>
      </c>
      <c r="L718" s="40">
        <f t="shared" si="331"/>
        <v>0</v>
      </c>
      <c r="M718" s="10">
        <f t="shared" si="348"/>
        <v>4.3161380052613945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13.169687056133522</v>
      </c>
      <c r="Q718" s="42">
        <f t="shared" si="350"/>
        <v>0.90070166769435622</v>
      </c>
      <c r="R718" s="4">
        <f t="shared" si="351"/>
        <v>104098.93493762962</v>
      </c>
      <c r="S718">
        <f t="shared" si="332"/>
        <v>1.0409893493762961E-4</v>
      </c>
      <c r="T718" s="41">
        <f t="shared" si="333"/>
        <v>6.8530083210232857E-4</v>
      </c>
      <c r="U718" s="42">
        <f t="shared" si="352"/>
        <v>0.18681074369232323</v>
      </c>
      <c r="V718" s="42">
        <f t="shared" si="353"/>
        <v>1.0276008457021424</v>
      </c>
      <c r="W718" s="42">
        <f t="shared" si="354"/>
        <v>1.0224436650635889</v>
      </c>
      <c r="X718" s="42">
        <f t="shared" si="355"/>
        <v>5.1571806385535268E-3</v>
      </c>
      <c r="Y718" s="42">
        <f t="shared" si="329"/>
        <v>9.2228994629638059E-3</v>
      </c>
      <c r="Z718" s="10">
        <f t="shared" si="356"/>
        <v>13.458176367115005</v>
      </c>
      <c r="AA718">
        <f t="shared" si="334"/>
        <v>4314630.6236921856</v>
      </c>
      <c r="AB718" s="10">
        <f t="shared" si="335"/>
        <v>4.3146306236921852</v>
      </c>
      <c r="AC718" s="10">
        <f t="shared" si="336"/>
        <v>4.2136306236921852</v>
      </c>
      <c r="AD718" s="3">
        <f t="shared" si="337"/>
        <v>611.1139410721081</v>
      </c>
      <c r="AI718" s="94">
        <f t="shared" si="338"/>
        <v>1.0224436650635889</v>
      </c>
    </row>
    <row r="719" spans="2:35">
      <c r="B719" s="39">
        <f t="shared" si="339"/>
        <v>691</v>
      </c>
      <c r="C719" s="42">
        <f t="shared" si="340"/>
        <v>11.765227817746284</v>
      </c>
      <c r="D719" s="10">
        <f t="shared" si="341"/>
        <v>2.4347721822537167</v>
      </c>
      <c r="E719" s="40">
        <f t="shared" si="342"/>
        <v>41.530455635492565</v>
      </c>
      <c r="F719" s="40">
        <f t="shared" si="343"/>
        <v>46.4</v>
      </c>
      <c r="G719" s="3">
        <f t="shared" si="344"/>
        <v>307.34772182253226</v>
      </c>
      <c r="H719" s="3">
        <f t="shared" si="345"/>
        <v>213.67820014326583</v>
      </c>
      <c r="I719">
        <f t="shared" si="330"/>
        <v>2.1367820014326583E-4</v>
      </c>
      <c r="J719" s="4">
        <f t="shared" si="346"/>
        <v>1398.6517718957837</v>
      </c>
      <c r="K719" s="40">
        <f t="shared" si="347"/>
        <v>6.545598806794624</v>
      </c>
      <c r="L719" s="40">
        <f t="shared" si="331"/>
        <v>0</v>
      </c>
      <c r="M719" s="10">
        <f t="shared" si="348"/>
        <v>4.3146306236921852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13.168219665749481</v>
      </c>
      <c r="Q719" s="42">
        <f t="shared" si="350"/>
        <v>0.9019946578881004</v>
      </c>
      <c r="R719" s="4">
        <f t="shared" si="351"/>
        <v>103358.81704735183</v>
      </c>
      <c r="S719">
        <f t="shared" si="332"/>
        <v>1.0335881704735182E-4</v>
      </c>
      <c r="T719" s="41">
        <f t="shared" si="333"/>
        <v>6.8604094999260646E-4</v>
      </c>
      <c r="U719" s="42">
        <f t="shared" si="352"/>
        <v>0.18548256513232519</v>
      </c>
      <c r="V719" s="42">
        <f t="shared" si="353"/>
        <v>1.0272147201302086</v>
      </c>
      <c r="W719" s="42">
        <f t="shared" si="354"/>
        <v>1.0220780275128498</v>
      </c>
      <c r="X719" s="42">
        <f t="shared" si="355"/>
        <v>5.136692617358829E-3</v>
      </c>
      <c r="Y719" s="42">
        <f t="shared" si="329"/>
        <v>9.2295411561463293E-3</v>
      </c>
      <c r="Z719" s="10">
        <f t="shared" si="356"/>
        <v>13.45333854523669</v>
      </c>
      <c r="AA719">
        <f t="shared" si="334"/>
        <v>4313115.9463791251</v>
      </c>
      <c r="AB719" s="10">
        <f t="shared" si="335"/>
        <v>4.3131159463791251</v>
      </c>
      <c r="AC719" s="10">
        <f t="shared" si="336"/>
        <v>4.2121159463791251</v>
      </c>
      <c r="AD719" s="3">
        <f t="shared" si="337"/>
        <v>610.89426343424589</v>
      </c>
      <c r="AI719" s="94">
        <f t="shared" si="338"/>
        <v>1.0220780275128498</v>
      </c>
    </row>
    <row r="720" spans="2:35">
      <c r="B720" s="39">
        <f t="shared" si="339"/>
        <v>692</v>
      </c>
      <c r="C720" s="42">
        <f t="shared" si="340"/>
        <v>11.782254196643168</v>
      </c>
      <c r="D720" s="10">
        <f t="shared" si="341"/>
        <v>2.4177458033568335</v>
      </c>
      <c r="E720" s="40">
        <f t="shared" si="342"/>
        <v>41.564508393286332</v>
      </c>
      <c r="F720" s="40">
        <f t="shared" si="343"/>
        <v>46.4</v>
      </c>
      <c r="G720" s="3">
        <f t="shared" si="344"/>
        <v>307.17745803356343</v>
      </c>
      <c r="H720" s="3">
        <f t="shared" si="345"/>
        <v>213.67820014326583</v>
      </c>
      <c r="I720">
        <f t="shared" si="330"/>
        <v>2.1367820014326583E-4</v>
      </c>
      <c r="J720" s="4">
        <f t="shared" si="346"/>
        <v>1400.874144500887</v>
      </c>
      <c r="K720" s="40">
        <f t="shared" si="347"/>
        <v>6.5559993652213295</v>
      </c>
      <c r="L720" s="40">
        <f t="shared" si="331"/>
        <v>0</v>
      </c>
      <c r="M720" s="10">
        <f t="shared" si="348"/>
        <v>4.3131159463791251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13.166744821480409</v>
      </c>
      <c r="Q720" s="42">
        <f t="shared" si="350"/>
        <v>0.9032877929133275</v>
      </c>
      <c r="R720" s="4">
        <f t="shared" si="351"/>
        <v>102618.89579831109</v>
      </c>
      <c r="S720">
        <f t="shared" si="332"/>
        <v>1.0261889579831108E-4</v>
      </c>
      <c r="T720" s="41">
        <f t="shared" si="333"/>
        <v>6.8678087124164709E-4</v>
      </c>
      <c r="U720" s="42">
        <f t="shared" si="352"/>
        <v>0.18415473945485913</v>
      </c>
      <c r="V720" s="42">
        <f t="shared" si="353"/>
        <v>1.0268267826346045</v>
      </c>
      <c r="W720" s="42">
        <f t="shared" si="354"/>
        <v>1.0217106202722279</v>
      </c>
      <c r="X720" s="42">
        <f t="shared" si="355"/>
        <v>5.1161623623765529E-3</v>
      </c>
      <c r="Y720" s="42">
        <f t="shared" si="329"/>
        <v>9.2361570448918663E-3</v>
      </c>
      <c r="Z720" s="10">
        <f t="shared" si="356"/>
        <v>13.448477428023882</v>
      </c>
      <c r="AA720">
        <f t="shared" si="334"/>
        <v>4311593.9755121591</v>
      </c>
      <c r="AB720" s="10">
        <f t="shared" si="335"/>
        <v>4.3115939755121593</v>
      </c>
      <c r="AC720" s="10">
        <f t="shared" si="336"/>
        <v>4.2105939755121593</v>
      </c>
      <c r="AD720" s="3">
        <f t="shared" si="337"/>
        <v>610.6735279930615</v>
      </c>
      <c r="AI720" s="94">
        <f t="shared" si="338"/>
        <v>1.0217106202722279</v>
      </c>
    </row>
    <row r="721" spans="2:35">
      <c r="B721" s="39">
        <f t="shared" si="339"/>
        <v>693</v>
      </c>
      <c r="C721" s="42">
        <f t="shared" si="340"/>
        <v>11.799280575540051</v>
      </c>
      <c r="D721" s="10">
        <f t="shared" si="341"/>
        <v>2.4007194244599503</v>
      </c>
      <c r="E721" s="40">
        <f t="shared" si="342"/>
        <v>41.598561151080098</v>
      </c>
      <c r="F721" s="40">
        <f t="shared" si="343"/>
        <v>46.4</v>
      </c>
      <c r="G721" s="3">
        <f t="shared" si="344"/>
        <v>307.00719424459459</v>
      </c>
      <c r="H721" s="3">
        <f t="shared" si="345"/>
        <v>213.67820014326583</v>
      </c>
      <c r="I721">
        <f t="shared" si="330"/>
        <v>2.1367820014326583E-4</v>
      </c>
      <c r="J721" s="4">
        <f t="shared" si="346"/>
        <v>1403.0983385861953</v>
      </c>
      <c r="K721" s="40">
        <f t="shared" si="347"/>
        <v>6.5664084480562517</v>
      </c>
      <c r="L721" s="40">
        <f t="shared" si="331"/>
        <v>0</v>
      </c>
      <c r="M721" s="10">
        <f t="shared" si="348"/>
        <v>4.3115939755121593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13.165262520155425</v>
      </c>
      <c r="Q721" s="42">
        <f t="shared" si="350"/>
        <v>0.90458107353502548</v>
      </c>
      <c r="R721" s="4">
        <f t="shared" si="351"/>
        <v>101879.17212090375</v>
      </c>
      <c r="S721">
        <f t="shared" si="332"/>
        <v>1.0187917212090374E-4</v>
      </c>
      <c r="T721" s="41">
        <f t="shared" si="333"/>
        <v>6.8752059491905451E-4</v>
      </c>
      <c r="U721" s="42">
        <f t="shared" si="352"/>
        <v>0.1828272683295678</v>
      </c>
      <c r="V721" s="42">
        <f t="shared" si="353"/>
        <v>1.0264370338654432</v>
      </c>
      <c r="W721" s="42">
        <f t="shared" si="354"/>
        <v>1.0213414438729262</v>
      </c>
      <c r="X721" s="42">
        <f t="shared" si="355"/>
        <v>5.0955899925169135E-3</v>
      </c>
      <c r="Y721" s="42">
        <f t="shared" si="329"/>
        <v>9.2427470726853065E-3</v>
      </c>
      <c r="Z721" s="10">
        <f t="shared" si="356"/>
        <v>13.443593022509392</v>
      </c>
      <c r="AA721">
        <f t="shared" si="334"/>
        <v>4310064.7132931938</v>
      </c>
      <c r="AB721" s="10">
        <f t="shared" si="335"/>
        <v>4.310064713293194</v>
      </c>
      <c r="AC721" s="10">
        <f t="shared" si="336"/>
        <v>4.209064713293194</v>
      </c>
      <c r="AD721" s="3">
        <f t="shared" si="337"/>
        <v>610.45173506790343</v>
      </c>
      <c r="AI721" s="94">
        <f t="shared" si="338"/>
        <v>1.0213414438729262</v>
      </c>
    </row>
    <row r="722" spans="2:35">
      <c r="B722" s="39">
        <f t="shared" si="339"/>
        <v>694</v>
      </c>
      <c r="C722" s="42">
        <f t="shared" si="340"/>
        <v>11.816306954436934</v>
      </c>
      <c r="D722" s="10">
        <f t="shared" si="341"/>
        <v>2.3836930455630672</v>
      </c>
      <c r="E722" s="40">
        <f t="shared" si="342"/>
        <v>41.632613908873864</v>
      </c>
      <c r="F722" s="40">
        <f t="shared" si="343"/>
        <v>46.4</v>
      </c>
      <c r="G722" s="3">
        <f t="shared" si="344"/>
        <v>306.83693045562575</v>
      </c>
      <c r="H722" s="3">
        <f t="shared" si="345"/>
        <v>213.67820014326583</v>
      </c>
      <c r="I722">
        <f t="shared" si="330"/>
        <v>2.1367820014326583E-4</v>
      </c>
      <c r="J722" s="4">
        <f t="shared" si="346"/>
        <v>1405.3243541517081</v>
      </c>
      <c r="K722" s="40">
        <f t="shared" si="347"/>
        <v>6.5768260552993878</v>
      </c>
      <c r="L722" s="40">
        <f t="shared" si="331"/>
        <v>0</v>
      </c>
      <c r="M722" s="10">
        <f t="shared" si="348"/>
        <v>4.310064713293194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13.163772758586562</v>
      </c>
      <c r="Q722" s="42">
        <f t="shared" si="350"/>
        <v>0.90587450051900142</v>
      </c>
      <c r="R722" s="4">
        <f t="shared" si="351"/>
        <v>101139.64694552626</v>
      </c>
      <c r="S722">
        <f t="shared" si="332"/>
        <v>1.0113964694552625E-4</v>
      </c>
      <c r="T722" s="41">
        <f t="shared" si="333"/>
        <v>6.8826012009443201E-4</v>
      </c>
      <c r="U722" s="42">
        <f t="shared" si="352"/>
        <v>0.18150015342609413</v>
      </c>
      <c r="V722" s="42">
        <f t="shared" si="353"/>
        <v>1.0260454744760135</v>
      </c>
      <c r="W722" s="42">
        <f t="shared" si="354"/>
        <v>1.0209704988490504</v>
      </c>
      <c r="X722" s="42">
        <f t="shared" si="355"/>
        <v>5.0749756269630186E-3</v>
      </c>
      <c r="Y722" s="42">
        <f t="shared" si="329"/>
        <v>9.2493111831042415E-3</v>
      </c>
      <c r="Z722" s="10">
        <f t="shared" si="356"/>
        <v>13.438685335764042</v>
      </c>
      <c r="AA722">
        <f t="shared" si="334"/>
        <v>4308528.161936041</v>
      </c>
      <c r="AB722" s="10">
        <f t="shared" si="335"/>
        <v>4.3085281619360414</v>
      </c>
      <c r="AC722" s="10">
        <f t="shared" si="336"/>
        <v>4.2075281619360414</v>
      </c>
      <c r="AD722" s="3">
        <f t="shared" si="337"/>
        <v>610.22888497984638</v>
      </c>
      <c r="AI722" s="94">
        <f t="shared" si="338"/>
        <v>1.0209704988490504</v>
      </c>
    </row>
    <row r="723" spans="2:35">
      <c r="B723" s="39">
        <f t="shared" si="339"/>
        <v>695</v>
      </c>
      <c r="C723" s="42">
        <f t="shared" si="340"/>
        <v>11.833333333333817</v>
      </c>
      <c r="D723" s="10">
        <f t="shared" si="341"/>
        <v>2.366666666666184</v>
      </c>
      <c r="E723" s="40">
        <f t="shared" si="342"/>
        <v>41.666666666667631</v>
      </c>
      <c r="F723" s="40">
        <f t="shared" si="343"/>
        <v>46.4</v>
      </c>
      <c r="G723" s="3">
        <f t="shared" si="344"/>
        <v>306.66666666665691</v>
      </c>
      <c r="H723" s="3">
        <f t="shared" si="345"/>
        <v>213.67820014326583</v>
      </c>
      <c r="I723">
        <f t="shared" si="330"/>
        <v>2.1367820014326583E-4</v>
      </c>
      <c r="J723" s="4">
        <f t="shared" si="346"/>
        <v>1407.5521911974261</v>
      </c>
      <c r="K723" s="40">
        <f t="shared" si="347"/>
        <v>6.5872521869507414</v>
      </c>
      <c r="L723" s="40">
        <f t="shared" si="331"/>
        <v>0</v>
      </c>
      <c r="M723" s="10">
        <f t="shared" si="348"/>
        <v>4.3085281619360414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13.16227553356868</v>
      </c>
      <c r="Q723" s="42">
        <f t="shared" si="350"/>
        <v>0.90716807463188631</v>
      </c>
      <c r="R723" s="4">
        <f t="shared" si="351"/>
        <v>100400.32120257491</v>
      </c>
      <c r="S723">
        <f t="shared" si="332"/>
        <v>1.0040032120257491E-4</v>
      </c>
      <c r="T723" s="41">
        <f t="shared" si="333"/>
        <v>6.8899944583738332E-4</v>
      </c>
      <c r="U723" s="42">
        <f t="shared" si="352"/>
        <v>0.18017339641408078</v>
      </c>
      <c r="V723" s="42">
        <f t="shared" si="353"/>
        <v>1.0256521051232661</v>
      </c>
      <c r="W723" s="42">
        <f t="shared" si="354"/>
        <v>1.0205977857375925</v>
      </c>
      <c r="X723" s="42">
        <f t="shared" si="355"/>
        <v>5.054319385673578E-3</v>
      </c>
      <c r="Y723" s="42">
        <f t="shared" si="329"/>
        <v>9.2558493198198009E-3</v>
      </c>
      <c r="Z723" s="10">
        <f t="shared" si="356"/>
        <v>13.433754374897354</v>
      </c>
      <c r="AA723">
        <f t="shared" si="334"/>
        <v>4306984.3236666247</v>
      </c>
      <c r="AB723" s="10">
        <f t="shared" si="335"/>
        <v>4.306984323666625</v>
      </c>
      <c r="AC723" s="10">
        <f t="shared" si="336"/>
        <v>4.205984323666625</v>
      </c>
      <c r="AD723" s="3">
        <f t="shared" si="337"/>
        <v>610.00497805172222</v>
      </c>
      <c r="AI723" s="94">
        <f t="shared" si="338"/>
        <v>1.0205977857375925</v>
      </c>
    </row>
    <row r="724" spans="2:35">
      <c r="B724" s="39">
        <f t="shared" si="339"/>
        <v>696</v>
      </c>
      <c r="C724" s="42">
        <f t="shared" si="340"/>
        <v>11.8503597122307</v>
      </c>
      <c r="D724" s="10">
        <f t="shared" si="341"/>
        <v>2.3496402877693008</v>
      </c>
      <c r="E724" s="40">
        <f t="shared" si="342"/>
        <v>41.700719424461397</v>
      </c>
      <c r="F724" s="40">
        <f t="shared" si="343"/>
        <v>46.4</v>
      </c>
      <c r="G724" s="3">
        <f t="shared" si="344"/>
        <v>306.49640287768807</v>
      </c>
      <c r="H724" s="3">
        <f t="shared" si="345"/>
        <v>213.67820014326583</v>
      </c>
      <c r="I724">
        <f t="shared" si="330"/>
        <v>2.1367820014326583E-4</v>
      </c>
      <c r="J724" s="4">
        <f t="shared" si="346"/>
        <v>1409.7818497233488</v>
      </c>
      <c r="K724" s="40">
        <f t="shared" si="347"/>
        <v>6.5976868430103108</v>
      </c>
      <c r="L724" s="40">
        <f t="shared" si="331"/>
        <v>0</v>
      </c>
      <c r="M724" s="10">
        <f t="shared" si="348"/>
        <v>4.306984323666625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13.160770841879614</v>
      </c>
      <c r="Q724" s="42">
        <f t="shared" si="350"/>
        <v>0.90846179664113991</v>
      </c>
      <c r="R724" s="4">
        <f t="shared" si="351"/>
        <v>99661.195822446069</v>
      </c>
      <c r="S724">
        <f t="shared" si="332"/>
        <v>9.9661195822446075E-5</v>
      </c>
      <c r="T724" s="41">
        <f t="shared" si="333"/>
        <v>6.8973857121751216E-4</v>
      </c>
      <c r="U724" s="42">
        <f t="shared" si="352"/>
        <v>0.17884699896317058</v>
      </c>
      <c r="V724" s="42">
        <f t="shared" si="353"/>
        <v>1.0252569264671179</v>
      </c>
      <c r="W724" s="42">
        <f t="shared" si="354"/>
        <v>1.020223305078483</v>
      </c>
      <c r="X724" s="42">
        <f t="shared" si="355"/>
        <v>5.0336213886348347E-3</v>
      </c>
      <c r="Y724" s="42">
        <f t="shared" si="329"/>
        <v>9.2623614265965274E-3</v>
      </c>
      <c r="Z724" s="10">
        <f t="shared" si="356"/>
        <v>13.428800147056878</v>
      </c>
      <c r="AA724">
        <f t="shared" si="334"/>
        <v>4305433.2007227773</v>
      </c>
      <c r="AB724" s="10">
        <f t="shared" si="335"/>
        <v>4.3054332007227769</v>
      </c>
      <c r="AC724" s="10">
        <f t="shared" si="336"/>
        <v>4.2044332007227769</v>
      </c>
      <c r="AD724" s="3">
        <f t="shared" si="337"/>
        <v>609.78001460808957</v>
      </c>
      <c r="AI724" s="94">
        <f t="shared" si="338"/>
        <v>1.020223305078483</v>
      </c>
    </row>
    <row r="725" spans="2:35">
      <c r="B725" s="39">
        <f t="shared" si="339"/>
        <v>697</v>
      </c>
      <c r="C725" s="42">
        <f t="shared" si="340"/>
        <v>11.867386091127583</v>
      </c>
      <c r="D725" s="10">
        <f t="shared" si="341"/>
        <v>2.3326139088724176</v>
      </c>
      <c r="E725" s="40">
        <f t="shared" si="342"/>
        <v>41.734772182255163</v>
      </c>
      <c r="F725" s="40">
        <f t="shared" si="343"/>
        <v>46.4</v>
      </c>
      <c r="G725" s="3">
        <f t="shared" si="344"/>
        <v>306.32613908871923</v>
      </c>
      <c r="H725" s="3">
        <f t="shared" si="345"/>
        <v>213.67820014326583</v>
      </c>
      <c r="I725">
        <f t="shared" si="330"/>
        <v>2.1367820014326583E-4</v>
      </c>
      <c r="J725" s="4">
        <f t="shared" si="346"/>
        <v>1412.0133297294763</v>
      </c>
      <c r="K725" s="40">
        <f t="shared" si="347"/>
        <v>6.6081300234780951</v>
      </c>
      <c r="L725" s="40">
        <f t="shared" si="331"/>
        <v>0</v>
      </c>
      <c r="M725" s="10">
        <f t="shared" si="348"/>
        <v>4.3054332007227769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13.159258680279947</v>
      </c>
      <c r="Q725" s="42">
        <f t="shared" si="350"/>
        <v>0.90975566731505553</v>
      </c>
      <c r="R725" s="4">
        <f t="shared" si="351"/>
        <v>98922.271735536153</v>
      </c>
      <c r="S725">
        <f t="shared" si="332"/>
        <v>9.8922271735536158E-5</v>
      </c>
      <c r="T725" s="41">
        <f t="shared" si="333"/>
        <v>6.9047749530442204E-4</v>
      </c>
      <c r="U725" s="42">
        <f t="shared" si="352"/>
        <v>0.17752096274300638</v>
      </c>
      <c r="V725" s="42">
        <f t="shared" si="353"/>
        <v>1.0248599391709163</v>
      </c>
      <c r="W725" s="42">
        <f t="shared" si="354"/>
        <v>1.0198470574145413</v>
      </c>
      <c r="X725" s="42">
        <f t="shared" si="355"/>
        <v>5.0128817563750427E-3</v>
      </c>
      <c r="Y725" s="42">
        <f t="shared" si="329"/>
        <v>9.2688474472929078E-3</v>
      </c>
      <c r="Z725" s="10">
        <f t="shared" si="356"/>
        <v>13.423822659428458</v>
      </c>
      <c r="AA725">
        <f t="shared" si="334"/>
        <v>4303874.7953543197</v>
      </c>
      <c r="AB725" s="10">
        <f t="shared" si="335"/>
        <v>4.3038747953543197</v>
      </c>
      <c r="AC725" s="10">
        <f t="shared" si="336"/>
        <v>4.2028747953543197</v>
      </c>
      <c r="AD725" s="3">
        <f t="shared" si="337"/>
        <v>609.55399497524581</v>
      </c>
      <c r="AI725" s="94">
        <f t="shared" si="338"/>
        <v>1.0198470574145413</v>
      </c>
    </row>
    <row r="726" spans="2:35">
      <c r="B726" s="39">
        <f t="shared" si="339"/>
        <v>698</v>
      </c>
      <c r="C726" s="42">
        <f t="shared" si="340"/>
        <v>11.884412470024467</v>
      </c>
      <c r="D726" s="10">
        <f t="shared" si="341"/>
        <v>2.3155875299755344</v>
      </c>
      <c r="E726" s="40">
        <f t="shared" si="342"/>
        <v>41.76882494004893</v>
      </c>
      <c r="F726" s="40">
        <f t="shared" si="343"/>
        <v>46.4</v>
      </c>
      <c r="G726" s="3">
        <f t="shared" si="344"/>
        <v>306.15587529975039</v>
      </c>
      <c r="H726" s="3">
        <f t="shared" si="345"/>
        <v>213.67820014326583</v>
      </c>
      <c r="I726">
        <f t="shared" si="330"/>
        <v>2.1367820014326583E-4</v>
      </c>
      <c r="J726" s="4">
        <f t="shared" si="346"/>
        <v>1414.2466312158085</v>
      </c>
      <c r="K726" s="40">
        <f t="shared" si="347"/>
        <v>6.6185817283540951</v>
      </c>
      <c r="L726" s="40">
        <f t="shared" si="331"/>
        <v>0</v>
      </c>
      <c r="M726" s="10">
        <f t="shared" si="348"/>
        <v>4.3038747953543197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13.157739045513043</v>
      </c>
      <c r="Q726" s="42">
        <f t="shared" si="350"/>
        <v>0.9110496874227646</v>
      </c>
      <c r="R726" s="4">
        <f t="shared" si="351"/>
        <v>98183.549872241507</v>
      </c>
      <c r="S726">
        <f t="shared" si="332"/>
        <v>9.8183549872241508E-5</v>
      </c>
      <c r="T726" s="41">
        <f t="shared" si="333"/>
        <v>6.9121621716771667E-4</v>
      </c>
      <c r="U726" s="42">
        <f t="shared" si="352"/>
        <v>0.17619528942323098</v>
      </c>
      <c r="V726" s="42">
        <f t="shared" si="353"/>
        <v>1.0244611439016724</v>
      </c>
      <c r="W726" s="42">
        <f t="shared" si="354"/>
        <v>1.0194690432914943</v>
      </c>
      <c r="X726" s="42">
        <f t="shared" si="355"/>
        <v>4.992100610178074E-3</v>
      </c>
      <c r="Y726" s="42">
        <f t="shared" si="329"/>
        <v>9.2753073258621845E-3</v>
      </c>
      <c r="Z726" s="10">
        <f t="shared" si="356"/>
        <v>13.418821919236921</v>
      </c>
      <c r="AA726">
        <f t="shared" si="334"/>
        <v>4302309.1098232791</v>
      </c>
      <c r="AB726" s="10">
        <f t="shared" si="335"/>
        <v>4.3023091098232795</v>
      </c>
      <c r="AC726" s="10">
        <f t="shared" si="336"/>
        <v>4.2013091098232795</v>
      </c>
      <c r="AD726" s="3">
        <f t="shared" si="337"/>
        <v>609.32691948125876</v>
      </c>
      <c r="AI726" s="94">
        <f t="shared" si="338"/>
        <v>1.0194690432914943</v>
      </c>
    </row>
    <row r="727" spans="2:35">
      <c r="B727" s="39">
        <f t="shared" si="339"/>
        <v>699</v>
      </c>
      <c r="C727" s="42">
        <f t="shared" si="340"/>
        <v>11.90143884892135</v>
      </c>
      <c r="D727" s="10">
        <f t="shared" si="341"/>
        <v>2.2985611510786512</v>
      </c>
      <c r="E727" s="40">
        <f t="shared" si="342"/>
        <v>41.802877697842696</v>
      </c>
      <c r="F727" s="40">
        <f t="shared" si="343"/>
        <v>46.4</v>
      </c>
      <c r="G727" s="3">
        <f t="shared" si="344"/>
        <v>305.98561151078155</v>
      </c>
      <c r="H727" s="3">
        <f t="shared" si="345"/>
        <v>213.67820014326583</v>
      </c>
      <c r="I727">
        <f t="shared" si="330"/>
        <v>2.1367820014326583E-4</v>
      </c>
      <c r="J727" s="4">
        <f t="shared" si="346"/>
        <v>1416.4817541823454</v>
      </c>
      <c r="K727" s="40">
        <f t="shared" si="347"/>
        <v>6.6290419576383099</v>
      </c>
      <c r="L727" s="40">
        <f t="shared" si="331"/>
        <v>0</v>
      </c>
      <c r="M727" s="10">
        <f t="shared" si="348"/>
        <v>4.3023091098232795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13.15621193430521</v>
      </c>
      <c r="Q727" s="42">
        <f t="shared" si="350"/>
        <v>0.91234385773424209</v>
      </c>
      <c r="R727" s="4">
        <f t="shared" si="351"/>
        <v>97445.031162958476</v>
      </c>
      <c r="S727">
        <f t="shared" si="332"/>
        <v>9.7445031162958471E-5</v>
      </c>
      <c r="T727" s="41">
        <f t="shared" si="333"/>
        <v>6.9195473587699979E-4</v>
      </c>
      <c r="U727" s="42">
        <f t="shared" si="352"/>
        <v>0.17486998067348714</v>
      </c>
      <c r="V727" s="42">
        <f t="shared" si="353"/>
        <v>1.0240605413292201</v>
      </c>
      <c r="W727" s="42">
        <f t="shared" si="354"/>
        <v>1.0190892632580302</v>
      </c>
      <c r="X727" s="42">
        <f t="shared" si="355"/>
        <v>4.9712780711899107E-3</v>
      </c>
      <c r="Y727" s="42">
        <f t="shared" si="329"/>
        <v>9.2817410063520175E-3</v>
      </c>
      <c r="Z727" s="10">
        <f t="shared" si="356"/>
        <v>13.413797933745073</v>
      </c>
      <c r="AA727">
        <f t="shared" si="334"/>
        <v>4300736.1464035716</v>
      </c>
      <c r="AB727" s="10">
        <f t="shared" si="335"/>
        <v>4.3007361464035716</v>
      </c>
      <c r="AC727" s="10">
        <f t="shared" si="336"/>
        <v>4.1997361464035716</v>
      </c>
      <c r="AD727" s="3">
        <f t="shared" si="337"/>
        <v>609.0987884559205</v>
      </c>
      <c r="AI727" s="94">
        <f t="shared" si="338"/>
        <v>1.0190892632580302</v>
      </c>
    </row>
    <row r="728" spans="2:35">
      <c r="B728" s="39">
        <f t="shared" si="339"/>
        <v>700</v>
      </c>
      <c r="C728" s="42">
        <f t="shared" si="340"/>
        <v>11.918465227818233</v>
      </c>
      <c r="D728" s="10">
        <f t="shared" si="341"/>
        <v>2.281534772181768</v>
      </c>
      <c r="E728" s="40">
        <f t="shared" si="342"/>
        <v>41.836930455636463</v>
      </c>
      <c r="F728" s="40">
        <f t="shared" si="343"/>
        <v>46.4</v>
      </c>
      <c r="G728" s="3">
        <f t="shared" si="344"/>
        <v>305.81534772181271</v>
      </c>
      <c r="H728" s="3">
        <f t="shared" si="345"/>
        <v>213.67820014326583</v>
      </c>
      <c r="I728">
        <f t="shared" si="330"/>
        <v>2.1367820014326583E-4</v>
      </c>
      <c r="J728" s="4">
        <f t="shared" si="346"/>
        <v>1418.7186986290874</v>
      </c>
      <c r="K728" s="40">
        <f t="shared" si="347"/>
        <v>6.6395107113307414</v>
      </c>
      <c r="L728" s="40">
        <f t="shared" si="331"/>
        <v>0</v>
      </c>
      <c r="M728" s="10">
        <f t="shared" si="348"/>
        <v>4.3007361464035716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13.154677343365352</v>
      </c>
      <c r="Q728" s="42">
        <f t="shared" si="350"/>
        <v>0.91363817902031075</v>
      </c>
      <c r="R728" s="4">
        <f t="shared" si="351"/>
        <v>96706.716538083419</v>
      </c>
      <c r="S728">
        <f t="shared" si="332"/>
        <v>9.6706716538083417E-5</v>
      </c>
      <c r="T728" s="41">
        <f t="shared" si="333"/>
        <v>6.9269305050187479E-4</v>
      </c>
      <c r="U728" s="42">
        <f t="shared" si="352"/>
        <v>0.1735450381634176</v>
      </c>
      <c r="V728" s="42">
        <f t="shared" si="353"/>
        <v>1.0236581321272171</v>
      </c>
      <c r="W728" s="42">
        <f t="shared" si="354"/>
        <v>1.0187077178657207</v>
      </c>
      <c r="X728" s="42">
        <f t="shared" si="355"/>
        <v>4.9504142614964497E-3</v>
      </c>
      <c r="Y728" s="42">
        <f t="shared" si="329"/>
        <v>9.2881484329055304E-3</v>
      </c>
      <c r="Z728" s="10">
        <f t="shared" si="356"/>
        <v>13.408750710254731</v>
      </c>
      <c r="AA728">
        <f t="shared" si="334"/>
        <v>4299155.9073813306</v>
      </c>
      <c r="AB728" s="10">
        <f t="shared" si="335"/>
        <v>4.2991559073813308</v>
      </c>
      <c r="AC728" s="10">
        <f t="shared" si="336"/>
        <v>4.1981559073813308</v>
      </c>
      <c r="AD728" s="3">
        <f t="shared" si="337"/>
        <v>608.86960223079484</v>
      </c>
      <c r="AI728" s="94">
        <f t="shared" si="338"/>
        <v>1.0187077178657207</v>
      </c>
    </row>
    <row r="729" spans="2:35">
      <c r="B729" s="39">
        <f t="shared" si="339"/>
        <v>701</v>
      </c>
      <c r="C729" s="42">
        <f t="shared" si="340"/>
        <v>11.935491606715116</v>
      </c>
      <c r="D729" s="10">
        <f t="shared" si="341"/>
        <v>2.2645083932848848</v>
      </c>
      <c r="E729" s="40">
        <f t="shared" si="342"/>
        <v>41.870983213430229</v>
      </c>
      <c r="F729" s="40">
        <f t="shared" si="343"/>
        <v>46.4</v>
      </c>
      <c r="G729" s="3">
        <f t="shared" si="344"/>
        <v>305.64508393284387</v>
      </c>
      <c r="H729" s="3">
        <f t="shared" si="345"/>
        <v>213.67820014326583</v>
      </c>
      <c r="I729">
        <f t="shared" si="330"/>
        <v>2.1367820014326583E-4</v>
      </c>
      <c r="J729" s="4">
        <f t="shared" si="346"/>
        <v>1420.9574645560342</v>
      </c>
      <c r="K729" s="40">
        <f t="shared" si="347"/>
        <v>6.6499879894313887</v>
      </c>
      <c r="L729" s="40">
        <f t="shared" si="331"/>
        <v>0</v>
      </c>
      <c r="M729" s="10">
        <f t="shared" si="348"/>
        <v>4.2991559073813308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13.153135269385261</v>
      </c>
      <c r="Q729" s="42">
        <f t="shared" si="350"/>
        <v>0.91493265205264651</v>
      </c>
      <c r="R729" s="4">
        <f t="shared" si="351"/>
        <v>95968.606928012669</v>
      </c>
      <c r="S729">
        <f t="shared" si="332"/>
        <v>9.5968606928012663E-5</v>
      </c>
      <c r="T729" s="41">
        <f t="shared" si="333"/>
        <v>6.9343116011194562E-4</v>
      </c>
      <c r="U729" s="42">
        <f t="shared" si="352"/>
        <v>0.17222046356266513</v>
      </c>
      <c r="V729" s="42">
        <f t="shared" si="353"/>
        <v>1.023253916972215</v>
      </c>
      <c r="W729" s="42">
        <f t="shared" si="354"/>
        <v>1.0183244076691007</v>
      </c>
      <c r="X729" s="42">
        <f t="shared" si="355"/>
        <v>4.92950930311431E-3</v>
      </c>
      <c r="Y729" s="42">
        <f t="shared" si="329"/>
        <v>9.2945295497610606E-3</v>
      </c>
      <c r="Z729" s="10">
        <f t="shared" si="356"/>
        <v>13.403680256105851</v>
      </c>
      <c r="AA729">
        <f t="shared" si="334"/>
        <v>4297568.3950546272</v>
      </c>
      <c r="AB729" s="10">
        <f t="shared" si="335"/>
        <v>4.2975683950546273</v>
      </c>
      <c r="AC729" s="10">
        <f t="shared" si="336"/>
        <v>4.1965683950546273</v>
      </c>
      <c r="AD729" s="3">
        <f t="shared" si="337"/>
        <v>608.63936113917725</v>
      </c>
      <c r="AI729" s="94">
        <f t="shared" si="338"/>
        <v>1.0183244076691007</v>
      </c>
    </row>
    <row r="730" spans="2:35">
      <c r="B730" s="39">
        <f t="shared" si="339"/>
        <v>702</v>
      </c>
      <c r="C730" s="42">
        <f t="shared" si="340"/>
        <v>11.952517985611999</v>
      </c>
      <c r="D730" s="10">
        <f t="shared" si="341"/>
        <v>2.2474820143880017</v>
      </c>
      <c r="E730" s="40">
        <f t="shared" si="342"/>
        <v>41.905035971223995</v>
      </c>
      <c r="F730" s="40">
        <f t="shared" si="343"/>
        <v>46.4</v>
      </c>
      <c r="G730" s="3">
        <f t="shared" si="344"/>
        <v>305.47482014387504</v>
      </c>
      <c r="H730" s="3">
        <f t="shared" si="345"/>
        <v>213.67820014326583</v>
      </c>
      <c r="I730">
        <f t="shared" si="330"/>
        <v>2.1367820014326583E-4</v>
      </c>
      <c r="J730" s="4">
        <f t="shared" si="346"/>
        <v>1423.1980519631857</v>
      </c>
      <c r="K730" s="40">
        <f t="shared" si="347"/>
        <v>6.6604737919402508</v>
      </c>
      <c r="L730" s="40">
        <f t="shared" si="331"/>
        <v>0</v>
      </c>
      <c r="M730" s="10">
        <f t="shared" si="348"/>
        <v>4.2975683950546273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13.151585709039278</v>
      </c>
      <c r="Q730" s="42">
        <f t="shared" si="350"/>
        <v>0.91622727760378297</v>
      </c>
      <c r="R730" s="4">
        <f t="shared" si="351"/>
        <v>95230.70326314267</v>
      </c>
      <c r="S730">
        <f t="shared" si="332"/>
        <v>9.5230703263142675E-5</v>
      </c>
      <c r="T730" s="41">
        <f t="shared" si="333"/>
        <v>6.9416906377681555E-4</v>
      </c>
      <c r="U730" s="42">
        <f t="shared" si="352"/>
        <v>0.17089625854087265</v>
      </c>
      <c r="V730" s="42">
        <f t="shared" si="353"/>
        <v>1.0228478965443331</v>
      </c>
      <c r="W730" s="42">
        <f t="shared" si="354"/>
        <v>1.0179393332256015</v>
      </c>
      <c r="X730" s="42">
        <f t="shared" si="355"/>
        <v>4.9085633187315736E-3</v>
      </c>
      <c r="Y730" s="42">
        <f t="shared" si="329"/>
        <v>9.3008843012528618E-3</v>
      </c>
      <c r="Z730" s="10">
        <f t="shared" si="356"/>
        <v>13.398586578677062</v>
      </c>
      <c r="AA730">
        <f t="shared" si="334"/>
        <v>4295973.6117336415</v>
      </c>
      <c r="AB730" s="10">
        <f t="shared" si="335"/>
        <v>4.2959736117336416</v>
      </c>
      <c r="AC730" s="10">
        <f t="shared" si="336"/>
        <v>4.1949736117336416</v>
      </c>
      <c r="AD730" s="3">
        <f t="shared" si="337"/>
        <v>608.40806551611911</v>
      </c>
      <c r="AI730" s="94">
        <f t="shared" si="338"/>
        <v>1.0179393332256015</v>
      </c>
    </row>
    <row r="731" spans="2:35">
      <c r="B731" s="39">
        <f t="shared" si="339"/>
        <v>703</v>
      </c>
      <c r="C731" s="42">
        <f t="shared" si="340"/>
        <v>11.969544364508883</v>
      </c>
      <c r="D731" s="10">
        <f t="shared" si="341"/>
        <v>2.2304556354911185</v>
      </c>
      <c r="E731" s="40">
        <f t="shared" si="342"/>
        <v>41.939088729017762</v>
      </c>
      <c r="F731" s="40">
        <f t="shared" si="343"/>
        <v>46.4</v>
      </c>
      <c r="G731" s="3">
        <f t="shared" si="344"/>
        <v>305.3045563549062</v>
      </c>
      <c r="H731" s="3">
        <f t="shared" si="345"/>
        <v>213.67820014326583</v>
      </c>
      <c r="I731">
        <f t="shared" si="330"/>
        <v>2.1367820014326583E-4</v>
      </c>
      <c r="J731" s="4">
        <f t="shared" si="346"/>
        <v>1425.4404608505422</v>
      </c>
      <c r="K731" s="40">
        <f t="shared" si="347"/>
        <v>6.6709681188573304</v>
      </c>
      <c r="L731" s="40">
        <f t="shared" si="331"/>
        <v>0</v>
      </c>
      <c r="M731" s="10">
        <f t="shared" si="348"/>
        <v>4.2959736117336416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13.150028658984432</v>
      </c>
      <c r="Q731" s="42">
        <f t="shared" si="350"/>
        <v>0.9175220564471166</v>
      </c>
      <c r="R731" s="4">
        <f t="shared" si="351"/>
        <v>94493.00647386974</v>
      </c>
      <c r="S731">
        <f t="shared" si="332"/>
        <v>9.4493006473869744E-5</v>
      </c>
      <c r="T731" s="41">
        <f t="shared" si="333"/>
        <v>6.9490676056608853E-4</v>
      </c>
      <c r="U731" s="42">
        <f t="shared" si="352"/>
        <v>0.16957242476768294</v>
      </c>
      <c r="V731" s="42">
        <f t="shared" si="353"/>
        <v>1.0224400715270223</v>
      </c>
      <c r="W731" s="42">
        <f t="shared" si="354"/>
        <v>1.0175524950955912</v>
      </c>
      <c r="X731" s="42">
        <f t="shared" si="355"/>
        <v>4.8875764314311176E-3</v>
      </c>
      <c r="Y731" s="42">
        <f t="shared" si="329"/>
        <v>9.3072126318114543E-3</v>
      </c>
      <c r="Z731" s="10">
        <f t="shared" si="356"/>
        <v>13.393469685385655</v>
      </c>
      <c r="AA731">
        <f t="shared" si="334"/>
        <v>4294371.5597406607</v>
      </c>
      <c r="AB731" s="10">
        <f t="shared" si="335"/>
        <v>4.2943715597406609</v>
      </c>
      <c r="AC731" s="10">
        <f t="shared" si="336"/>
        <v>4.1933715597406609</v>
      </c>
      <c r="AD731" s="3">
        <f t="shared" si="337"/>
        <v>608.17571569842789</v>
      </c>
      <c r="AI731" s="94">
        <f t="shared" si="338"/>
        <v>1.0175524950955912</v>
      </c>
    </row>
    <row r="732" spans="2:35">
      <c r="B732" s="39">
        <f t="shared" si="339"/>
        <v>704</v>
      </c>
      <c r="C732" s="42">
        <f t="shared" si="340"/>
        <v>11.986570743405766</v>
      </c>
      <c r="D732" s="10">
        <f t="shared" si="341"/>
        <v>2.2134292565942353</v>
      </c>
      <c r="E732" s="40">
        <f t="shared" si="342"/>
        <v>41.973141486811528</v>
      </c>
      <c r="F732" s="40">
        <f t="shared" si="343"/>
        <v>46.4</v>
      </c>
      <c r="G732" s="3">
        <f t="shared" si="344"/>
        <v>305.13429256593736</v>
      </c>
      <c r="H732" s="3">
        <f t="shared" si="345"/>
        <v>213.67820014326583</v>
      </c>
      <c r="I732">
        <f t="shared" si="330"/>
        <v>2.1367820014326583E-4</v>
      </c>
      <c r="J732" s="4">
        <f t="shared" si="346"/>
        <v>1427.6846912181034</v>
      </c>
      <c r="K732" s="40">
        <f t="shared" si="347"/>
        <v>6.6814709701826249</v>
      </c>
      <c r="L732" s="40">
        <f t="shared" si="331"/>
        <v>0</v>
      </c>
      <c r="M732" s="10">
        <f t="shared" si="348"/>
        <v>4.2943715597406609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13.148464115860394</v>
      </c>
      <c r="Q732" s="42">
        <f t="shared" si="350"/>
        <v>0.91881698935691136</v>
      </c>
      <c r="R732" s="4">
        <f t="shared" si="351"/>
        <v>93755.517490590253</v>
      </c>
      <c r="S732">
        <f t="shared" si="332"/>
        <v>9.3755517490590255E-5</v>
      </c>
      <c r="T732" s="41">
        <f t="shared" si="333"/>
        <v>6.9564424954936797E-4</v>
      </c>
      <c r="U732" s="42">
        <f t="shared" si="352"/>
        <v>0.16824896391273872</v>
      </c>
      <c r="V732" s="42">
        <f t="shared" si="353"/>
        <v>1.0220304426072393</v>
      </c>
      <c r="W732" s="42">
        <f t="shared" si="354"/>
        <v>1.0171638938423746</v>
      </c>
      <c r="X732" s="42">
        <f t="shared" si="355"/>
        <v>4.8665487648646977E-3</v>
      </c>
      <c r="Y732" s="42">
        <f t="shared" si="329"/>
        <v>9.3135144859641979E-3</v>
      </c>
      <c r="Z732" s="10">
        <f t="shared" si="356"/>
        <v>13.388329583687938</v>
      </c>
      <c r="AA732">
        <f t="shared" si="334"/>
        <v>4292762.2414101828</v>
      </c>
      <c r="AB732" s="10">
        <f t="shared" si="335"/>
        <v>4.2927622414101831</v>
      </c>
      <c r="AC732" s="10">
        <f t="shared" si="336"/>
        <v>4.1917622414101832</v>
      </c>
      <c r="AD732" s="3">
        <f t="shared" si="337"/>
        <v>607.94231202468211</v>
      </c>
      <c r="AI732" s="94">
        <f t="shared" si="338"/>
        <v>1.0171638938423746</v>
      </c>
    </row>
    <row r="733" spans="2:35">
      <c r="B733" s="39">
        <f t="shared" si="339"/>
        <v>705</v>
      </c>
      <c r="C733" s="42">
        <f t="shared" si="340"/>
        <v>12.003597122302649</v>
      </c>
      <c r="D733" s="10">
        <f t="shared" si="341"/>
        <v>2.1964028776973521</v>
      </c>
      <c r="E733" s="40">
        <f t="shared" si="342"/>
        <v>42.007194244605294</v>
      </c>
      <c r="F733" s="40">
        <f t="shared" si="343"/>
        <v>46.4</v>
      </c>
      <c r="G733" s="3">
        <f t="shared" si="344"/>
        <v>304.96402877696852</v>
      </c>
      <c r="H733" s="3">
        <f t="shared" si="345"/>
        <v>213.67820014326583</v>
      </c>
      <c r="I733">
        <f t="shared" si="330"/>
        <v>2.1367820014326583E-4</v>
      </c>
      <c r="J733" s="4">
        <f t="shared" si="346"/>
        <v>1429.9307430658691</v>
      </c>
      <c r="K733" s="40">
        <f t="shared" si="347"/>
        <v>6.6919823459161334</v>
      </c>
      <c r="L733" s="40">
        <f t="shared" si="331"/>
        <v>0</v>
      </c>
      <c r="M733" s="10">
        <f t="shared" si="348"/>
        <v>4.2927622414101831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13.146892076289532</v>
      </c>
      <c r="Q733" s="42">
        <f t="shared" si="350"/>
        <v>0.92011207710830401</v>
      </c>
      <c r="R733" s="4">
        <f t="shared" si="351"/>
        <v>93018.237243700569</v>
      </c>
      <c r="S733">
        <f t="shared" si="332"/>
        <v>9.3018237243700565E-5</v>
      </c>
      <c r="T733" s="41">
        <f t="shared" si="333"/>
        <v>6.9638152979625769E-4</v>
      </c>
      <c r="U733" s="42">
        <f t="shared" si="352"/>
        <v>0.16692587764568284</v>
      </c>
      <c r="V733" s="42">
        <f t="shared" si="353"/>
        <v>1.0216190104748717</v>
      </c>
      <c r="W733" s="42">
        <f t="shared" si="354"/>
        <v>1.0167735300322185</v>
      </c>
      <c r="X733" s="42">
        <f t="shared" si="355"/>
        <v>4.845480442653205E-3</v>
      </c>
      <c r="Y733" s="42">
        <f t="shared" si="329"/>
        <v>9.31978980833509E-3</v>
      </c>
      <c r="Z733" s="10">
        <f t="shared" si="356"/>
        <v>13.383166281078431</v>
      </c>
      <c r="AA733">
        <f t="shared" si="334"/>
        <v>4291145.6590886749</v>
      </c>
      <c r="AB733" s="10">
        <f t="shared" si="335"/>
        <v>4.2911456590886745</v>
      </c>
      <c r="AC733" s="10">
        <f t="shared" si="336"/>
        <v>4.1901456590886745</v>
      </c>
      <c r="AD733" s="3">
        <f t="shared" si="337"/>
        <v>607.70785483519569</v>
      </c>
      <c r="AI733" s="94">
        <f t="shared" si="338"/>
        <v>1.0167735300322185</v>
      </c>
    </row>
    <row r="734" spans="2:35">
      <c r="B734" s="39">
        <f t="shared" si="339"/>
        <v>706</v>
      </c>
      <c r="C734" s="42">
        <f t="shared" si="340"/>
        <v>12.020623501199532</v>
      </c>
      <c r="D734" s="10">
        <f t="shared" si="341"/>
        <v>2.1793764988004689</v>
      </c>
      <c r="E734" s="40">
        <f t="shared" si="342"/>
        <v>42.041247002399061</v>
      </c>
      <c r="F734" s="40">
        <f t="shared" si="343"/>
        <v>46.4</v>
      </c>
      <c r="G734" s="3">
        <f t="shared" si="344"/>
        <v>304.79376498799968</v>
      </c>
      <c r="H734" s="3">
        <f t="shared" si="345"/>
        <v>213.67820014326583</v>
      </c>
      <c r="I734">
        <f t="shared" si="330"/>
        <v>2.1367820014326583E-4</v>
      </c>
      <c r="J734" s="4">
        <f t="shared" si="346"/>
        <v>1432.17861639384</v>
      </c>
      <c r="K734" s="40">
        <f t="shared" si="347"/>
        <v>6.7025022460578594</v>
      </c>
      <c r="L734" s="40">
        <f t="shared" si="331"/>
        <v>0</v>
      </c>
      <c r="M734" s="10">
        <f t="shared" si="348"/>
        <v>4.2911456590886745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13.145312536876627</v>
      </c>
      <c r="Q734" s="42">
        <f t="shared" si="350"/>
        <v>0.92140732047730867</v>
      </c>
      <c r="R734" s="4">
        <f t="shared" si="351"/>
        <v>92281.166663597047</v>
      </c>
      <c r="S734">
        <f t="shared" si="332"/>
        <v>9.2281166663597046E-5</v>
      </c>
      <c r="T734" s="41">
        <f t="shared" si="333"/>
        <v>6.9711860037636119E-4</v>
      </c>
      <c r="U734" s="42">
        <f t="shared" si="352"/>
        <v>0.16560316763615807</v>
      </c>
      <c r="V734" s="42">
        <f t="shared" si="353"/>
        <v>1.0212057758235966</v>
      </c>
      <c r="W734" s="42">
        <f t="shared" si="354"/>
        <v>1.0163814042342929</v>
      </c>
      <c r="X734" s="42">
        <f t="shared" si="355"/>
        <v>4.8243715893037109E-3</v>
      </c>
      <c r="Y734" s="42">
        <f t="shared" ref="Y734:Y797" si="359">IF((X734*(Q734-Q733)+Y733)&lt;0,0,X734*(Q734-Q733)+Y733)</f>
        <v>9.32603854364575E-3</v>
      </c>
      <c r="Z734" s="10">
        <f t="shared" si="356"/>
        <v>13.377979785090798</v>
      </c>
      <c r="AA734">
        <f t="shared" si="334"/>
        <v>4289521.8151348578</v>
      </c>
      <c r="AB734" s="10">
        <f t="shared" si="335"/>
        <v>4.289521815134858</v>
      </c>
      <c r="AC734" s="10">
        <f t="shared" si="336"/>
        <v>4.188521815134858</v>
      </c>
      <c r="AD734" s="3">
        <f t="shared" si="337"/>
        <v>607.47234447206063</v>
      </c>
      <c r="AI734" s="94">
        <f t="shared" si="338"/>
        <v>1.0163814042342929</v>
      </c>
    </row>
    <row r="735" spans="2:35">
      <c r="B735" s="39">
        <f t="shared" si="339"/>
        <v>707</v>
      </c>
      <c r="C735" s="42">
        <f t="shared" si="340"/>
        <v>12.037649880096415</v>
      </c>
      <c r="D735" s="10">
        <f t="shared" si="341"/>
        <v>2.1623501199035857</v>
      </c>
      <c r="E735" s="40">
        <f t="shared" si="342"/>
        <v>42.075299760192827</v>
      </c>
      <c r="F735" s="40">
        <f t="shared" si="343"/>
        <v>46.4</v>
      </c>
      <c r="G735" s="3">
        <f t="shared" si="344"/>
        <v>304.62350119903084</v>
      </c>
      <c r="H735" s="3">
        <f t="shared" si="345"/>
        <v>213.67820014326583</v>
      </c>
      <c r="I735">
        <f t="shared" si="330"/>
        <v>2.1367820014326583E-4</v>
      </c>
      <c r="J735" s="4">
        <f t="shared" si="346"/>
        <v>1434.4283112020157</v>
      </c>
      <c r="K735" s="40">
        <f t="shared" si="347"/>
        <v>6.7130306706078011</v>
      </c>
      <c r="L735" s="40">
        <f t="shared" si="331"/>
        <v>0</v>
      </c>
      <c r="M735" s="10">
        <f t="shared" si="348"/>
        <v>4.289521815134858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13.143725494209123</v>
      </c>
      <c r="Q735" s="42">
        <f t="shared" si="350"/>
        <v>0.92270272024082201</v>
      </c>
      <c r="R735" s="4">
        <f t="shared" si="351"/>
        <v>91544.306680676062</v>
      </c>
      <c r="S735">
        <f t="shared" si="332"/>
        <v>9.1544306680676056E-5</v>
      </c>
      <c r="T735" s="41">
        <f t="shared" si="333"/>
        <v>6.9785546035928221E-4</v>
      </c>
      <c r="U735" s="42">
        <f t="shared" si="352"/>
        <v>0.16428083555380721</v>
      </c>
      <c r="V735" s="42">
        <f t="shared" si="353"/>
        <v>1.020790739350202</v>
      </c>
      <c r="W735" s="42">
        <f t="shared" si="354"/>
        <v>1.0159875170207402</v>
      </c>
      <c r="X735" s="42">
        <f t="shared" si="355"/>
        <v>4.8032223294618426E-3</v>
      </c>
      <c r="Y735" s="42">
        <f t="shared" si="359"/>
        <v>9.3322606367154375E-3</v>
      </c>
      <c r="Z735" s="10">
        <f t="shared" si="356"/>
        <v>13.372770103297379</v>
      </c>
      <c r="AA735">
        <f t="shared" si="334"/>
        <v>4287890.7119195601</v>
      </c>
      <c r="AB735" s="10">
        <f t="shared" si="335"/>
        <v>4.2878907119195597</v>
      </c>
      <c r="AC735" s="10">
        <f t="shared" si="336"/>
        <v>4.1868907119195597</v>
      </c>
      <c r="AD735" s="3">
        <f t="shared" si="337"/>
        <v>607.2357812791239</v>
      </c>
      <c r="AI735" s="94">
        <f t="shared" si="338"/>
        <v>1.0159875170207402</v>
      </c>
    </row>
    <row r="736" spans="2:35">
      <c r="B736" s="39">
        <f t="shared" si="339"/>
        <v>708</v>
      </c>
      <c r="C736" s="42">
        <f t="shared" si="340"/>
        <v>12.054676258993299</v>
      </c>
      <c r="D736" s="10">
        <f t="shared" si="341"/>
        <v>2.1453237410067025</v>
      </c>
      <c r="E736" s="40">
        <f t="shared" si="342"/>
        <v>42.109352517986594</v>
      </c>
      <c r="F736" s="40">
        <f t="shared" si="343"/>
        <v>46.4</v>
      </c>
      <c r="G736" s="3">
        <f t="shared" si="344"/>
        <v>304.453237410062</v>
      </c>
      <c r="H736" s="3">
        <f t="shared" si="345"/>
        <v>213.67820014326583</v>
      </c>
      <c r="I736">
        <f t="shared" si="330"/>
        <v>2.1367820014326583E-4</v>
      </c>
      <c r="J736" s="4">
        <f t="shared" si="346"/>
        <v>1436.6798274903961</v>
      </c>
      <c r="K736" s="40">
        <f t="shared" si="347"/>
        <v>6.7235676195659577</v>
      </c>
      <c r="L736" s="40">
        <f t="shared" si="331"/>
        <v>0</v>
      </c>
      <c r="M736" s="10">
        <f t="shared" si="348"/>
        <v>4.2878907119195597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13.142130944856918</v>
      </c>
      <c r="Q736" s="42">
        <f t="shared" si="350"/>
        <v>0.92399827717662819</v>
      </c>
      <c r="R736" s="4">
        <f t="shared" si="351"/>
        <v>90807.658225333958</v>
      </c>
      <c r="S736">
        <f t="shared" si="332"/>
        <v>9.0807658225333952E-5</v>
      </c>
      <c r="T736" s="41">
        <f t="shared" si="333"/>
        <v>6.9859210881462424E-4</v>
      </c>
      <c r="U736" s="42">
        <f t="shared" si="352"/>
        <v>0.16295888306827305</v>
      </c>
      <c r="V736" s="42">
        <f t="shared" si="353"/>
        <v>1.020373901754881</v>
      </c>
      <c r="W736" s="42">
        <f t="shared" si="354"/>
        <v>1.0155918689666399</v>
      </c>
      <c r="X736" s="42">
        <f t="shared" si="355"/>
        <v>4.7820327882410751E-3</v>
      </c>
      <c r="Y736" s="42">
        <f t="shared" si="359"/>
        <v>9.3384560324614955E-3</v>
      </c>
      <c r="Z736" s="10">
        <f t="shared" si="356"/>
        <v>13.367537243309332</v>
      </c>
      <c r="AA736">
        <f t="shared" si="334"/>
        <v>4286252.3518257663</v>
      </c>
      <c r="AB736" s="10">
        <f t="shared" si="335"/>
        <v>4.286252351825766</v>
      </c>
      <c r="AC736" s="10">
        <f t="shared" si="336"/>
        <v>4.185252351825766</v>
      </c>
      <c r="AD736" s="3">
        <f t="shared" si="337"/>
        <v>606.99816560199656</v>
      </c>
      <c r="AI736" s="94">
        <f t="shared" si="338"/>
        <v>1.0155918689666399</v>
      </c>
    </row>
    <row r="737" spans="2:35">
      <c r="B737" s="39">
        <f t="shared" si="339"/>
        <v>709</v>
      </c>
      <c r="C737" s="42">
        <f t="shared" si="340"/>
        <v>12.071702637890182</v>
      </c>
      <c r="D737" s="10">
        <f t="shared" si="341"/>
        <v>2.1282973621098193</v>
      </c>
      <c r="E737" s="40">
        <f t="shared" si="342"/>
        <v>42.14340527578036</v>
      </c>
      <c r="F737" s="40">
        <f t="shared" si="343"/>
        <v>46.4</v>
      </c>
      <c r="G737" s="3">
        <f t="shared" si="344"/>
        <v>304.28297362109316</v>
      </c>
      <c r="H737" s="3">
        <f t="shared" si="345"/>
        <v>213.67820014326583</v>
      </c>
      <c r="I737">
        <f t="shared" si="330"/>
        <v>2.1367820014326583E-4</v>
      </c>
      <c r="J737" s="4">
        <f t="shared" si="346"/>
        <v>1438.9331652589813</v>
      </c>
      <c r="K737" s="40">
        <f t="shared" si="347"/>
        <v>6.7341130929323301</v>
      </c>
      <c r="L737" s="40">
        <f t="shared" si="331"/>
        <v>0</v>
      </c>
      <c r="M737" s="10">
        <f t="shared" si="348"/>
        <v>4.286252351825766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13.140528885372385</v>
      </c>
      <c r="Q737" s="42">
        <f t="shared" si="350"/>
        <v>0.9252939920634039</v>
      </c>
      <c r="R737" s="4">
        <f t="shared" si="351"/>
        <v>90071.222227967111</v>
      </c>
      <c r="S737">
        <f t="shared" si="332"/>
        <v>9.0071222227967106E-5</v>
      </c>
      <c r="T737" s="41">
        <f t="shared" si="333"/>
        <v>6.9932854481199113E-4</v>
      </c>
      <c r="U737" s="42">
        <f t="shared" si="352"/>
        <v>0.16163731184919836</v>
      </c>
      <c r="V737" s="42">
        <f t="shared" si="353"/>
        <v>1.0199552637411817</v>
      </c>
      <c r="W737" s="42">
        <f t="shared" si="354"/>
        <v>1.0151944606500198</v>
      </c>
      <c r="X737" s="42">
        <f t="shared" si="355"/>
        <v>4.7608030911618915E-3</v>
      </c>
      <c r="Y737" s="42">
        <f t="shared" si="359"/>
        <v>9.3446246758997226E-3</v>
      </c>
      <c r="Z737" s="10">
        <f t="shared" si="356"/>
        <v>13.362281212776679</v>
      </c>
      <c r="AA737">
        <f t="shared" si="334"/>
        <v>4284606.7372486256</v>
      </c>
      <c r="AB737" s="10">
        <f t="shared" si="335"/>
        <v>4.2846067372486258</v>
      </c>
      <c r="AC737" s="10">
        <f t="shared" si="336"/>
        <v>4.1836067372486259</v>
      </c>
      <c r="AD737" s="3">
        <f t="shared" si="337"/>
        <v>606.75949778805307</v>
      </c>
      <c r="AI737" s="94">
        <f t="shared" si="338"/>
        <v>1.0151944606500198</v>
      </c>
    </row>
    <row r="738" spans="2:35">
      <c r="B738" s="39">
        <f t="shared" si="339"/>
        <v>710</v>
      </c>
      <c r="C738" s="42">
        <f t="shared" si="340"/>
        <v>12.088729016787065</v>
      </c>
      <c r="D738" s="10">
        <f t="shared" si="341"/>
        <v>2.1112709832129362</v>
      </c>
      <c r="E738" s="40">
        <f t="shared" si="342"/>
        <v>42.177458033574126</v>
      </c>
      <c r="F738" s="40">
        <f t="shared" si="343"/>
        <v>46.4</v>
      </c>
      <c r="G738" s="3">
        <f t="shared" si="344"/>
        <v>304.11270983212432</v>
      </c>
      <c r="H738" s="3">
        <f t="shared" si="345"/>
        <v>213.67820014326583</v>
      </c>
      <c r="I738">
        <f t="shared" si="330"/>
        <v>2.1367820014326583E-4</v>
      </c>
      <c r="J738" s="4">
        <f t="shared" si="346"/>
        <v>1441.1883245077711</v>
      </c>
      <c r="K738" s="40">
        <f t="shared" si="347"/>
        <v>6.7446670907069173</v>
      </c>
      <c r="L738" s="40">
        <f t="shared" si="331"/>
        <v>0</v>
      </c>
      <c r="M738" s="10">
        <f t="shared" si="348"/>
        <v>4.2846067372486258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13.138919312290327</v>
      </c>
      <c r="Q738" s="42">
        <f t="shared" si="350"/>
        <v>0.9265898656807231</v>
      </c>
      <c r="R738" s="4">
        <f t="shared" si="351"/>
        <v>89334.999618971953</v>
      </c>
      <c r="S738">
        <f t="shared" si="332"/>
        <v>8.9334999618971957E-5</v>
      </c>
      <c r="T738" s="41">
        <f t="shared" si="333"/>
        <v>7.0006476742098627E-4</v>
      </c>
      <c r="U738" s="42">
        <f t="shared" si="352"/>
        <v>0.1603161235662261</v>
      </c>
      <c r="V738" s="42">
        <f t="shared" si="353"/>
        <v>1.0195348260160029</v>
      </c>
      <c r="W738" s="42">
        <f t="shared" si="354"/>
        <v>1.0147952926518586</v>
      </c>
      <c r="X738" s="42">
        <f t="shared" si="355"/>
        <v>4.7395333641442328E-3</v>
      </c>
      <c r="Y738" s="42">
        <f t="shared" si="359"/>
        <v>9.3507665121447207E-3</v>
      </c>
      <c r="Z738" s="10">
        <f t="shared" si="356"/>
        <v>13.357002019388309</v>
      </c>
      <c r="AA738">
        <f t="shared" si="334"/>
        <v>4282953.8705954598</v>
      </c>
      <c r="AB738" s="10">
        <f t="shared" si="335"/>
        <v>4.2829538705954597</v>
      </c>
      <c r="AC738" s="10">
        <f t="shared" si="336"/>
        <v>4.1819538705954598</v>
      </c>
      <c r="AD738" s="3">
        <f t="shared" si="337"/>
        <v>606.51977818643365</v>
      </c>
      <c r="AI738" s="94">
        <f t="shared" si="338"/>
        <v>1.0147952926518586</v>
      </c>
    </row>
    <row r="739" spans="2:35">
      <c r="B739" s="39">
        <f t="shared" si="339"/>
        <v>711</v>
      </c>
      <c r="C739" s="42">
        <f t="shared" si="340"/>
        <v>12.105755395683948</v>
      </c>
      <c r="D739" s="10">
        <f t="shared" si="341"/>
        <v>2.094244604316053</v>
      </c>
      <c r="E739" s="40">
        <f t="shared" si="342"/>
        <v>42.211510791367893</v>
      </c>
      <c r="F739" s="40">
        <f t="shared" si="343"/>
        <v>46.4</v>
      </c>
      <c r="G739" s="3">
        <f t="shared" si="344"/>
        <v>303.94244604315548</v>
      </c>
      <c r="H739" s="3">
        <f t="shared" si="345"/>
        <v>213.67820014326583</v>
      </c>
      <c r="I739">
        <f t="shared" si="330"/>
        <v>2.1367820014326583E-4</v>
      </c>
      <c r="J739" s="4">
        <f t="shared" si="346"/>
        <v>1443.4453052367662</v>
      </c>
      <c r="K739" s="40">
        <f t="shared" si="347"/>
        <v>6.755229612889722</v>
      </c>
      <c r="L739" s="40">
        <f t="shared" si="331"/>
        <v>0</v>
      </c>
      <c r="M739" s="10">
        <f t="shared" si="348"/>
        <v>4.2829538705954597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13.137302222127941</v>
      </c>
      <c r="Q739" s="42">
        <f t="shared" si="350"/>
        <v>0.92788589880906236</v>
      </c>
      <c r="R739" s="4">
        <f t="shared" si="351"/>
        <v>88598.991328744698</v>
      </c>
      <c r="S739">
        <f t="shared" si="332"/>
        <v>8.85989913287447E-5</v>
      </c>
      <c r="T739" s="41">
        <f t="shared" si="333"/>
        <v>7.0080077571121348E-4</v>
      </c>
      <c r="U739" s="42">
        <f t="shared" si="352"/>
        <v>0.15899531988899879</v>
      </c>
      <c r="V739" s="42">
        <f t="shared" si="353"/>
        <v>1.0191125892899007</v>
      </c>
      <c r="W739" s="42">
        <f t="shared" si="354"/>
        <v>1.0143943655560872</v>
      </c>
      <c r="X739" s="42">
        <f t="shared" si="355"/>
        <v>4.7182237338134758E-3</v>
      </c>
      <c r="Y739" s="42">
        <f t="shared" si="359"/>
        <v>9.3568814864106592E-3</v>
      </c>
      <c r="Z739" s="10">
        <f t="shared" si="356"/>
        <v>13.351699670872582</v>
      </c>
      <c r="AA739">
        <f t="shared" si="334"/>
        <v>4281293.7542859465</v>
      </c>
      <c r="AB739" s="10">
        <f t="shared" si="335"/>
        <v>4.2812937542859464</v>
      </c>
      <c r="AC739" s="10">
        <f t="shared" si="336"/>
        <v>4.1802937542859464</v>
      </c>
      <c r="AD739" s="3">
        <f t="shared" si="337"/>
        <v>606.2790071480706</v>
      </c>
      <c r="AI739" s="94">
        <f t="shared" si="338"/>
        <v>1.0143943655560872</v>
      </c>
    </row>
    <row r="740" spans="2:35">
      <c r="B740" s="39">
        <f t="shared" si="339"/>
        <v>712</v>
      </c>
      <c r="C740" s="42">
        <f t="shared" si="340"/>
        <v>12.122781774580831</v>
      </c>
      <c r="D740" s="10">
        <f t="shared" si="341"/>
        <v>2.0772182254191698</v>
      </c>
      <c r="E740" s="40">
        <f t="shared" si="342"/>
        <v>42.245563549161659</v>
      </c>
      <c r="F740" s="40">
        <f t="shared" si="343"/>
        <v>46.4</v>
      </c>
      <c r="G740" s="3">
        <f t="shared" si="344"/>
        <v>303.77218225418665</v>
      </c>
      <c r="H740" s="3">
        <f t="shared" si="345"/>
        <v>213.67820014326583</v>
      </c>
      <c r="I740">
        <f t="shared" si="330"/>
        <v>2.1367820014326583E-4</v>
      </c>
      <c r="J740" s="4">
        <f t="shared" si="346"/>
        <v>1445.7041074459657</v>
      </c>
      <c r="K740" s="40">
        <f t="shared" si="347"/>
        <v>6.7658006594807416</v>
      </c>
      <c r="L740" s="40">
        <f t="shared" si="331"/>
        <v>0</v>
      </c>
      <c r="M740" s="10">
        <f t="shared" si="348"/>
        <v>4.2812937542859464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13.135677611384954</v>
      </c>
      <c r="Q740" s="42">
        <f t="shared" si="350"/>
        <v>0.92918209222980575</v>
      </c>
      <c r="R740" s="4">
        <f t="shared" si="351"/>
        <v>87863.198287681807</v>
      </c>
      <c r="S740">
        <f t="shared" si="332"/>
        <v>8.7863198287681802E-5</v>
      </c>
      <c r="T740" s="41">
        <f t="shared" si="333"/>
        <v>7.0153656875227639E-4</v>
      </c>
      <c r="U740" s="42">
        <f t="shared" si="352"/>
        <v>0.15767490248715937</v>
      </c>
      <c r="V740" s="42">
        <f t="shared" si="353"/>
        <v>1.018688554276209</v>
      </c>
      <c r="W740" s="42">
        <f t="shared" si="354"/>
        <v>1.0139916799496345</v>
      </c>
      <c r="X740" s="42">
        <f t="shared" si="355"/>
        <v>4.6968743265745072E-3</v>
      </c>
      <c r="Y740" s="42">
        <f t="shared" si="359"/>
        <v>9.362969544010823E-3</v>
      </c>
      <c r="Z740" s="10">
        <f t="shared" si="356"/>
        <v>13.346374174996193</v>
      </c>
      <c r="AA740">
        <f t="shared" si="334"/>
        <v>4279626.390751766</v>
      </c>
      <c r="AB740" s="10">
        <f t="shared" si="335"/>
        <v>4.2796263907517664</v>
      </c>
      <c r="AC740" s="10">
        <f t="shared" si="336"/>
        <v>4.1786263907517665</v>
      </c>
      <c r="AD740" s="3">
        <f t="shared" si="337"/>
        <v>606.03718502563686</v>
      </c>
      <c r="AI740" s="94">
        <f t="shared" si="338"/>
        <v>1.0139916799496345</v>
      </c>
    </row>
    <row r="741" spans="2:35">
      <c r="B741" s="39">
        <f t="shared" si="339"/>
        <v>713</v>
      </c>
      <c r="C741" s="42">
        <f t="shared" si="340"/>
        <v>12.139808153477714</v>
      </c>
      <c r="D741" s="10">
        <f t="shared" si="341"/>
        <v>2.0601918465222866</v>
      </c>
      <c r="E741" s="40">
        <f t="shared" si="342"/>
        <v>42.279616306955425</v>
      </c>
      <c r="F741" s="40">
        <f t="shared" si="343"/>
        <v>46.4</v>
      </c>
      <c r="G741" s="3">
        <f t="shared" si="344"/>
        <v>303.60191846521781</v>
      </c>
      <c r="H741" s="3">
        <f t="shared" si="345"/>
        <v>213.67820014326583</v>
      </c>
      <c r="I741">
        <f t="shared" si="330"/>
        <v>2.1367820014326583E-4</v>
      </c>
      <c r="J741" s="4">
        <f t="shared" si="346"/>
        <v>1447.9647311353704</v>
      </c>
      <c r="K741" s="40">
        <f t="shared" si="347"/>
        <v>6.776380230479977</v>
      </c>
      <c r="L741" s="40">
        <f t="shared" si="331"/>
        <v>0</v>
      </c>
      <c r="M741" s="10">
        <f t="shared" si="348"/>
        <v>4.2796263907517664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13.134045476543234</v>
      </c>
      <c r="Q741" s="42">
        <f t="shared" si="350"/>
        <v>0.93047844672524982</v>
      </c>
      <c r="R741" s="4">
        <f t="shared" si="351"/>
        <v>87127.621426179627</v>
      </c>
      <c r="S741">
        <f t="shared" si="332"/>
        <v>8.7127621426179633E-5</v>
      </c>
      <c r="T741" s="41">
        <f t="shared" si="333"/>
        <v>7.0227214561377862E-4</v>
      </c>
      <c r="U741" s="42">
        <f t="shared" si="352"/>
        <v>0.15635487303035064</v>
      </c>
      <c r="V741" s="42">
        <f t="shared" si="353"/>
        <v>1.0182627216921447</v>
      </c>
      <c r="W741" s="42">
        <f t="shared" si="354"/>
        <v>1.0135872364223404</v>
      </c>
      <c r="X741" s="42">
        <f t="shared" si="355"/>
        <v>4.6754852698043248E-3</v>
      </c>
      <c r="Y741" s="42">
        <f t="shared" si="359"/>
        <v>9.369030630358717E-3</v>
      </c>
      <c r="Z741" s="10">
        <f t="shared" si="356"/>
        <v>13.341025539565265</v>
      </c>
      <c r="AA741">
        <f t="shared" si="334"/>
        <v>4277951.7824369427</v>
      </c>
      <c r="AB741" s="10">
        <f t="shared" si="335"/>
        <v>4.2779517824369426</v>
      </c>
      <c r="AC741" s="10">
        <f t="shared" si="336"/>
        <v>4.1769517824369427</v>
      </c>
      <c r="AD741" s="3">
        <f t="shared" si="337"/>
        <v>605.7943121735957</v>
      </c>
      <c r="AI741" s="94">
        <f t="shared" si="338"/>
        <v>1.0135872364223404</v>
      </c>
    </row>
    <row r="742" spans="2:35">
      <c r="B742" s="39">
        <f t="shared" si="339"/>
        <v>714</v>
      </c>
      <c r="C742" s="42">
        <f t="shared" si="340"/>
        <v>12.156834532374598</v>
      </c>
      <c r="D742" s="10">
        <f t="shared" si="341"/>
        <v>2.0431654676254034</v>
      </c>
      <c r="E742" s="40">
        <f t="shared" si="342"/>
        <v>42.313669064749192</v>
      </c>
      <c r="F742" s="40">
        <f t="shared" si="343"/>
        <v>46.4</v>
      </c>
      <c r="G742" s="3">
        <f t="shared" si="344"/>
        <v>303.43165467624897</v>
      </c>
      <c r="H742" s="3">
        <f t="shared" si="345"/>
        <v>213.67820014326583</v>
      </c>
      <c r="I742">
        <f t="shared" si="330"/>
        <v>2.1367820014326583E-4</v>
      </c>
      <c r="J742" s="4">
        <f t="shared" si="346"/>
        <v>1450.2271763049796</v>
      </c>
      <c r="K742" s="40">
        <f t="shared" si="347"/>
        <v>6.786968325887428</v>
      </c>
      <c r="L742" s="40">
        <f t="shared" si="331"/>
        <v>0</v>
      </c>
      <c r="M742" s="10">
        <f t="shared" si="348"/>
        <v>4.2779517824369426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13.132405814067068</v>
      </c>
      <c r="Q742" s="42">
        <f t="shared" si="350"/>
        <v>0.93177496307860874</v>
      </c>
      <c r="R742" s="4">
        <f t="shared" si="351"/>
        <v>86392.261674634501</v>
      </c>
      <c r="S742">
        <f t="shared" si="332"/>
        <v>8.6392261674634498E-5</v>
      </c>
      <c r="T742" s="41">
        <f t="shared" si="333"/>
        <v>7.0300750536532377E-4</v>
      </c>
      <c r="U742" s="42">
        <f t="shared" si="352"/>
        <v>0.15503523318821533</v>
      </c>
      <c r="V742" s="42">
        <f t="shared" si="353"/>
        <v>1.0178350922581791</v>
      </c>
      <c r="W742" s="42">
        <f t="shared" si="354"/>
        <v>1.0131810355670379</v>
      </c>
      <c r="X742" s="42">
        <f t="shared" si="355"/>
        <v>4.6540566911412729E-3</v>
      </c>
      <c r="Y742" s="42">
        <f t="shared" si="359"/>
        <v>9.3750646909682416E-3</v>
      </c>
      <c r="Z742" s="10">
        <f t="shared" si="356"/>
        <v>13.335653772425104</v>
      </c>
      <c r="AA742">
        <f t="shared" si="334"/>
        <v>4276269.9317977708</v>
      </c>
      <c r="AB742" s="10">
        <f t="shared" si="335"/>
        <v>4.2762699317977706</v>
      </c>
      <c r="AC742" s="10">
        <f t="shared" si="336"/>
        <v>4.1752699317977706</v>
      </c>
      <c r="AD742" s="3">
        <f t="shared" si="337"/>
        <v>605.55038894819006</v>
      </c>
      <c r="AI742" s="94">
        <f t="shared" si="338"/>
        <v>1.0131810355670379</v>
      </c>
    </row>
    <row r="743" spans="2:35">
      <c r="B743" s="39">
        <f t="shared" si="339"/>
        <v>715</v>
      </c>
      <c r="C743" s="42">
        <f t="shared" si="340"/>
        <v>12.173860911271481</v>
      </c>
      <c r="D743" s="10">
        <f t="shared" si="341"/>
        <v>2.0261390887285202</v>
      </c>
      <c r="E743" s="40">
        <f t="shared" si="342"/>
        <v>42.347721822542958</v>
      </c>
      <c r="F743" s="40">
        <f t="shared" si="343"/>
        <v>46.4</v>
      </c>
      <c r="G743" s="3">
        <f t="shared" si="344"/>
        <v>303.26139088728013</v>
      </c>
      <c r="H743" s="3">
        <f t="shared" si="345"/>
        <v>213.67820014326583</v>
      </c>
      <c r="I743">
        <f t="shared" ref="I743:I806" si="360">H743/1000^2</f>
        <v>2.1367820014326583E-4</v>
      </c>
      <c r="J743" s="4">
        <f t="shared" si="346"/>
        <v>1452.4914429547939</v>
      </c>
      <c r="K743" s="40">
        <f t="shared" si="347"/>
        <v>6.7975649457030958</v>
      </c>
      <c r="L743" s="40">
        <f t="shared" ref="L743:L806" si="361">IF((gstar-K743)&lt;0,0,gstar-K743)</f>
        <v>0</v>
      </c>
      <c r="M743" s="10">
        <f t="shared" si="348"/>
        <v>4.2762699317977706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13.130758620403055</v>
      </c>
      <c r="Q743" s="42">
        <f t="shared" si="350"/>
        <v>0.93307164207401938</v>
      </c>
      <c r="R743" s="4">
        <f t="shared" si="351"/>
        <v>85657.119963442834</v>
      </c>
      <c r="S743">
        <f t="shared" ref="S743:S806" si="362">R743/1000^3</f>
        <v>8.5657119963442835E-5</v>
      </c>
      <c r="T743" s="41">
        <f t="shared" ref="T743:T806" si="363">(vc/1000^3-S743)</f>
        <v>7.0374264707651535E-4</v>
      </c>
      <c r="U743" s="42">
        <f t="shared" si="352"/>
        <v>0.15371598463039632</v>
      </c>
      <c r="V743" s="42">
        <f t="shared" si="353"/>
        <v>1.0174056666979652</v>
      </c>
      <c r="W743" s="42">
        <f t="shared" si="354"/>
        <v>1.0127730779795383</v>
      </c>
      <c r="X743" s="42">
        <f t="shared" si="355"/>
        <v>4.6325887184268666E-3</v>
      </c>
      <c r="Y743" s="42">
        <f t="shared" si="359"/>
        <v>9.3810716714538018E-3</v>
      </c>
      <c r="Z743" s="10">
        <f t="shared" si="356"/>
        <v>13.330258881459876</v>
      </c>
      <c r="AA743">
        <f t="shared" ref="AA743:AA806" si="364">Z743*rat*to+patm*1000000</f>
        <v>4274580.8413027087</v>
      </c>
      <c r="AB743" s="10">
        <f t="shared" ref="AB743:AB806" si="365">AA743/1000000</f>
        <v>4.2745808413027087</v>
      </c>
      <c r="AC743" s="10">
        <f t="shared" ref="AC743:AC806" si="366">AB743-patm</f>
        <v>4.1735808413027087</v>
      </c>
      <c r="AD743" s="3">
        <f t="shared" ref="AD743:AD806" si="367">AC743*1000000/6895</f>
        <v>605.30541570742696</v>
      </c>
      <c r="AI743" s="94">
        <f t="shared" ref="AI743:AI806" si="368">($M743-patm)*1000000*$I743/SQRT(rat*to)*SQRT(k)*(2/(k+1))^((k+1)/2/(k-1))</f>
        <v>1.0127730779795383</v>
      </c>
    </row>
    <row r="744" spans="2:35">
      <c r="B744" s="39">
        <f t="shared" ref="B744:B807" si="369">1+B743</f>
        <v>716</v>
      </c>
      <c r="C744" s="42">
        <f t="shared" ref="C744:C807" si="370">xincp+C743</f>
        <v>12.190887290168364</v>
      </c>
      <c r="D744" s="10">
        <f t="shared" ref="D744:D807" si="371">(F744-E744)/2</f>
        <v>2.009112709831637</v>
      </c>
      <c r="E744" s="40">
        <f t="shared" ref="E744:E807" si="372">E743+ci*2*xincp</f>
        <v>42.381774580336725</v>
      </c>
      <c r="F744" s="40">
        <f t="shared" ref="F744:F807" si="373">F743-osi*2*xincp</f>
        <v>46.4</v>
      </c>
      <c r="G744" s="3">
        <f t="shared" ref="G744:G807" si="374">G743-ei*n*2*xincp</f>
        <v>303.09112709831129</v>
      </c>
      <c r="H744" s="3">
        <f t="shared" ref="H744:H807" si="375">PI()/4*(dto+erate*(two-D744)/two)^2</f>
        <v>213.67820014326583</v>
      </c>
      <c r="I744">
        <f t="shared" si="360"/>
        <v>2.1367820014326583E-4</v>
      </c>
      <c r="J744" s="4">
        <f t="shared" ref="J744:J807" si="376">PI()/4*dc^2-PI()/4*(F744^2-E744^2)</f>
        <v>1454.7575310848126</v>
      </c>
      <c r="K744" s="40">
        <f t="shared" ref="K744:K807" si="377">J744/H744</f>
        <v>6.8081700899269766</v>
      </c>
      <c r="L744" s="40">
        <f t="shared" si="361"/>
        <v>0</v>
      </c>
      <c r="M744" s="10">
        <f t="shared" ref="M744:M807" si="378">AB743</f>
        <v>4.2745808413027087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13.129103891979954</v>
      </c>
      <c r="Q744" s="42">
        <f t="shared" ref="Q744:Q807" si="380">xincp/P744+Q743</f>
        <v>0.9343684844965463</v>
      </c>
      <c r="R744" s="4">
        <f t="shared" ref="R744:R807" si="381">PI()/4*(F744^2-E744^2)*G744</f>
        <v>84922.197223001</v>
      </c>
      <c r="S744">
        <f t="shared" si="362"/>
        <v>8.4922197223001003E-5</v>
      </c>
      <c r="T744" s="41">
        <f t="shared" si="363"/>
        <v>7.0447756981695719E-4</v>
      </c>
      <c r="U744" s="42">
        <f t="shared" ref="U744:U807" si="382">rhopgrain*R744/1000^2</f>
        <v>0.15239712902653643</v>
      </c>
      <c r="V744" s="42">
        <f t="shared" ref="V744:V807" si="383">(U743-U744)/(Q744-Q743)</f>
        <v>1.016974445738805</v>
      </c>
      <c r="W744" s="42">
        <f t="shared" ref="W744:W807" si="384">IF(V744&lt;AI744,IF(AB743&gt;pbd,AI744,0),AI744)</f>
        <v>1.0123633642586021</v>
      </c>
      <c r="X744" s="42">
        <f t="shared" ref="X744:X807" si="385">V744-W744</f>
        <v>4.6110814802029498E-3</v>
      </c>
      <c r="Y744" s="42">
        <f t="shared" si="359"/>
        <v>9.3870515175310566E-3</v>
      </c>
      <c r="Z744" s="10">
        <f t="shared" ref="Z744:Z807" si="386">Y744/T744</f>
        <v>13.324840874593173</v>
      </c>
      <c r="AA744">
        <f t="shared" si="364"/>
        <v>4272884.5134325605</v>
      </c>
      <c r="AB744" s="10">
        <f t="shared" si="365"/>
        <v>4.2728845134325608</v>
      </c>
      <c r="AC744" s="10">
        <f t="shared" si="366"/>
        <v>4.1718845134325608</v>
      </c>
      <c r="AD744" s="3">
        <f t="shared" si="367"/>
        <v>605.05939281110386</v>
      </c>
      <c r="AI744" s="94">
        <f t="shared" si="368"/>
        <v>1.0123633642586021</v>
      </c>
    </row>
    <row r="745" spans="2:35">
      <c r="B745" s="39">
        <f t="shared" si="369"/>
        <v>717</v>
      </c>
      <c r="C745" s="42">
        <f t="shared" si="370"/>
        <v>12.207913669065247</v>
      </c>
      <c r="D745" s="10">
        <f t="shared" si="371"/>
        <v>1.9920863309347538</v>
      </c>
      <c r="E745" s="40">
        <f t="shared" si="372"/>
        <v>42.415827338130491</v>
      </c>
      <c r="F745" s="40">
        <f t="shared" si="373"/>
        <v>46.4</v>
      </c>
      <c r="G745" s="3">
        <f t="shared" si="374"/>
        <v>302.92086330934245</v>
      </c>
      <c r="H745" s="3">
        <f t="shared" si="375"/>
        <v>213.67820014326583</v>
      </c>
      <c r="I745">
        <f t="shared" si="360"/>
        <v>2.1367820014326583E-4</v>
      </c>
      <c r="J745" s="4">
        <f t="shared" si="376"/>
        <v>1457.0254406950364</v>
      </c>
      <c r="K745" s="40">
        <f t="shared" si="377"/>
        <v>6.8187837585590749</v>
      </c>
      <c r="L745" s="40">
        <f t="shared" si="361"/>
        <v>0</v>
      </c>
      <c r="M745" s="10">
        <f t="shared" si="378"/>
        <v>4.2728845134325608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13.127441625208808</v>
      </c>
      <c r="Q745" s="42">
        <f t="shared" si="380"/>
        <v>0.93566549113218711</v>
      </c>
      <c r="R745" s="4">
        <f t="shared" si="381"/>
        <v>84187.494383705285</v>
      </c>
      <c r="S745">
        <f t="shared" si="362"/>
        <v>8.4187494383705292E-5</v>
      </c>
      <c r="T745" s="41">
        <f t="shared" si="363"/>
        <v>7.0521227265625292E-4</v>
      </c>
      <c r="U745" s="42">
        <f t="shared" si="382"/>
        <v>0.15107866804627829</v>
      </c>
      <c r="V745" s="42">
        <f t="shared" si="383"/>
        <v>1.0165414301112954</v>
      </c>
      <c r="W745" s="42">
        <f t="shared" si="384"/>
        <v>1.0119518950059849</v>
      </c>
      <c r="X745" s="42">
        <f t="shared" si="385"/>
        <v>4.5895351053104605E-3</v>
      </c>
      <c r="Y745" s="42">
        <f t="shared" si="359"/>
        <v>9.39300417501715E-3</v>
      </c>
      <c r="Z745" s="10">
        <f t="shared" si="386"/>
        <v>13.319399759787865</v>
      </c>
      <c r="AA745">
        <f t="shared" si="364"/>
        <v>4271180.9506804254</v>
      </c>
      <c r="AB745" s="10">
        <f t="shared" si="365"/>
        <v>4.2711809506804252</v>
      </c>
      <c r="AC745" s="10">
        <f t="shared" si="366"/>
        <v>4.1701809506804253</v>
      </c>
      <c r="AD745" s="3">
        <f t="shared" si="367"/>
        <v>604.81232062080142</v>
      </c>
      <c r="AI745" s="94">
        <f t="shared" si="368"/>
        <v>1.0119518950059849</v>
      </c>
    </row>
    <row r="746" spans="2:35">
      <c r="B746" s="39">
        <f t="shared" si="369"/>
        <v>718</v>
      </c>
      <c r="C746" s="42">
        <f t="shared" si="370"/>
        <v>12.22494004796213</v>
      </c>
      <c r="D746" s="10">
        <f t="shared" si="371"/>
        <v>1.9750599520378707</v>
      </c>
      <c r="E746" s="40">
        <f t="shared" si="372"/>
        <v>42.449880095924257</v>
      </c>
      <c r="F746" s="40">
        <f t="shared" si="373"/>
        <v>46.4</v>
      </c>
      <c r="G746" s="3">
        <f t="shared" si="374"/>
        <v>302.75059952037361</v>
      </c>
      <c r="H746" s="3">
        <f t="shared" si="375"/>
        <v>213.67820014326583</v>
      </c>
      <c r="I746">
        <f t="shared" si="360"/>
        <v>2.1367820014326583E-4</v>
      </c>
      <c r="J746" s="4">
        <f t="shared" si="376"/>
        <v>1459.2951717854651</v>
      </c>
      <c r="K746" s="40">
        <f t="shared" si="377"/>
        <v>6.829405951599389</v>
      </c>
      <c r="L746" s="40">
        <f t="shared" si="361"/>
        <v>0</v>
      </c>
      <c r="M746" s="10">
        <f t="shared" si="378"/>
        <v>4.2711809506804252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13.125771816482855</v>
      </c>
      <c r="Q746" s="42">
        <f t="shared" si="380"/>
        <v>0.93696266276787732</v>
      </c>
      <c r="R746" s="4">
        <f t="shared" si="381"/>
        <v>83453.012375952108</v>
      </c>
      <c r="S746">
        <f t="shared" si="362"/>
        <v>8.3453012375952113E-5</v>
      </c>
      <c r="T746" s="41">
        <f t="shared" si="363"/>
        <v>7.0594675466400614E-4</v>
      </c>
      <c r="U746" s="42">
        <f t="shared" si="382"/>
        <v>0.14976060335926483</v>
      </c>
      <c r="V746" s="42">
        <f t="shared" si="383"/>
        <v>1.0161066205491984</v>
      </c>
      <c r="W746" s="42">
        <f t="shared" si="384"/>
        <v>1.011538670826424</v>
      </c>
      <c r="X746" s="42">
        <f t="shared" si="385"/>
        <v>4.5679497227744115E-3</v>
      </c>
      <c r="Y746" s="42">
        <f t="shared" si="359"/>
        <v>9.3989295898307922E-3</v>
      </c>
      <c r="Z746" s="10">
        <f t="shared" si="386"/>
        <v>13.313935545045736</v>
      </c>
      <c r="AA746">
        <f t="shared" si="364"/>
        <v>4269470.15555159</v>
      </c>
      <c r="AB746" s="10">
        <f t="shared" si="365"/>
        <v>4.2694701555515904</v>
      </c>
      <c r="AC746" s="10">
        <f t="shared" si="366"/>
        <v>4.1684701555515904</v>
      </c>
      <c r="AD746" s="3">
        <f t="shared" si="367"/>
        <v>604.5641994998681</v>
      </c>
      <c r="AI746" s="94">
        <f t="shared" si="368"/>
        <v>1.011538670826424</v>
      </c>
    </row>
    <row r="747" spans="2:35">
      <c r="B747" s="39">
        <f t="shared" si="369"/>
        <v>719</v>
      </c>
      <c r="C747" s="42">
        <f t="shared" si="370"/>
        <v>12.241966426859014</v>
      </c>
      <c r="D747" s="10">
        <f t="shared" si="371"/>
        <v>1.9580335731409875</v>
      </c>
      <c r="E747" s="40">
        <f t="shared" si="372"/>
        <v>42.483932853718024</v>
      </c>
      <c r="F747" s="40">
        <f t="shared" si="373"/>
        <v>46.4</v>
      </c>
      <c r="G747" s="3">
        <f t="shared" si="374"/>
        <v>302.58033573140477</v>
      </c>
      <c r="H747" s="3">
        <f t="shared" si="375"/>
        <v>213.67820014326583</v>
      </c>
      <c r="I747">
        <f t="shared" si="360"/>
        <v>2.1367820014326583E-4</v>
      </c>
      <c r="J747" s="4">
        <f t="shared" si="376"/>
        <v>1461.5667243560983</v>
      </c>
      <c r="K747" s="40">
        <f t="shared" si="377"/>
        <v>6.840036669047918</v>
      </c>
      <c r="L747" s="40">
        <f t="shared" si="361"/>
        <v>0</v>
      </c>
      <c r="M747" s="10">
        <f t="shared" si="378"/>
        <v>4.2694701555515904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13.124094462177379</v>
      </c>
      <c r="Q747" s="42">
        <f t="shared" si="380"/>
        <v>0.93826000019149558</v>
      </c>
      <c r="R747" s="4">
        <f t="shared" si="381"/>
        <v>82718.752130137858</v>
      </c>
      <c r="S747">
        <f t="shared" si="362"/>
        <v>8.2718752130137864E-5</v>
      </c>
      <c r="T747" s="41">
        <f t="shared" si="363"/>
        <v>7.0668101490982036E-4</v>
      </c>
      <c r="U747" s="42">
        <f t="shared" si="382"/>
        <v>0.14844293663513888</v>
      </c>
      <c r="V747" s="42">
        <f t="shared" si="383"/>
        <v>1.0156700177899667</v>
      </c>
      <c r="W747" s="42">
        <f t="shared" si="384"/>
        <v>1.0111236923276146</v>
      </c>
      <c r="X747" s="42">
        <f t="shared" si="385"/>
        <v>4.5463254623521188E-3</v>
      </c>
      <c r="Y747" s="42">
        <f t="shared" si="359"/>
        <v>9.4048277079930506E-3</v>
      </c>
      <c r="Z747" s="10">
        <f t="shared" si="386"/>
        <v>13.308448238408106</v>
      </c>
      <c r="AA747">
        <f t="shared" si="364"/>
        <v>4267752.1305637173</v>
      </c>
      <c r="AB747" s="10">
        <f t="shared" si="365"/>
        <v>4.2677521305637169</v>
      </c>
      <c r="AC747" s="10">
        <f t="shared" si="366"/>
        <v>4.166752130563717</v>
      </c>
      <c r="AD747" s="3">
        <f t="shared" si="367"/>
        <v>604.31502981344693</v>
      </c>
      <c r="AI747" s="94">
        <f t="shared" si="368"/>
        <v>1.0111236923276146</v>
      </c>
    </row>
    <row r="748" spans="2:35">
      <c r="B748" s="39">
        <f t="shared" si="369"/>
        <v>720</v>
      </c>
      <c r="C748" s="42">
        <f t="shared" si="370"/>
        <v>12.258992805755897</v>
      </c>
      <c r="D748" s="10">
        <f t="shared" si="371"/>
        <v>1.9410071942441043</v>
      </c>
      <c r="E748" s="40">
        <f t="shared" si="372"/>
        <v>42.51798561151179</v>
      </c>
      <c r="F748" s="40">
        <f t="shared" si="373"/>
        <v>46.4</v>
      </c>
      <c r="G748" s="3">
        <f t="shared" si="374"/>
        <v>302.41007194243593</v>
      </c>
      <c r="H748" s="3">
        <f t="shared" si="375"/>
        <v>213.67820014326583</v>
      </c>
      <c r="I748">
        <f t="shared" si="360"/>
        <v>2.1367820014326583E-4</v>
      </c>
      <c r="J748" s="4">
        <f t="shared" si="376"/>
        <v>1463.8400984069365</v>
      </c>
      <c r="K748" s="40">
        <f t="shared" si="377"/>
        <v>6.8506759109046627</v>
      </c>
      <c r="L748" s="40">
        <f t="shared" si="361"/>
        <v>0</v>
      </c>
      <c r="M748" s="10">
        <f t="shared" si="378"/>
        <v>4.2677521305637169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13.12240955864983</v>
      </c>
      <c r="Q748" s="42">
        <f t="shared" si="380"/>
        <v>0.93955750419186879</v>
      </c>
      <c r="R748" s="4">
        <f t="shared" si="381"/>
        <v>81984.714576658822</v>
      </c>
      <c r="S748">
        <f t="shared" si="362"/>
        <v>8.1984714576658824E-5</v>
      </c>
      <c r="T748" s="41">
        <f t="shared" si="363"/>
        <v>7.0741505246329941E-4</v>
      </c>
      <c r="U748" s="42">
        <f t="shared" si="382"/>
        <v>0.14712566954354309</v>
      </c>
      <c r="V748" s="42">
        <f t="shared" si="383"/>
        <v>1.0152316225745019</v>
      </c>
      <c r="W748" s="42">
        <f t="shared" si="384"/>
        <v>1.0107069601202514</v>
      </c>
      <c r="X748" s="42">
        <f t="shared" si="385"/>
        <v>4.5246624542505387E-3</v>
      </c>
      <c r="Y748" s="42">
        <f t="shared" si="359"/>
        <v>9.4106984756277788E-3</v>
      </c>
      <c r="Z748" s="10">
        <f t="shared" si="386"/>
        <v>13.302937847955963</v>
      </c>
      <c r="AA748">
        <f t="shared" si="364"/>
        <v>4266026.8782468885</v>
      </c>
      <c r="AB748" s="10">
        <f t="shared" si="365"/>
        <v>4.2660268782468886</v>
      </c>
      <c r="AC748" s="10">
        <f t="shared" si="366"/>
        <v>4.1650268782468887</v>
      </c>
      <c r="AD748" s="3">
        <f t="shared" si="367"/>
        <v>604.06481192848275</v>
      </c>
      <c r="AI748" s="94">
        <f t="shared" si="368"/>
        <v>1.0107069601202514</v>
      </c>
    </row>
    <row r="749" spans="2:35">
      <c r="B749" s="39">
        <f t="shared" si="369"/>
        <v>721</v>
      </c>
      <c r="C749" s="42">
        <f t="shared" si="370"/>
        <v>12.27601918465278</v>
      </c>
      <c r="D749" s="10">
        <f t="shared" si="371"/>
        <v>1.9239808153472211</v>
      </c>
      <c r="E749" s="40">
        <f t="shared" si="372"/>
        <v>42.552038369305556</v>
      </c>
      <c r="F749" s="40">
        <f t="shared" si="373"/>
        <v>46.4</v>
      </c>
      <c r="G749" s="3">
        <f t="shared" si="374"/>
        <v>302.2398081534671</v>
      </c>
      <c r="H749" s="3">
        <f t="shared" si="375"/>
        <v>213.67820014326583</v>
      </c>
      <c r="I749">
        <f t="shared" si="360"/>
        <v>2.1367820014326583E-4</v>
      </c>
      <c r="J749" s="4">
        <f t="shared" si="376"/>
        <v>1466.1152939379797</v>
      </c>
      <c r="K749" s="40">
        <f t="shared" si="377"/>
        <v>6.8613236771696249</v>
      </c>
      <c r="L749" s="40">
        <f t="shared" si="361"/>
        <v>0</v>
      </c>
      <c r="M749" s="10">
        <f t="shared" si="378"/>
        <v>4.2660268782468886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13.120717102239842</v>
      </c>
      <c r="Q749" s="42">
        <f t="shared" si="380"/>
        <v>0.94085517555877729</v>
      </c>
      <c r="R749" s="4">
        <f t="shared" si="381"/>
        <v>81250.900645911403</v>
      </c>
      <c r="S749">
        <f t="shared" si="362"/>
        <v>8.1250900645911403E-5</v>
      </c>
      <c r="T749" s="41">
        <f t="shared" si="363"/>
        <v>7.0814886639404681E-4</v>
      </c>
      <c r="U749" s="42">
        <f t="shared" si="382"/>
        <v>0.14580880375412031</v>
      </c>
      <c r="V749" s="42">
        <f t="shared" si="383"/>
        <v>1.0147914356467627</v>
      </c>
      <c r="W749" s="42">
        <f t="shared" si="384"/>
        <v>1.0102884748180441</v>
      </c>
      <c r="X749" s="42">
        <f t="shared" si="385"/>
        <v>4.502960828718594E-3</v>
      </c>
      <c r="Y749" s="42">
        <f t="shared" si="359"/>
        <v>9.4165418389615171E-3</v>
      </c>
      <c r="Z749" s="10">
        <f t="shared" si="386"/>
        <v>13.297404381809343</v>
      </c>
      <c r="AA749">
        <f t="shared" si="364"/>
        <v>4264294.401143413</v>
      </c>
      <c r="AB749" s="10">
        <f t="shared" si="365"/>
        <v>4.2642944011434132</v>
      </c>
      <c r="AC749" s="10">
        <f t="shared" si="366"/>
        <v>4.1632944011434132</v>
      </c>
      <c r="AD749" s="3">
        <f t="shared" si="367"/>
        <v>603.81354621369292</v>
      </c>
      <c r="AI749" s="94">
        <f t="shared" si="368"/>
        <v>1.0102884748180441</v>
      </c>
    </row>
    <row r="750" spans="2:35">
      <c r="B750" s="39">
        <f t="shared" si="369"/>
        <v>722</v>
      </c>
      <c r="C750" s="42">
        <f t="shared" si="370"/>
        <v>12.293045563549663</v>
      </c>
      <c r="D750" s="10">
        <f t="shared" si="371"/>
        <v>1.9069544364503379</v>
      </c>
      <c r="E750" s="40">
        <f t="shared" si="372"/>
        <v>42.586091127099323</v>
      </c>
      <c r="F750" s="40">
        <f t="shared" si="373"/>
        <v>46.4</v>
      </c>
      <c r="G750" s="3">
        <f t="shared" si="374"/>
        <v>302.06954436449826</v>
      </c>
      <c r="H750" s="3">
        <f t="shared" si="375"/>
        <v>213.67820014326583</v>
      </c>
      <c r="I750">
        <f t="shared" si="360"/>
        <v>2.1367820014326583E-4</v>
      </c>
      <c r="J750" s="4">
        <f t="shared" si="376"/>
        <v>1468.3923109492273</v>
      </c>
      <c r="K750" s="40">
        <f t="shared" si="377"/>
        <v>6.8719799678428002</v>
      </c>
      <c r="L750" s="40">
        <f t="shared" si="361"/>
        <v>0</v>
      </c>
      <c r="M750" s="10">
        <f t="shared" si="378"/>
        <v>4.2642944011434132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13.119017089268979</v>
      </c>
      <c r="Q750" s="42">
        <f t="shared" si="380"/>
        <v>0.94215301508296012</v>
      </c>
      <c r="R750" s="4">
        <f t="shared" si="381"/>
        <v>80517.311268292004</v>
      </c>
      <c r="S750">
        <f t="shared" si="362"/>
        <v>8.0517311268292E-5</v>
      </c>
      <c r="T750" s="41">
        <f t="shared" si="363"/>
        <v>7.0888245577166626E-4</v>
      </c>
      <c r="U750" s="42">
        <f t="shared" si="382"/>
        <v>0.14449234093651342</v>
      </c>
      <c r="V750" s="42">
        <f t="shared" si="383"/>
        <v>1.0143494577542507</v>
      </c>
      <c r="W750" s="42">
        <f t="shared" si="384"/>
        <v>1.0098682370376666</v>
      </c>
      <c r="X750" s="42">
        <f t="shared" si="385"/>
        <v>4.4812207165840778E-3</v>
      </c>
      <c r="Y750" s="42">
        <f t="shared" si="359"/>
        <v>9.422357744324086E-3</v>
      </c>
      <c r="Z750" s="10">
        <f t="shared" si="386"/>
        <v>13.291847848127677</v>
      </c>
      <c r="AA750">
        <f t="shared" si="364"/>
        <v>4262554.7018079329</v>
      </c>
      <c r="AB750" s="10">
        <f t="shared" si="365"/>
        <v>4.2625547018079333</v>
      </c>
      <c r="AC750" s="10">
        <f t="shared" si="366"/>
        <v>4.1615547018079333</v>
      </c>
      <c r="AD750" s="3">
        <f t="shared" si="367"/>
        <v>603.56123303958429</v>
      </c>
      <c r="AI750" s="94">
        <f t="shared" si="368"/>
        <v>1.0098682370376666</v>
      </c>
    </row>
    <row r="751" spans="2:35">
      <c r="B751" s="39">
        <f t="shared" si="369"/>
        <v>723</v>
      </c>
      <c r="C751" s="42">
        <f t="shared" si="370"/>
        <v>12.310071942446546</v>
      </c>
      <c r="D751" s="10">
        <f t="shared" si="371"/>
        <v>1.8899280575534547</v>
      </c>
      <c r="E751" s="40">
        <f t="shared" si="372"/>
        <v>42.620143884893089</v>
      </c>
      <c r="F751" s="40">
        <f t="shared" si="373"/>
        <v>46.4</v>
      </c>
      <c r="G751" s="3">
        <f t="shared" si="374"/>
        <v>301.89928057552942</v>
      </c>
      <c r="H751" s="3">
        <f t="shared" si="375"/>
        <v>213.67820014326583</v>
      </c>
      <c r="I751">
        <f t="shared" si="360"/>
        <v>2.1367820014326583E-4</v>
      </c>
      <c r="J751" s="4">
        <f t="shared" si="376"/>
        <v>1470.67114944068</v>
      </c>
      <c r="K751" s="40">
        <f t="shared" si="377"/>
        <v>6.8826447829241921</v>
      </c>
      <c r="L751" s="40">
        <f t="shared" si="361"/>
        <v>0</v>
      </c>
      <c r="M751" s="10">
        <f t="shared" si="378"/>
        <v>4.2625547018079333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13.117309516040798</v>
      </c>
      <c r="Q751" s="42">
        <f t="shared" si="380"/>
        <v>0.94345102355612009</v>
      </c>
      <c r="R751" s="4">
        <f t="shared" si="381"/>
        <v>79783.947374196927</v>
      </c>
      <c r="S751">
        <f t="shared" si="362"/>
        <v>7.9783947374196932E-5</v>
      </c>
      <c r="T751" s="41">
        <f t="shared" si="363"/>
        <v>7.0961581966576129E-4</v>
      </c>
      <c r="U751" s="42">
        <f t="shared" si="382"/>
        <v>0.14317628276036509</v>
      </c>
      <c r="V751" s="42">
        <f t="shared" si="383"/>
        <v>1.0139056896480902</v>
      </c>
      <c r="W751" s="42">
        <f t="shared" si="384"/>
        <v>1.0094462473987851</v>
      </c>
      <c r="X751" s="42">
        <f t="shared" si="385"/>
        <v>4.4594422493051677E-3</v>
      </c>
      <c r="Y751" s="42">
        <f t="shared" si="359"/>
        <v>9.4281461381492508E-3</v>
      </c>
      <c r="Z751" s="10">
        <f t="shared" si="386"/>
        <v>13.28626825511026</v>
      </c>
      <c r="AA751">
        <f t="shared" si="364"/>
        <v>4260807.7828075718</v>
      </c>
      <c r="AB751" s="10">
        <f t="shared" si="365"/>
        <v>4.2608077828075714</v>
      </c>
      <c r="AC751" s="10">
        <f t="shared" si="366"/>
        <v>4.1598077828075715</v>
      </c>
      <c r="AD751" s="3">
        <f t="shared" si="367"/>
        <v>603.30787277847298</v>
      </c>
      <c r="AI751" s="94">
        <f t="shared" si="368"/>
        <v>1.0094462473987851</v>
      </c>
    </row>
    <row r="752" spans="2:35">
      <c r="B752" s="39">
        <f t="shared" si="369"/>
        <v>724</v>
      </c>
      <c r="C752" s="42">
        <f t="shared" si="370"/>
        <v>12.32709832134343</v>
      </c>
      <c r="D752" s="10">
        <f t="shared" si="371"/>
        <v>1.8729016786565715</v>
      </c>
      <c r="E752" s="40">
        <f t="shared" si="372"/>
        <v>42.654196642686856</v>
      </c>
      <c r="F752" s="40">
        <f t="shared" si="373"/>
        <v>46.4</v>
      </c>
      <c r="G752" s="3">
        <f t="shared" si="374"/>
        <v>301.72901678656058</v>
      </c>
      <c r="H752" s="3">
        <f t="shared" si="375"/>
        <v>213.67820014326583</v>
      </c>
      <c r="I752">
        <f t="shared" si="360"/>
        <v>2.1367820014326583E-4</v>
      </c>
      <c r="J752" s="4">
        <f t="shared" si="376"/>
        <v>1472.9518094123373</v>
      </c>
      <c r="K752" s="40">
        <f t="shared" si="377"/>
        <v>6.8933181224137998</v>
      </c>
      <c r="L752" s="40">
        <f t="shared" si="361"/>
        <v>0</v>
      </c>
      <c r="M752" s="10">
        <f t="shared" si="378"/>
        <v>4.2608077828075714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13.115594378840946</v>
      </c>
      <c r="Q752" s="42">
        <f t="shared" si="380"/>
        <v>0.94474920177092914</v>
      </c>
      <c r="R752" s="4">
        <f t="shared" si="381"/>
        <v>79050.80989402259</v>
      </c>
      <c r="S752">
        <f t="shared" si="362"/>
        <v>7.9050809894022585E-5</v>
      </c>
      <c r="T752" s="41">
        <f t="shared" si="363"/>
        <v>7.1034895714593561E-4</v>
      </c>
      <c r="U752" s="42">
        <f t="shared" si="382"/>
        <v>0.14186063089531822</v>
      </c>
      <c r="V752" s="42">
        <f t="shared" si="383"/>
        <v>1.0134601320824015</v>
      </c>
      <c r="W752" s="42">
        <f t="shared" si="384"/>
        <v>1.0090225065240923</v>
      </c>
      <c r="X752" s="42">
        <f t="shared" si="385"/>
        <v>4.4376255583091773E-3</v>
      </c>
      <c r="Y752" s="42">
        <f t="shared" si="359"/>
        <v>9.4339069669745271E-3</v>
      </c>
      <c r="Z752" s="10">
        <f t="shared" si="386"/>
        <v>13.280665610995477</v>
      </c>
      <c r="AA752">
        <f t="shared" si="364"/>
        <v>4259053.6467216909</v>
      </c>
      <c r="AB752" s="10">
        <f t="shared" si="365"/>
        <v>4.2590536467216911</v>
      </c>
      <c r="AC752" s="10">
        <f t="shared" si="366"/>
        <v>4.1580536467216911</v>
      </c>
      <c r="AD752" s="3">
        <f t="shared" si="367"/>
        <v>603.05346580445121</v>
      </c>
      <c r="AI752" s="94">
        <f t="shared" si="368"/>
        <v>1.0090225065240923</v>
      </c>
    </row>
    <row r="753" spans="2:35">
      <c r="B753" s="39">
        <f t="shared" si="369"/>
        <v>725</v>
      </c>
      <c r="C753" s="42">
        <f t="shared" si="370"/>
        <v>12.344124700240313</v>
      </c>
      <c r="D753" s="10">
        <f t="shared" si="371"/>
        <v>1.8558752997596883</v>
      </c>
      <c r="E753" s="40">
        <f t="shared" si="372"/>
        <v>42.688249400480622</v>
      </c>
      <c r="F753" s="40">
        <f t="shared" si="373"/>
        <v>46.4</v>
      </c>
      <c r="G753" s="3">
        <f t="shared" si="374"/>
        <v>301.55875299759174</v>
      </c>
      <c r="H753" s="3">
        <f t="shared" si="375"/>
        <v>213.67820014326583</v>
      </c>
      <c r="I753">
        <f t="shared" si="360"/>
        <v>2.1367820014326583E-4</v>
      </c>
      <c r="J753" s="4">
        <f t="shared" si="376"/>
        <v>1475.2342908641997</v>
      </c>
      <c r="K753" s="40">
        <f t="shared" si="377"/>
        <v>6.9039999863116241</v>
      </c>
      <c r="L753" s="40">
        <f t="shared" si="361"/>
        <v>0</v>
      </c>
      <c r="M753" s="10">
        <f t="shared" si="378"/>
        <v>4.2590536467216911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13.113871673936876</v>
      </c>
      <c r="Q753" s="42">
        <f t="shared" si="380"/>
        <v>0.9460475505210334</v>
      </c>
      <c r="R753" s="4">
        <f t="shared" si="381"/>
        <v>78317.89975816528</v>
      </c>
      <c r="S753">
        <f t="shared" si="362"/>
        <v>7.8317899758165274E-5</v>
      </c>
      <c r="T753" s="41">
        <f t="shared" si="363"/>
        <v>7.1108186728179295E-4</v>
      </c>
      <c r="U753" s="42">
        <f t="shared" si="382"/>
        <v>0.14054538701101549</v>
      </c>
      <c r="V753" s="42">
        <f t="shared" si="383"/>
        <v>1.0130127858151501</v>
      </c>
      <c r="W753" s="42">
        <f t="shared" si="384"/>
        <v>1.0085970150392516</v>
      </c>
      <c r="X753" s="42">
        <f t="shared" si="385"/>
        <v>4.4157707758984976E-3</v>
      </c>
      <c r="Y753" s="42">
        <f t="shared" si="359"/>
        <v>9.4396401774421625E-3</v>
      </c>
      <c r="Z753" s="10">
        <f t="shared" si="386"/>
        <v>13.275039924061725</v>
      </c>
      <c r="AA753">
        <f t="shared" si="364"/>
        <v>4257292.2961421814</v>
      </c>
      <c r="AB753" s="10">
        <f t="shared" si="365"/>
        <v>4.2572922961421815</v>
      </c>
      <c r="AC753" s="10">
        <f t="shared" si="366"/>
        <v>4.1562922961421815</v>
      </c>
      <c r="AD753" s="3">
        <f t="shared" si="367"/>
        <v>602.79801249342734</v>
      </c>
      <c r="AI753" s="94">
        <f t="shared" si="368"/>
        <v>1.0085970150392516</v>
      </c>
    </row>
    <row r="754" spans="2:35">
      <c r="B754" s="39">
        <f t="shared" si="369"/>
        <v>726</v>
      </c>
      <c r="C754" s="42">
        <f t="shared" si="370"/>
        <v>12.361151079137196</v>
      </c>
      <c r="D754" s="10">
        <f t="shared" si="371"/>
        <v>1.8388489208628052</v>
      </c>
      <c r="E754" s="40">
        <f t="shared" si="372"/>
        <v>42.722302158274388</v>
      </c>
      <c r="F754" s="40">
        <f t="shared" si="373"/>
        <v>46.4</v>
      </c>
      <c r="G754" s="3">
        <f t="shared" si="374"/>
        <v>301.3884892086229</v>
      </c>
      <c r="H754" s="3">
        <f t="shared" si="375"/>
        <v>213.67820014326583</v>
      </c>
      <c r="I754">
        <f t="shared" si="360"/>
        <v>2.1367820014326583E-4</v>
      </c>
      <c r="J754" s="4">
        <f t="shared" si="376"/>
        <v>1477.5185937962667</v>
      </c>
      <c r="K754" s="40">
        <f t="shared" si="377"/>
        <v>6.9146903746176624</v>
      </c>
      <c r="L754" s="40">
        <f t="shared" si="361"/>
        <v>0</v>
      </c>
      <c r="M754" s="10">
        <f t="shared" si="378"/>
        <v>4.2572922961421815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13.112141397578069</v>
      </c>
      <c r="Q754" s="42">
        <f t="shared" si="380"/>
        <v>0.94734607060105847</v>
      </c>
      <c r="R754" s="4">
        <f t="shared" si="381"/>
        <v>77585.217897021445</v>
      </c>
      <c r="S754">
        <f t="shared" si="362"/>
        <v>7.7585217897021441E-5</v>
      </c>
      <c r="T754" s="41">
        <f t="shared" si="363"/>
        <v>7.1181454914293681E-4</v>
      </c>
      <c r="U754" s="42">
        <f t="shared" si="382"/>
        <v>0.13923055277709984</v>
      </c>
      <c r="V754" s="42">
        <f t="shared" si="383"/>
        <v>1.0125636516073508</v>
      </c>
      <c r="W754" s="42">
        <f t="shared" si="384"/>
        <v>1.0081697735729631</v>
      </c>
      <c r="X754" s="42">
        <f t="shared" si="385"/>
        <v>4.3938780343877326E-3</v>
      </c>
      <c r="Y754" s="42">
        <f t="shared" si="359"/>
        <v>9.4453457162989966E-3</v>
      </c>
      <c r="Z754" s="10">
        <f t="shared" si="386"/>
        <v>13.269391202626728</v>
      </c>
      <c r="AA754">
        <f t="shared" si="364"/>
        <v>4255523.7336732447</v>
      </c>
      <c r="AB754" s="10">
        <f t="shared" si="365"/>
        <v>4.255523733673245</v>
      </c>
      <c r="AC754" s="10">
        <f t="shared" si="366"/>
        <v>4.154523733673245</v>
      </c>
      <c r="AD754" s="3">
        <f t="shared" si="367"/>
        <v>602.54151322309576</v>
      </c>
      <c r="AI754" s="94">
        <f t="shared" si="368"/>
        <v>1.0081697735729631</v>
      </c>
    </row>
    <row r="755" spans="2:35">
      <c r="B755" s="39">
        <f t="shared" si="369"/>
        <v>727</v>
      </c>
      <c r="C755" s="42">
        <f t="shared" si="370"/>
        <v>12.378177458034079</v>
      </c>
      <c r="D755" s="10">
        <f t="shared" si="371"/>
        <v>1.821822541965922</v>
      </c>
      <c r="E755" s="40">
        <f t="shared" si="372"/>
        <v>42.756354916068155</v>
      </c>
      <c r="F755" s="40">
        <f t="shared" si="373"/>
        <v>46.4</v>
      </c>
      <c r="G755" s="3">
        <f t="shared" si="374"/>
        <v>301.21822541965406</v>
      </c>
      <c r="H755" s="3">
        <f t="shared" si="375"/>
        <v>213.67820014326583</v>
      </c>
      <c r="I755">
        <f t="shared" si="360"/>
        <v>2.1367820014326583E-4</v>
      </c>
      <c r="J755" s="4">
        <f t="shared" si="376"/>
        <v>1479.8047182085388</v>
      </c>
      <c r="K755" s="40">
        <f t="shared" si="377"/>
        <v>6.9253892873319192</v>
      </c>
      <c r="L755" s="40">
        <f t="shared" si="361"/>
        <v>0</v>
      </c>
      <c r="M755" s="10">
        <f t="shared" si="378"/>
        <v>4.255523733673245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13.110403545995791</v>
      </c>
      <c r="Q755" s="42">
        <f t="shared" si="380"/>
        <v>0.94864476280661481</v>
      </c>
      <c r="R755" s="4">
        <f t="shared" si="381"/>
        <v>76852.765240987384</v>
      </c>
      <c r="S755">
        <f t="shared" si="362"/>
        <v>7.6852765240987387E-5</v>
      </c>
      <c r="T755" s="41">
        <f t="shared" si="363"/>
        <v>7.1254700179897081E-4</v>
      </c>
      <c r="U755" s="42">
        <f t="shared" si="382"/>
        <v>0.13791612986321389</v>
      </c>
      <c r="V755" s="42">
        <f t="shared" si="383"/>
        <v>1.0121127302237638</v>
      </c>
      <c r="W755" s="42">
        <f t="shared" si="384"/>
        <v>1.0077407827569149</v>
      </c>
      <c r="X755" s="42">
        <f t="shared" si="385"/>
        <v>4.37194746684888E-3</v>
      </c>
      <c r="Y755" s="42">
        <f t="shared" si="359"/>
        <v>9.4510235303972949E-3</v>
      </c>
      <c r="Z755" s="10">
        <f t="shared" si="386"/>
        <v>13.26371945504823</v>
      </c>
      <c r="AA755">
        <f t="shared" si="364"/>
        <v>4253747.9619316142</v>
      </c>
      <c r="AB755" s="10">
        <f t="shared" si="365"/>
        <v>4.2537479619316141</v>
      </c>
      <c r="AC755" s="10">
        <f t="shared" si="366"/>
        <v>4.1527479619316141</v>
      </c>
      <c r="AD755" s="3">
        <f t="shared" si="367"/>
        <v>602.28396837296793</v>
      </c>
      <c r="AI755" s="94">
        <f t="shared" si="368"/>
        <v>1.0077407827569149</v>
      </c>
    </row>
    <row r="756" spans="2:35">
      <c r="B756" s="39">
        <f t="shared" si="369"/>
        <v>728</v>
      </c>
      <c r="C756" s="42">
        <f t="shared" si="370"/>
        <v>12.395203836930962</v>
      </c>
      <c r="D756" s="10">
        <f t="shared" si="371"/>
        <v>1.8047961630690388</v>
      </c>
      <c r="E756" s="40">
        <f t="shared" si="372"/>
        <v>42.790407673861921</v>
      </c>
      <c r="F756" s="40">
        <f t="shared" si="373"/>
        <v>46.4</v>
      </c>
      <c r="G756" s="3">
        <f t="shared" si="374"/>
        <v>301.04796163068522</v>
      </c>
      <c r="H756" s="3">
        <f t="shared" si="375"/>
        <v>213.67820014326583</v>
      </c>
      <c r="I756">
        <f t="shared" si="360"/>
        <v>2.1367820014326583E-4</v>
      </c>
      <c r="J756" s="4">
        <f t="shared" si="376"/>
        <v>1482.0926641010153</v>
      </c>
      <c r="K756" s="40">
        <f t="shared" si="377"/>
        <v>6.9360967244543881</v>
      </c>
      <c r="L756" s="40">
        <f t="shared" si="361"/>
        <v>0</v>
      </c>
      <c r="M756" s="10">
        <f t="shared" si="378"/>
        <v>4.2537479619316141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13.108658115403243</v>
      </c>
      <c r="Q756" s="42">
        <f t="shared" si="380"/>
        <v>0.94994362793430298</v>
      </c>
      <c r="R756" s="4">
        <f t="shared" si="381"/>
        <v>76120.542720459518</v>
      </c>
      <c r="S756">
        <f t="shared" si="362"/>
        <v>7.6120542720459512E-5</v>
      </c>
      <c r="T756" s="41">
        <f t="shared" si="363"/>
        <v>7.1327922431949867E-4</v>
      </c>
      <c r="U756" s="42">
        <f t="shared" si="382"/>
        <v>0.13660211993900062</v>
      </c>
      <c r="V756" s="42">
        <f t="shared" si="383"/>
        <v>1.01166002243208</v>
      </c>
      <c r="W756" s="42">
        <f t="shared" si="384"/>
        <v>1.0073100432258335</v>
      </c>
      <c r="X756" s="42">
        <f t="shared" si="385"/>
        <v>4.3499792062464682E-3</v>
      </c>
      <c r="Y756" s="42">
        <f t="shared" si="359"/>
        <v>9.4566735666944575E-3</v>
      </c>
      <c r="Z756" s="10">
        <f t="shared" si="386"/>
        <v>13.258024689723104</v>
      </c>
      <c r="AA756">
        <f t="shared" si="364"/>
        <v>4251964.9835462719</v>
      </c>
      <c r="AB756" s="10">
        <f t="shared" si="365"/>
        <v>4.2519649835462721</v>
      </c>
      <c r="AC756" s="10">
        <f t="shared" si="366"/>
        <v>4.1509649835462721</v>
      </c>
      <c r="AD756" s="3">
        <f t="shared" si="367"/>
        <v>602.02537832433245</v>
      </c>
      <c r="AI756" s="94">
        <f t="shared" si="368"/>
        <v>1.0073100432258335</v>
      </c>
    </row>
    <row r="757" spans="2:35">
      <c r="B757" s="39">
        <f t="shared" si="369"/>
        <v>729</v>
      </c>
      <c r="C757" s="42">
        <f t="shared" si="370"/>
        <v>12.412230215827845</v>
      </c>
      <c r="D757" s="10">
        <f t="shared" si="371"/>
        <v>1.7877697841721556</v>
      </c>
      <c r="E757" s="40">
        <f t="shared" si="372"/>
        <v>42.824460431655687</v>
      </c>
      <c r="F757" s="40">
        <f t="shared" si="373"/>
        <v>46.4</v>
      </c>
      <c r="G757" s="3">
        <f t="shared" si="374"/>
        <v>300.87769784171638</v>
      </c>
      <c r="H757" s="3">
        <f t="shared" si="375"/>
        <v>213.67820014326583</v>
      </c>
      <c r="I757">
        <f t="shared" si="360"/>
        <v>2.1367820014326583E-4</v>
      </c>
      <c r="J757" s="4">
        <f t="shared" si="376"/>
        <v>1484.3824314736969</v>
      </c>
      <c r="K757" s="40">
        <f t="shared" si="377"/>
        <v>6.9468126859850745</v>
      </c>
      <c r="L757" s="40">
        <f t="shared" si="361"/>
        <v>0</v>
      </c>
      <c r="M757" s="10">
        <f t="shared" si="378"/>
        <v>4.2519649835462721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13.106905101995249</v>
      </c>
      <c r="Q757" s="42">
        <f t="shared" si="380"/>
        <v>0.95124266678171876</v>
      </c>
      <c r="R757" s="4">
        <f t="shared" si="381"/>
        <v>75388.55126583419</v>
      </c>
      <c r="S757">
        <f t="shared" si="362"/>
        <v>7.5388551265834187E-5</v>
      </c>
      <c r="T757" s="41">
        <f t="shared" si="363"/>
        <v>7.1401121577412401E-4</v>
      </c>
      <c r="U757" s="42">
        <f t="shared" si="382"/>
        <v>0.13528852467410271</v>
      </c>
      <c r="V757" s="42">
        <f t="shared" si="383"/>
        <v>1.01120552900407</v>
      </c>
      <c r="W757" s="42">
        <f t="shared" si="384"/>
        <v>1.0068775556174177</v>
      </c>
      <c r="X757" s="42">
        <f t="shared" si="385"/>
        <v>4.3279733866523618E-3</v>
      </c>
      <c r="Y757" s="42">
        <f t="shared" si="359"/>
        <v>9.4622957722543012E-3</v>
      </c>
      <c r="Z757" s="10">
        <f t="shared" si="386"/>
        <v>13.252306915088683</v>
      </c>
      <c r="AA757">
        <f t="shared" si="364"/>
        <v>4250174.8011588687</v>
      </c>
      <c r="AB757" s="10">
        <f t="shared" si="365"/>
        <v>4.2501748011588685</v>
      </c>
      <c r="AC757" s="10">
        <f t="shared" si="366"/>
        <v>4.1491748011588685</v>
      </c>
      <c r="AD757" s="3">
        <f t="shared" si="367"/>
        <v>601.76574346031452</v>
      </c>
      <c r="AI757" s="94">
        <f t="shared" si="368"/>
        <v>1.0068775556174177</v>
      </c>
    </row>
    <row r="758" spans="2:35">
      <c r="B758" s="39">
        <f t="shared" si="369"/>
        <v>730</v>
      </c>
      <c r="C758" s="42">
        <f t="shared" si="370"/>
        <v>12.429256594724729</v>
      </c>
      <c r="D758" s="10">
        <f t="shared" si="371"/>
        <v>1.7707434052752724</v>
      </c>
      <c r="E758" s="40">
        <f t="shared" si="372"/>
        <v>42.858513189449454</v>
      </c>
      <c r="F758" s="40">
        <f t="shared" si="373"/>
        <v>46.4</v>
      </c>
      <c r="G758" s="3">
        <f t="shared" si="374"/>
        <v>300.70743405274754</v>
      </c>
      <c r="H758" s="3">
        <f t="shared" si="375"/>
        <v>213.67820014326583</v>
      </c>
      <c r="I758">
        <f t="shared" si="360"/>
        <v>2.1367820014326583E-4</v>
      </c>
      <c r="J758" s="4">
        <f t="shared" si="376"/>
        <v>1486.6740203265833</v>
      </c>
      <c r="K758" s="40">
        <f t="shared" si="377"/>
        <v>6.9575371719239776</v>
      </c>
      <c r="L758" s="40">
        <f t="shared" si="361"/>
        <v>0</v>
      </c>
      <c r="M758" s="10">
        <f t="shared" si="378"/>
        <v>4.2501748011588685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13.105144501948601</v>
      </c>
      <c r="Q758" s="42">
        <f t="shared" si="380"/>
        <v>0.95254188014745855</v>
      </c>
      <c r="R758" s="4">
        <f t="shared" si="381"/>
        <v>74656.791807507703</v>
      </c>
      <c r="S758">
        <f t="shared" si="362"/>
        <v>7.4656791807507702E-5</v>
      </c>
      <c r="T758" s="41">
        <f t="shared" si="363"/>
        <v>7.1474297523245055E-4</v>
      </c>
      <c r="U758" s="42">
        <f t="shared" si="382"/>
        <v>0.13397534573816292</v>
      </c>
      <c r="V758" s="42">
        <f t="shared" si="383"/>
        <v>1.0107492507145281</v>
      </c>
      <c r="W758" s="42">
        <f t="shared" si="384"/>
        <v>1.0064433205724383</v>
      </c>
      <c r="X758" s="42">
        <f t="shared" si="385"/>
        <v>4.3059301420897977E-3</v>
      </c>
      <c r="Y758" s="42">
        <f t="shared" si="359"/>
        <v>9.4678900942468461E-3</v>
      </c>
      <c r="Z758" s="10">
        <f t="shared" si="386"/>
        <v>13.246566139621974</v>
      </c>
      <c r="AA758">
        <f t="shared" si="364"/>
        <v>4248377.4174234793</v>
      </c>
      <c r="AB758" s="10">
        <f t="shared" si="365"/>
        <v>4.2483774174234794</v>
      </c>
      <c r="AC758" s="10">
        <f t="shared" si="366"/>
        <v>4.1473774174234794</v>
      </c>
      <c r="AD758" s="3">
        <f t="shared" si="367"/>
        <v>601.50506416584176</v>
      </c>
      <c r="AI758" s="94">
        <f t="shared" si="368"/>
        <v>1.0064433205724383</v>
      </c>
    </row>
    <row r="759" spans="2:35">
      <c r="B759" s="39">
        <f t="shared" si="369"/>
        <v>731</v>
      </c>
      <c r="C759" s="42">
        <f t="shared" si="370"/>
        <v>12.446282973621612</v>
      </c>
      <c r="D759" s="10">
        <f t="shared" si="371"/>
        <v>1.7537170263783892</v>
      </c>
      <c r="E759" s="40">
        <f t="shared" si="372"/>
        <v>42.89256594724322</v>
      </c>
      <c r="F759" s="40">
        <f t="shared" si="373"/>
        <v>46.4</v>
      </c>
      <c r="G759" s="3">
        <f t="shared" si="374"/>
        <v>300.53717026377871</v>
      </c>
      <c r="H759" s="3">
        <f t="shared" si="375"/>
        <v>213.67820014326583</v>
      </c>
      <c r="I759">
        <f t="shared" si="360"/>
        <v>2.1367820014326583E-4</v>
      </c>
      <c r="J759" s="4">
        <f t="shared" si="376"/>
        <v>1488.9674306596744</v>
      </c>
      <c r="K759" s="40">
        <f t="shared" si="377"/>
        <v>6.9682701822710946</v>
      </c>
      <c r="L759" s="40">
        <f t="shared" si="361"/>
        <v>0</v>
      </c>
      <c r="M759" s="10">
        <f t="shared" si="378"/>
        <v>4.2483774174234794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13.103376311421783</v>
      </c>
      <c r="Q759" s="42">
        <f t="shared" si="380"/>
        <v>0.95384126883112486</v>
      </c>
      <c r="R759" s="4">
        <f t="shared" si="381"/>
        <v>73925.265275876518</v>
      </c>
      <c r="S759">
        <f t="shared" si="362"/>
        <v>7.3925265275876523E-5</v>
      </c>
      <c r="T759" s="41">
        <f t="shared" si="363"/>
        <v>7.1547450176408169E-4</v>
      </c>
      <c r="U759" s="42">
        <f t="shared" si="382"/>
        <v>0.13266258480082421</v>
      </c>
      <c r="V759" s="42">
        <f t="shared" si="383"/>
        <v>1.0102911883414818</v>
      </c>
      <c r="W759" s="42">
        <f t="shared" si="384"/>
        <v>1.0060073387346804</v>
      </c>
      <c r="X759" s="42">
        <f t="shared" si="385"/>
        <v>4.2838496068013932E-3</v>
      </c>
      <c r="Y759" s="42">
        <f t="shared" si="359"/>
        <v>9.4734564799484524E-3</v>
      </c>
      <c r="Z759" s="10">
        <f t="shared" si="386"/>
        <v>13.240802371839381</v>
      </c>
      <c r="AA759">
        <f t="shared" si="364"/>
        <v>4246572.8350065071</v>
      </c>
      <c r="AB759" s="10">
        <f t="shared" si="365"/>
        <v>4.2465728350065071</v>
      </c>
      <c r="AC759" s="10">
        <f t="shared" si="366"/>
        <v>4.1455728350065071</v>
      </c>
      <c r="AD759" s="3">
        <f t="shared" si="367"/>
        <v>601.24334082762971</v>
      </c>
      <c r="AI759" s="94">
        <f t="shared" si="368"/>
        <v>1.0060073387346804</v>
      </c>
    </row>
    <row r="760" spans="2:35">
      <c r="B760" s="39">
        <f t="shared" si="369"/>
        <v>732</v>
      </c>
      <c r="C760" s="42">
        <f t="shared" si="370"/>
        <v>12.463309352518495</v>
      </c>
      <c r="D760" s="10">
        <f t="shared" si="371"/>
        <v>1.736690647481506</v>
      </c>
      <c r="E760" s="40">
        <f t="shared" si="372"/>
        <v>42.926618705036987</v>
      </c>
      <c r="F760" s="40">
        <f t="shared" si="373"/>
        <v>46.4</v>
      </c>
      <c r="G760" s="3">
        <f t="shared" si="374"/>
        <v>300.36690647480987</v>
      </c>
      <c r="H760" s="3">
        <f t="shared" si="375"/>
        <v>213.67820014326583</v>
      </c>
      <c r="I760">
        <f t="shared" si="360"/>
        <v>2.1367820014326583E-4</v>
      </c>
      <c r="J760" s="4">
        <f t="shared" si="376"/>
        <v>1491.2626624729703</v>
      </c>
      <c r="K760" s="40">
        <f t="shared" si="377"/>
        <v>6.9790117170264274</v>
      </c>
      <c r="L760" s="40">
        <f t="shared" si="361"/>
        <v>0</v>
      </c>
      <c r="M760" s="10">
        <f t="shared" si="378"/>
        <v>4.2465728350065071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13.101600526554824</v>
      </c>
      <c r="Q760" s="42">
        <f t="shared" si="380"/>
        <v>0.95514083363333158</v>
      </c>
      <c r="R760" s="4">
        <f t="shared" si="381"/>
        <v>73193.972601336951</v>
      </c>
      <c r="S760">
        <f t="shared" si="362"/>
        <v>7.3193972601336954E-5</v>
      </c>
      <c r="T760" s="41">
        <f t="shared" si="363"/>
        <v>7.1620579443862126E-4</v>
      </c>
      <c r="U760" s="42">
        <f t="shared" si="382"/>
        <v>0.13135024353172922</v>
      </c>
      <c r="V760" s="42">
        <f t="shared" si="383"/>
        <v>1.009831342666849</v>
      </c>
      <c r="W760" s="42">
        <f t="shared" si="384"/>
        <v>1.0055696107509191</v>
      </c>
      <c r="X760" s="42">
        <f t="shared" si="385"/>
        <v>4.2617319159299338E-3</v>
      </c>
      <c r="Y760" s="42">
        <f t="shared" si="359"/>
        <v>9.4789948767428356E-3</v>
      </c>
      <c r="Z760" s="10">
        <f t="shared" si="386"/>
        <v>13.235015620297643</v>
      </c>
      <c r="AA760">
        <f t="shared" si="364"/>
        <v>4244761.0565869939</v>
      </c>
      <c r="AB760" s="10">
        <f t="shared" si="365"/>
        <v>4.2447610565869942</v>
      </c>
      <c r="AC760" s="10">
        <f t="shared" si="366"/>
        <v>4.1437610565869942</v>
      </c>
      <c r="AD760" s="3">
        <f t="shared" si="367"/>
        <v>600.9805738342269</v>
      </c>
      <c r="AI760" s="94">
        <f t="shared" si="368"/>
        <v>1.0055696107509191</v>
      </c>
    </row>
    <row r="761" spans="2:35">
      <c r="B761" s="39">
        <f t="shared" si="369"/>
        <v>733</v>
      </c>
      <c r="C761" s="42">
        <f t="shared" si="370"/>
        <v>12.480335731415378</v>
      </c>
      <c r="D761" s="10">
        <f t="shared" si="371"/>
        <v>1.7196642685846228</v>
      </c>
      <c r="E761" s="40">
        <f t="shared" si="372"/>
        <v>42.960671462830753</v>
      </c>
      <c r="F761" s="40">
        <f t="shared" si="373"/>
        <v>46.4</v>
      </c>
      <c r="G761" s="3">
        <f t="shared" si="374"/>
        <v>300.19664268584103</v>
      </c>
      <c r="H761" s="3">
        <f t="shared" si="375"/>
        <v>213.67820014326583</v>
      </c>
      <c r="I761">
        <f t="shared" si="360"/>
        <v>2.1367820014326583E-4</v>
      </c>
      <c r="J761" s="4">
        <f t="shared" si="376"/>
        <v>1493.5597157664711</v>
      </c>
      <c r="K761" s="40">
        <f t="shared" si="377"/>
        <v>6.9897617761899768</v>
      </c>
      <c r="L761" s="40">
        <f t="shared" si="361"/>
        <v>0</v>
      </c>
      <c r="M761" s="10">
        <f t="shared" si="378"/>
        <v>4.2447610565869942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13.099817143469537</v>
      </c>
      <c r="Q761" s="42">
        <f t="shared" si="380"/>
        <v>0.95644057535570903</v>
      </c>
      <c r="R761" s="4">
        <f t="shared" si="381"/>
        <v>72462.914714285318</v>
      </c>
      <c r="S761">
        <f t="shared" si="362"/>
        <v>7.2462914714285312E-5</v>
      </c>
      <c r="T761" s="41">
        <f t="shared" si="363"/>
        <v>7.1693685232567287E-4</v>
      </c>
      <c r="U761" s="42">
        <f t="shared" si="382"/>
        <v>0.13003832360052073</v>
      </c>
      <c r="V761" s="42">
        <f t="shared" si="383"/>
        <v>1.0093697144758584</v>
      </c>
      <c r="W761" s="42">
        <f t="shared" si="384"/>
        <v>1.0051301372709958</v>
      </c>
      <c r="X761" s="42">
        <f t="shared" si="385"/>
        <v>4.2395772048626768E-3</v>
      </c>
      <c r="Y761" s="42">
        <f t="shared" si="359"/>
        <v>9.4845052321212361E-3</v>
      </c>
      <c r="Z761" s="10">
        <f t="shared" si="386"/>
        <v>13.229205893593599</v>
      </c>
      <c r="AA761">
        <f t="shared" si="364"/>
        <v>4242942.0848565251</v>
      </c>
      <c r="AB761" s="10">
        <f t="shared" si="365"/>
        <v>4.2429420848565247</v>
      </c>
      <c r="AC761" s="10">
        <f t="shared" si="366"/>
        <v>4.1419420848565247</v>
      </c>
      <c r="AD761" s="3">
        <f t="shared" si="367"/>
        <v>600.71676357600063</v>
      </c>
      <c r="AI761" s="94">
        <f t="shared" si="368"/>
        <v>1.0051301372709958</v>
      </c>
    </row>
    <row r="762" spans="2:35">
      <c r="B762" s="39">
        <f t="shared" si="369"/>
        <v>734</v>
      </c>
      <c r="C762" s="42">
        <f t="shared" si="370"/>
        <v>12.497362110312261</v>
      </c>
      <c r="D762" s="10">
        <f t="shared" si="371"/>
        <v>1.7026378896877397</v>
      </c>
      <c r="E762" s="40">
        <f t="shared" si="372"/>
        <v>42.994724220624519</v>
      </c>
      <c r="F762" s="40">
        <f t="shared" si="373"/>
        <v>46.4</v>
      </c>
      <c r="G762" s="3">
        <f t="shared" si="374"/>
        <v>300.02637889687219</v>
      </c>
      <c r="H762" s="3">
        <f t="shared" si="375"/>
        <v>213.67820014326583</v>
      </c>
      <c r="I762">
        <f t="shared" si="360"/>
        <v>2.1367820014326583E-4</v>
      </c>
      <c r="J762" s="4">
        <f t="shared" si="376"/>
        <v>1495.8585905401767</v>
      </c>
      <c r="K762" s="40">
        <f t="shared" si="377"/>
        <v>7.0005203597617411</v>
      </c>
      <c r="L762" s="40">
        <f t="shared" si="361"/>
        <v>0</v>
      </c>
      <c r="M762" s="10">
        <f t="shared" si="378"/>
        <v>4.2429420848565247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13.098026158269397</v>
      </c>
      <c r="Q762" s="42">
        <f t="shared" si="380"/>
        <v>0.95774049480090984</v>
      </c>
      <c r="R762" s="4">
        <f t="shared" si="381"/>
        <v>71732.092545118081</v>
      </c>
      <c r="S762">
        <f t="shared" si="362"/>
        <v>7.1732092545118077E-5</v>
      </c>
      <c r="T762" s="41">
        <f t="shared" si="363"/>
        <v>7.1766767449484015E-4</v>
      </c>
      <c r="U762" s="42">
        <f t="shared" si="382"/>
        <v>0.12872682667684163</v>
      </c>
      <c r="V762" s="42">
        <f t="shared" si="383"/>
        <v>1.008906304556825</v>
      </c>
      <c r="W762" s="42">
        <f t="shared" si="384"/>
        <v>1.0046889189477932</v>
      </c>
      <c r="X762" s="42">
        <f t="shared" si="385"/>
        <v>4.2173856090317319E-3</v>
      </c>
      <c r="Y762" s="42">
        <f t="shared" si="359"/>
        <v>9.489987493682326E-3</v>
      </c>
      <c r="Z762" s="10">
        <f t="shared" si="386"/>
        <v>13.223373200363586</v>
      </c>
      <c r="AA762">
        <f t="shared" si="364"/>
        <v>4241115.9225190599</v>
      </c>
      <c r="AB762" s="10">
        <f t="shared" si="365"/>
        <v>4.24111592251906</v>
      </c>
      <c r="AC762" s="10">
        <f t="shared" si="366"/>
        <v>4.14011592251906</v>
      </c>
      <c r="AD762" s="3">
        <f t="shared" si="367"/>
        <v>600.45191044511387</v>
      </c>
      <c r="AI762" s="94">
        <f t="shared" si="368"/>
        <v>1.0046889189477932</v>
      </c>
    </row>
    <row r="763" spans="2:35">
      <c r="B763" s="39">
        <f t="shared" si="369"/>
        <v>735</v>
      </c>
      <c r="C763" s="42">
        <f t="shared" si="370"/>
        <v>12.514388489209145</v>
      </c>
      <c r="D763" s="10">
        <f t="shared" si="371"/>
        <v>1.6856115107908565</v>
      </c>
      <c r="E763" s="40">
        <f t="shared" si="372"/>
        <v>43.028776978418286</v>
      </c>
      <c r="F763" s="40">
        <f t="shared" si="373"/>
        <v>46.4</v>
      </c>
      <c r="G763" s="3">
        <f t="shared" si="374"/>
        <v>299.85611510790335</v>
      </c>
      <c r="H763" s="3">
        <f t="shared" si="375"/>
        <v>213.67820014326583</v>
      </c>
      <c r="I763">
        <f t="shared" si="360"/>
        <v>2.1367820014326583E-4</v>
      </c>
      <c r="J763" s="4">
        <f t="shared" si="376"/>
        <v>1498.1592867940872</v>
      </c>
      <c r="K763" s="40">
        <f t="shared" si="377"/>
        <v>7.0112874677417221</v>
      </c>
      <c r="L763" s="40">
        <f t="shared" si="361"/>
        <v>0</v>
      </c>
      <c r="M763" s="10">
        <f t="shared" si="378"/>
        <v>4.24111592251906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13.096227567039307</v>
      </c>
      <c r="Q763" s="42">
        <f t="shared" si="380"/>
        <v>0.95904059277261389</v>
      </c>
      <c r="R763" s="4">
        <f t="shared" si="381"/>
        <v>71001.507024231541</v>
      </c>
      <c r="S763">
        <f t="shared" si="362"/>
        <v>7.1001507024231539E-5</v>
      </c>
      <c r="T763" s="41">
        <f t="shared" si="363"/>
        <v>7.183982600157267E-4</v>
      </c>
      <c r="U763" s="42">
        <f t="shared" si="382"/>
        <v>0.1274157544303347</v>
      </c>
      <c r="V763" s="42">
        <f t="shared" si="383"/>
        <v>1.0084411137019833</v>
      </c>
      <c r="W763" s="42">
        <f t="shared" si="384"/>
        <v>1.0042459564371973</v>
      </c>
      <c r="X763" s="42">
        <f t="shared" si="385"/>
        <v>4.1951572647860313E-3</v>
      </c>
      <c r="Y763" s="42">
        <f t="shared" si="359"/>
        <v>9.4954416091332546E-3</v>
      </c>
      <c r="Z763" s="10">
        <f t="shared" si="386"/>
        <v>13.217517549284413</v>
      </c>
      <c r="AA763">
        <f t="shared" si="364"/>
        <v>4239282.5722912271</v>
      </c>
      <c r="AB763" s="10">
        <f t="shared" si="365"/>
        <v>4.2392825722912271</v>
      </c>
      <c r="AC763" s="10">
        <f t="shared" si="366"/>
        <v>4.1382825722912271</v>
      </c>
      <c r="AD763" s="3">
        <f t="shared" si="367"/>
        <v>600.18601483556597</v>
      </c>
      <c r="AI763" s="94">
        <f t="shared" si="368"/>
        <v>1.0042459564371973</v>
      </c>
    </row>
    <row r="764" spans="2:35">
      <c r="B764" s="39">
        <f t="shared" si="369"/>
        <v>736</v>
      </c>
      <c r="C764" s="42">
        <f t="shared" si="370"/>
        <v>12.531414868106028</v>
      </c>
      <c r="D764" s="10">
        <f t="shared" si="371"/>
        <v>1.6685851318939733</v>
      </c>
      <c r="E764" s="40">
        <f t="shared" si="372"/>
        <v>43.062829736212052</v>
      </c>
      <c r="F764" s="40">
        <f t="shared" si="373"/>
        <v>46.4</v>
      </c>
      <c r="G764" s="3">
        <f t="shared" si="374"/>
        <v>299.68585131893451</v>
      </c>
      <c r="H764" s="3">
        <f t="shared" si="375"/>
        <v>213.67820014326583</v>
      </c>
      <c r="I764">
        <f t="shared" si="360"/>
        <v>2.1367820014326583E-4</v>
      </c>
      <c r="J764" s="4">
        <f t="shared" si="376"/>
        <v>1500.4618045282023</v>
      </c>
      <c r="K764" s="40">
        <f t="shared" si="377"/>
        <v>7.0220631001299179</v>
      </c>
      <c r="L764" s="40">
        <f t="shared" si="361"/>
        <v>0</v>
      </c>
      <c r="M764" s="10">
        <f t="shared" si="378"/>
        <v>4.2392825722912271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13.094421365845843</v>
      </c>
      <c r="Q764" s="42">
        <f t="shared" si="380"/>
        <v>0.96034087007553415</v>
      </c>
      <c r="R764" s="4">
        <f t="shared" si="381"/>
        <v>70271.159082022088</v>
      </c>
      <c r="S764">
        <f t="shared" si="362"/>
        <v>7.0271159082022083E-5</v>
      </c>
      <c r="T764" s="41">
        <f t="shared" si="363"/>
        <v>7.1912860795793614E-4</v>
      </c>
      <c r="U764" s="42">
        <f t="shared" si="382"/>
        <v>0.12610510853064272</v>
      </c>
      <c r="V764" s="42">
        <f t="shared" si="383"/>
        <v>1.0079741427066669</v>
      </c>
      <c r="W764" s="42">
        <f t="shared" si="384"/>
        <v>1.0038012503981659</v>
      </c>
      <c r="X764" s="42">
        <f t="shared" si="385"/>
        <v>4.1728923085009306E-3</v>
      </c>
      <c r="Y764" s="42">
        <f t="shared" si="359"/>
        <v>9.500867526289529E-3</v>
      </c>
      <c r="Z764" s="10">
        <f t="shared" si="386"/>
        <v>13.211638949072739</v>
      </c>
      <c r="AA764">
        <f t="shared" si="364"/>
        <v>4237442.0369021334</v>
      </c>
      <c r="AB764" s="10">
        <f t="shared" si="365"/>
        <v>4.2374420369021335</v>
      </c>
      <c r="AC764" s="10">
        <f t="shared" si="366"/>
        <v>4.1364420369021335</v>
      </c>
      <c r="AD764" s="3">
        <f t="shared" si="367"/>
        <v>599.91907714316653</v>
      </c>
      <c r="AI764" s="94">
        <f t="shared" si="368"/>
        <v>1.0038012503981659</v>
      </c>
    </row>
    <row r="765" spans="2:35">
      <c r="B765" s="39">
        <f t="shared" si="369"/>
        <v>737</v>
      </c>
      <c r="C765" s="42">
        <f t="shared" si="370"/>
        <v>12.548441247002911</v>
      </c>
      <c r="D765" s="10">
        <f t="shared" si="371"/>
        <v>1.6515587529970901</v>
      </c>
      <c r="E765" s="40">
        <f t="shared" si="372"/>
        <v>43.096882494005818</v>
      </c>
      <c r="F765" s="40">
        <f t="shared" si="373"/>
        <v>46.4</v>
      </c>
      <c r="G765" s="3">
        <f t="shared" si="374"/>
        <v>299.51558752996567</v>
      </c>
      <c r="H765" s="3">
        <f t="shared" si="375"/>
        <v>213.67820014326583</v>
      </c>
      <c r="I765">
        <f t="shared" si="360"/>
        <v>2.1367820014326583E-4</v>
      </c>
      <c r="J765" s="4">
        <f t="shared" si="376"/>
        <v>1502.7661437425224</v>
      </c>
      <c r="K765" s="40">
        <f t="shared" si="377"/>
        <v>7.0328472569263303</v>
      </c>
      <c r="L765" s="40">
        <f t="shared" si="361"/>
        <v>0</v>
      </c>
      <c r="M765" s="10">
        <f t="shared" si="378"/>
        <v>4.2374420369021335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13.092607550737011</v>
      </c>
      <c r="Q765" s="42">
        <f t="shared" si="380"/>
        <v>0.96164132751542164</v>
      </c>
      <c r="R765" s="4">
        <f t="shared" si="381"/>
        <v>69541.049648886023</v>
      </c>
      <c r="S765">
        <f t="shared" si="362"/>
        <v>6.9541049648886026E-5</v>
      </c>
      <c r="T765" s="41">
        <f t="shared" si="363"/>
        <v>7.198587173910722E-4</v>
      </c>
      <c r="U765" s="42">
        <f t="shared" si="382"/>
        <v>0.12479489064740841</v>
      </c>
      <c r="V765" s="42">
        <f t="shared" si="383"/>
        <v>1.0075053923699799</v>
      </c>
      <c r="W765" s="42">
        <f t="shared" si="384"/>
        <v>1.0033548014926839</v>
      </c>
      <c r="X765" s="42">
        <f t="shared" si="385"/>
        <v>4.1505908772960787E-3</v>
      </c>
      <c r="Y765" s="42">
        <f t="shared" si="359"/>
        <v>9.5062651930758382E-3</v>
      </c>
      <c r="Z765" s="10">
        <f t="shared" si="386"/>
        <v>13.205737408485728</v>
      </c>
      <c r="AA765">
        <f t="shared" si="364"/>
        <v>4235594.3190935627</v>
      </c>
      <c r="AB765" s="10">
        <f t="shared" si="365"/>
        <v>4.235594319093563</v>
      </c>
      <c r="AC765" s="10">
        <f t="shared" si="366"/>
        <v>4.134594319093563</v>
      </c>
      <c r="AD765" s="3">
        <f t="shared" si="367"/>
        <v>599.65109776556392</v>
      </c>
      <c r="AI765" s="94">
        <f t="shared" si="368"/>
        <v>1.0033548014926839</v>
      </c>
    </row>
    <row r="766" spans="2:35">
      <c r="B766" s="39">
        <f t="shared" si="369"/>
        <v>738</v>
      </c>
      <c r="C766" s="42">
        <f t="shared" si="370"/>
        <v>12.565467625899794</v>
      </c>
      <c r="D766" s="10">
        <f t="shared" si="371"/>
        <v>1.6345323741002069</v>
      </c>
      <c r="E766" s="40">
        <f t="shared" si="372"/>
        <v>43.130935251799585</v>
      </c>
      <c r="F766" s="40">
        <f t="shared" si="373"/>
        <v>46.4</v>
      </c>
      <c r="G766" s="3">
        <f t="shared" si="374"/>
        <v>299.34532374099683</v>
      </c>
      <c r="H766" s="3">
        <f t="shared" si="375"/>
        <v>213.67820014326583</v>
      </c>
      <c r="I766">
        <f t="shared" si="360"/>
        <v>2.1367820014326583E-4</v>
      </c>
      <c r="J766" s="4">
        <f t="shared" si="376"/>
        <v>1505.0723044370473</v>
      </c>
      <c r="K766" s="40">
        <f t="shared" si="377"/>
        <v>7.0436399381309576</v>
      </c>
      <c r="L766" s="40">
        <f t="shared" si="361"/>
        <v>0</v>
      </c>
      <c r="M766" s="10">
        <f t="shared" si="378"/>
        <v>4.235594319093563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13.090786117742395</v>
      </c>
      <c r="Q766" s="42">
        <f t="shared" si="380"/>
        <v>0.96294196589907122</v>
      </c>
      <c r="R766" s="4">
        <f t="shared" si="381"/>
        <v>68811.179655219792</v>
      </c>
      <c r="S766">
        <f t="shared" si="362"/>
        <v>6.8811179655219794E-5</v>
      </c>
      <c r="T766" s="41">
        <f t="shared" si="363"/>
        <v>7.2058858738473838E-4</v>
      </c>
      <c r="U766" s="42">
        <f t="shared" si="382"/>
        <v>0.12348510245027468</v>
      </c>
      <c r="V766" s="42">
        <f t="shared" si="383"/>
        <v>1.0070348634940949</v>
      </c>
      <c r="W766" s="42">
        <f t="shared" si="384"/>
        <v>1.0029066103858115</v>
      </c>
      <c r="X766" s="42">
        <f t="shared" si="385"/>
        <v>4.1282531082833529E-3</v>
      </c>
      <c r="Y766" s="42">
        <f t="shared" si="359"/>
        <v>9.5116345575258915E-3</v>
      </c>
      <c r="Z766" s="10">
        <f t="shared" si="386"/>
        <v>13.19981293632037</v>
      </c>
      <c r="AA766">
        <f t="shared" si="364"/>
        <v>4233739.4216197738</v>
      </c>
      <c r="AB766" s="10">
        <f t="shared" si="365"/>
        <v>4.2337394216197737</v>
      </c>
      <c r="AC766" s="10">
        <f t="shared" si="366"/>
        <v>4.1327394216197737</v>
      </c>
      <c r="AD766" s="3">
        <f t="shared" si="367"/>
        <v>599.38207710221525</v>
      </c>
      <c r="AI766" s="94">
        <f t="shared" si="368"/>
        <v>1.0029066103858115</v>
      </c>
    </row>
    <row r="767" spans="2:35">
      <c r="B767" s="39">
        <f t="shared" si="369"/>
        <v>739</v>
      </c>
      <c r="C767" s="42">
        <f t="shared" si="370"/>
        <v>12.582494004796677</v>
      </c>
      <c r="D767" s="10">
        <f t="shared" si="371"/>
        <v>1.6175059952033237</v>
      </c>
      <c r="E767" s="40">
        <f t="shared" si="372"/>
        <v>43.164988009593351</v>
      </c>
      <c r="F767" s="40">
        <f t="shared" si="373"/>
        <v>46.4</v>
      </c>
      <c r="G767" s="3">
        <f t="shared" si="374"/>
        <v>299.17505995202799</v>
      </c>
      <c r="H767" s="3">
        <f t="shared" si="375"/>
        <v>213.67820014326583</v>
      </c>
      <c r="I767">
        <f t="shared" si="360"/>
        <v>2.1367820014326583E-4</v>
      </c>
      <c r="J767" s="4">
        <f t="shared" si="376"/>
        <v>1507.3802866117769</v>
      </c>
      <c r="K767" s="40">
        <f t="shared" si="377"/>
        <v>7.0544411437438006</v>
      </c>
      <c r="L767" s="40">
        <f t="shared" si="361"/>
        <v>0</v>
      </c>
      <c r="M767" s="10">
        <f t="shared" si="378"/>
        <v>4.2337394216197737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13.088957062872899</v>
      </c>
      <c r="Q767" s="42">
        <f t="shared" si="380"/>
        <v>0.964242786034327</v>
      </c>
      <c r="R767" s="4">
        <f t="shared" si="381"/>
        <v>68081.550031419742</v>
      </c>
      <c r="S767">
        <f t="shared" si="362"/>
        <v>6.8081550031419744E-5</v>
      </c>
      <c r="T767" s="41">
        <f t="shared" si="363"/>
        <v>7.2131821700853851E-4</v>
      </c>
      <c r="U767" s="42">
        <f t="shared" si="382"/>
        <v>0.12217574560888429</v>
      </c>
      <c r="V767" s="42">
        <f t="shared" si="383"/>
        <v>1.0065625568848686</v>
      </c>
      <c r="W767" s="42">
        <f t="shared" si="384"/>
        <v>1.0024566777456345</v>
      </c>
      <c r="X767" s="42">
        <f t="shared" si="385"/>
        <v>4.1058791392341032E-3</v>
      </c>
      <c r="Y767" s="42">
        <f t="shared" si="359"/>
        <v>9.5169755677831334E-3</v>
      </c>
      <c r="Z767" s="10">
        <f t="shared" si="386"/>
        <v>13.193865541413988</v>
      </c>
      <c r="AA767">
        <f t="shared" si="364"/>
        <v>4231877.3472476508</v>
      </c>
      <c r="AB767" s="10">
        <f t="shared" si="365"/>
        <v>4.231877347247651</v>
      </c>
      <c r="AC767" s="10">
        <f t="shared" si="366"/>
        <v>4.130877347247651</v>
      </c>
      <c r="AD767" s="3">
        <f t="shared" si="367"/>
        <v>599.11201555440914</v>
      </c>
      <c r="AI767" s="94">
        <f t="shared" si="368"/>
        <v>1.0024566777456345</v>
      </c>
    </row>
    <row r="768" spans="2:35">
      <c r="B768" s="39">
        <f t="shared" si="369"/>
        <v>740</v>
      </c>
      <c r="C768" s="42">
        <f t="shared" si="370"/>
        <v>12.599520383693561</v>
      </c>
      <c r="D768" s="10">
        <f t="shared" si="371"/>
        <v>1.6004796163064405</v>
      </c>
      <c r="E768" s="40">
        <f t="shared" si="372"/>
        <v>43.199040767387118</v>
      </c>
      <c r="F768" s="40">
        <f t="shared" si="373"/>
        <v>46.4</v>
      </c>
      <c r="G768" s="3">
        <f t="shared" si="374"/>
        <v>299.00479616305915</v>
      </c>
      <c r="H768" s="3">
        <f t="shared" si="375"/>
        <v>213.67820014326583</v>
      </c>
      <c r="I768">
        <f t="shared" si="360"/>
        <v>2.1367820014326583E-4</v>
      </c>
      <c r="J768" s="4">
        <f t="shared" si="376"/>
        <v>1509.6900902667112</v>
      </c>
      <c r="K768" s="40">
        <f t="shared" si="377"/>
        <v>7.0652508737648585</v>
      </c>
      <c r="L768" s="40">
        <f t="shared" si="361"/>
        <v>0</v>
      </c>
      <c r="M768" s="10">
        <f t="shared" si="378"/>
        <v>4.231877347247651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13.087120382120847</v>
      </c>
      <c r="Q768" s="42">
        <f t="shared" si="380"/>
        <v>0.96554378873008762</v>
      </c>
      <c r="R768" s="4">
        <f t="shared" si="381"/>
        <v>67352.161707882202</v>
      </c>
      <c r="S768">
        <f t="shared" si="362"/>
        <v>6.7352161707882207E-5</v>
      </c>
      <c r="T768" s="41">
        <f t="shared" si="363"/>
        <v>7.2204760533207599E-4</v>
      </c>
      <c r="U768" s="42">
        <f t="shared" si="382"/>
        <v>0.12086682179288</v>
      </c>
      <c r="V768" s="42">
        <f t="shared" si="383"/>
        <v>1.0060884733517428</v>
      </c>
      <c r="W768" s="42">
        <f t="shared" si="384"/>
        <v>1.0020050042433013</v>
      </c>
      <c r="X768" s="42">
        <f t="shared" si="385"/>
        <v>4.0834691084414843E-3</v>
      </c>
      <c r="Y768" s="42">
        <f t="shared" si="359"/>
        <v>9.522288172101271E-3</v>
      </c>
      <c r="Z768" s="10">
        <f t="shared" si="386"/>
        <v>13.187895232644513</v>
      </c>
      <c r="AA768">
        <f t="shared" si="364"/>
        <v>4230008.0987567902</v>
      </c>
      <c r="AB768" s="10">
        <f t="shared" si="365"/>
        <v>4.2300080987567901</v>
      </c>
      <c r="AC768" s="10">
        <f t="shared" si="366"/>
        <v>4.1290080987567901</v>
      </c>
      <c r="AD768" s="3">
        <f t="shared" si="367"/>
        <v>598.84091352527776</v>
      </c>
      <c r="AI768" s="94">
        <f t="shared" si="368"/>
        <v>1.0020050042433013</v>
      </c>
    </row>
    <row r="769" spans="2:35">
      <c r="B769" s="39">
        <f t="shared" si="369"/>
        <v>741</v>
      </c>
      <c r="C769" s="42">
        <f t="shared" si="370"/>
        <v>12.616546762590444</v>
      </c>
      <c r="D769" s="10">
        <f t="shared" si="371"/>
        <v>1.5834532374095573</v>
      </c>
      <c r="E769" s="40">
        <f t="shared" si="372"/>
        <v>43.233093525180884</v>
      </c>
      <c r="F769" s="40">
        <f t="shared" si="373"/>
        <v>46.4</v>
      </c>
      <c r="G769" s="3">
        <f t="shared" si="374"/>
        <v>298.83453237409032</v>
      </c>
      <c r="H769" s="3">
        <f t="shared" si="375"/>
        <v>213.67820014326583</v>
      </c>
      <c r="I769">
        <f t="shared" si="360"/>
        <v>2.1367820014326583E-4</v>
      </c>
      <c r="J769" s="4">
        <f t="shared" si="376"/>
        <v>1512.0017154018506</v>
      </c>
      <c r="K769" s="40">
        <f t="shared" si="377"/>
        <v>7.076069128194133</v>
      </c>
      <c r="L769" s="40">
        <f t="shared" si="361"/>
        <v>0</v>
      </c>
      <c r="M769" s="10">
        <f t="shared" si="378"/>
        <v>4.2300080987567901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13.085276071460012</v>
      </c>
      <c r="Q769" s="42">
        <f t="shared" si="380"/>
        <v>0.96684497479631204</v>
      </c>
      <c r="R769" s="4">
        <f t="shared" si="381"/>
        <v>66623.015615003562</v>
      </c>
      <c r="S769">
        <f t="shared" si="362"/>
        <v>6.6623015615003555E-5</v>
      </c>
      <c r="T769" s="41">
        <f t="shared" si="363"/>
        <v>7.2277675142495466E-4</v>
      </c>
      <c r="U769" s="42">
        <f t="shared" si="382"/>
        <v>0.11955833267190463</v>
      </c>
      <c r="V769" s="42">
        <f t="shared" si="383"/>
        <v>1.0056126137072239</v>
      </c>
      <c r="W769" s="42">
        <f t="shared" si="384"/>
        <v>1.0015515905530437</v>
      </c>
      <c r="X769" s="42">
        <f t="shared" si="385"/>
        <v>4.0610231541802211E-3</v>
      </c>
      <c r="Y769" s="42">
        <f t="shared" si="359"/>
        <v>9.5275723188441054E-3</v>
      </c>
      <c r="Z769" s="10">
        <f t="shared" si="386"/>
        <v>13.181902018929764</v>
      </c>
      <c r="AA769">
        <f t="shared" si="364"/>
        <v>4228131.678939281</v>
      </c>
      <c r="AB769" s="10">
        <f t="shared" si="365"/>
        <v>4.2281316789392811</v>
      </c>
      <c r="AC769" s="10">
        <f t="shared" si="366"/>
        <v>4.1271316789392811</v>
      </c>
      <c r="AD769" s="3">
        <f t="shared" si="367"/>
        <v>598.5687714197652</v>
      </c>
      <c r="AI769" s="94">
        <f t="shared" si="368"/>
        <v>1.0015515905530437</v>
      </c>
    </row>
    <row r="770" spans="2:35">
      <c r="B770" s="39">
        <f t="shared" si="369"/>
        <v>742</v>
      </c>
      <c r="C770" s="42">
        <f t="shared" si="370"/>
        <v>12.633573141487327</v>
      </c>
      <c r="D770" s="10">
        <f t="shared" si="371"/>
        <v>1.5664268585126742</v>
      </c>
      <c r="E770" s="40">
        <f t="shared" si="372"/>
        <v>43.26714628297465</v>
      </c>
      <c r="F770" s="40">
        <f t="shared" si="373"/>
        <v>46.4</v>
      </c>
      <c r="G770" s="3">
        <f t="shared" si="374"/>
        <v>298.66426858512148</v>
      </c>
      <c r="H770" s="3">
        <f t="shared" si="375"/>
        <v>213.67820014326583</v>
      </c>
      <c r="I770">
        <f t="shared" si="360"/>
        <v>2.1367820014326583E-4</v>
      </c>
      <c r="J770" s="4">
        <f t="shared" si="376"/>
        <v>1514.3151620171948</v>
      </c>
      <c r="K770" s="40">
        <f t="shared" si="377"/>
        <v>7.0868959070316242</v>
      </c>
      <c r="L770" s="40">
        <f t="shared" si="361"/>
        <v>0</v>
      </c>
      <c r="M770" s="10">
        <f t="shared" si="378"/>
        <v>4.2281316789392811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13.083424126845351</v>
      </c>
      <c r="Q770" s="42">
        <f t="shared" si="380"/>
        <v>0.96814634504402475</v>
      </c>
      <c r="R770" s="4">
        <f t="shared" si="381"/>
        <v>65894.112683180181</v>
      </c>
      <c r="S770">
        <f t="shared" si="362"/>
        <v>6.5894112683180186E-5</v>
      </c>
      <c r="T770" s="41">
        <f t="shared" si="363"/>
        <v>7.2350565435677801E-4</v>
      </c>
      <c r="U770" s="42">
        <f t="shared" si="382"/>
        <v>0.11825027991560098</v>
      </c>
      <c r="V770" s="42">
        <f t="shared" si="383"/>
        <v>1.0051349787677153</v>
      </c>
      <c r="W770" s="42">
        <f t="shared" si="384"/>
        <v>1.0010964373521243</v>
      </c>
      <c r="X770" s="42">
        <f t="shared" si="385"/>
        <v>4.0385414155910127E-3</v>
      </c>
      <c r="Y770" s="42">
        <f t="shared" si="359"/>
        <v>9.5328279564865104E-3</v>
      </c>
      <c r="Z770" s="10">
        <f t="shared" si="386"/>
        <v>13.175885909228352</v>
      </c>
      <c r="AA770">
        <f t="shared" si="364"/>
        <v>4226248.0905999802</v>
      </c>
      <c r="AB770" s="10">
        <f t="shared" si="365"/>
        <v>4.22624809059998</v>
      </c>
      <c r="AC770" s="10">
        <f t="shared" si="366"/>
        <v>4.12524809059998</v>
      </c>
      <c r="AD770" s="3">
        <f t="shared" si="367"/>
        <v>598.29558964466719</v>
      </c>
      <c r="AI770" s="94">
        <f t="shared" si="368"/>
        <v>1.0010964373521243</v>
      </c>
    </row>
    <row r="771" spans="2:35">
      <c r="B771" s="39">
        <f t="shared" si="369"/>
        <v>743</v>
      </c>
      <c r="C771" s="42">
        <f t="shared" si="370"/>
        <v>12.65059952038421</v>
      </c>
      <c r="D771" s="10">
        <f t="shared" si="371"/>
        <v>1.549400479615791</v>
      </c>
      <c r="E771" s="40">
        <f t="shared" si="372"/>
        <v>43.301199040768417</v>
      </c>
      <c r="F771" s="40">
        <f t="shared" si="373"/>
        <v>46.4</v>
      </c>
      <c r="G771" s="3">
        <f t="shared" si="374"/>
        <v>298.49400479615264</v>
      </c>
      <c r="H771" s="3">
        <f t="shared" si="375"/>
        <v>213.67820014326583</v>
      </c>
      <c r="I771">
        <f t="shared" si="360"/>
        <v>2.1367820014326583E-4</v>
      </c>
      <c r="J771" s="4">
        <f t="shared" si="376"/>
        <v>1516.6304301127436</v>
      </c>
      <c r="K771" s="40">
        <f t="shared" si="377"/>
        <v>7.0977312102773293</v>
      </c>
      <c r="L771" s="40">
        <f t="shared" si="361"/>
        <v>0</v>
      </c>
      <c r="M771" s="10">
        <f t="shared" si="378"/>
        <v>4.22624809059998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13.081564544213217</v>
      </c>
      <c r="Q771" s="42">
        <f t="shared" si="380"/>
        <v>0.96944790028532157</v>
      </c>
      <c r="R771" s="4">
        <f t="shared" si="381"/>
        <v>65165.453842808412</v>
      </c>
      <c r="S771">
        <f t="shared" si="362"/>
        <v>6.5165453842808417E-5</v>
      </c>
      <c r="T771" s="41">
        <f t="shared" si="363"/>
        <v>7.2423431319714978E-4</v>
      </c>
      <c r="U771" s="42">
        <f t="shared" si="382"/>
        <v>0.11694266519361182</v>
      </c>
      <c r="V771" s="42">
        <f t="shared" si="383"/>
        <v>1.0046555693527832</v>
      </c>
      <c r="W771" s="42">
        <f t="shared" si="384"/>
        <v>1.000639545320902</v>
      </c>
      <c r="X771" s="42">
        <f t="shared" si="385"/>
        <v>4.0160240318811713E-3</v>
      </c>
      <c r="Y771" s="42">
        <f t="shared" si="359"/>
        <v>9.5380550336143788E-3</v>
      </c>
      <c r="Z771" s="10">
        <f t="shared" si="386"/>
        <v>13.169846912539128</v>
      </c>
      <c r="AA771">
        <f t="shared" si="364"/>
        <v>4224357.3365563434</v>
      </c>
      <c r="AB771" s="10">
        <f t="shared" si="365"/>
        <v>4.2243573365563432</v>
      </c>
      <c r="AC771" s="10">
        <f t="shared" si="366"/>
        <v>4.1233573365563432</v>
      </c>
      <c r="AD771" s="3">
        <f t="shared" si="367"/>
        <v>598.02136860860674</v>
      </c>
      <c r="AI771" s="94">
        <f t="shared" si="368"/>
        <v>1.000639545320902</v>
      </c>
    </row>
    <row r="772" spans="2:35">
      <c r="B772" s="39">
        <f t="shared" si="369"/>
        <v>744</v>
      </c>
      <c r="C772" s="42">
        <f t="shared" si="370"/>
        <v>12.667625899281093</v>
      </c>
      <c r="D772" s="10">
        <f t="shared" si="371"/>
        <v>1.5323741007189078</v>
      </c>
      <c r="E772" s="40">
        <f t="shared" si="372"/>
        <v>43.335251798562183</v>
      </c>
      <c r="F772" s="40">
        <f t="shared" si="373"/>
        <v>46.4</v>
      </c>
      <c r="G772" s="3">
        <f t="shared" si="374"/>
        <v>298.3237410071838</v>
      </c>
      <c r="H772" s="3">
        <f t="shared" si="375"/>
        <v>213.67820014326583</v>
      </c>
      <c r="I772">
        <f t="shared" si="360"/>
        <v>2.1367820014326583E-4</v>
      </c>
      <c r="J772" s="4">
        <f t="shared" si="376"/>
        <v>1518.9475196884973</v>
      </c>
      <c r="K772" s="40">
        <f t="shared" si="377"/>
        <v>7.1085750379312511</v>
      </c>
      <c r="L772" s="40">
        <f t="shared" si="361"/>
        <v>0</v>
      </c>
      <c r="M772" s="10">
        <f t="shared" si="378"/>
        <v>4.2243573365563432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13.079697319481143</v>
      </c>
      <c r="Q772" s="42">
        <f t="shared" si="380"/>
        <v>0.97074964133337505</v>
      </c>
      <c r="R772" s="4">
        <f t="shared" si="381"/>
        <v>64437.04002428463</v>
      </c>
      <c r="S772">
        <f t="shared" si="362"/>
        <v>6.4437040024284634E-5</v>
      </c>
      <c r="T772" s="41">
        <f t="shared" si="363"/>
        <v>7.2496272701567358E-4</v>
      </c>
      <c r="U772" s="42">
        <f t="shared" si="382"/>
        <v>0.11563549017557997</v>
      </c>
      <c r="V772" s="42">
        <f t="shared" si="383"/>
        <v>1.0041743862855828</v>
      </c>
      <c r="W772" s="42">
        <f t="shared" si="384"/>
        <v>1.0001809151427925</v>
      </c>
      <c r="X772" s="42">
        <f t="shared" si="385"/>
        <v>3.9934711427902503E-3</v>
      </c>
      <c r="Y772" s="42">
        <f t="shared" si="359"/>
        <v>9.5432534989251666E-3</v>
      </c>
      <c r="Z772" s="10">
        <f t="shared" si="386"/>
        <v>13.163785037901462</v>
      </c>
      <c r="AA772">
        <f t="shared" si="364"/>
        <v>4222459.4196385164</v>
      </c>
      <c r="AB772" s="10">
        <f t="shared" si="365"/>
        <v>4.2224594196385166</v>
      </c>
      <c r="AC772" s="10">
        <f t="shared" si="366"/>
        <v>4.1214594196385166</v>
      </c>
      <c r="AD772" s="3">
        <f t="shared" si="367"/>
        <v>597.74610872204732</v>
      </c>
      <c r="AI772" s="94">
        <f t="shared" si="368"/>
        <v>1.0001809151427925</v>
      </c>
    </row>
    <row r="773" spans="2:35">
      <c r="B773" s="39">
        <f t="shared" si="369"/>
        <v>745</v>
      </c>
      <c r="C773" s="42">
        <f t="shared" si="370"/>
        <v>12.684652278177976</v>
      </c>
      <c r="D773" s="10">
        <f t="shared" si="371"/>
        <v>1.5153477218220246</v>
      </c>
      <c r="E773" s="40">
        <f t="shared" si="372"/>
        <v>43.369304556355949</v>
      </c>
      <c r="F773" s="40">
        <f t="shared" si="373"/>
        <v>46.4</v>
      </c>
      <c r="G773" s="3">
        <f t="shared" si="374"/>
        <v>298.15347721821496</v>
      </c>
      <c r="H773" s="3">
        <f t="shared" si="375"/>
        <v>213.67820014326583</v>
      </c>
      <c r="I773">
        <f t="shared" si="360"/>
        <v>2.1367820014326583E-4</v>
      </c>
      <c r="J773" s="4">
        <f t="shared" si="376"/>
        <v>1521.2664307444559</v>
      </c>
      <c r="K773" s="40">
        <f t="shared" si="377"/>
        <v>7.1194273899933886</v>
      </c>
      <c r="L773" s="40">
        <f t="shared" si="361"/>
        <v>0</v>
      </c>
      <c r="M773" s="10">
        <f t="shared" si="378"/>
        <v>4.2224594196385166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13.07782244854787</v>
      </c>
      <c r="Q773" s="42">
        <f t="shared" si="380"/>
        <v>0.97205156900243994</v>
      </c>
      <c r="R773" s="4">
        <f t="shared" si="381"/>
        <v>63708.872158005186</v>
      </c>
      <c r="S773">
        <f t="shared" si="362"/>
        <v>6.370887215800518E-5</v>
      </c>
      <c r="T773" s="41">
        <f t="shared" si="363"/>
        <v>7.2569089488195302E-4</v>
      </c>
      <c r="U773" s="42">
        <f t="shared" si="382"/>
        <v>0.1143287565311482</v>
      </c>
      <c r="V773" s="42">
        <f t="shared" si="383"/>
        <v>1.0036914303928519</v>
      </c>
      <c r="W773" s="42">
        <f t="shared" si="384"/>
        <v>0.99972054750428885</v>
      </c>
      <c r="X773" s="42">
        <f t="shared" si="385"/>
        <v>3.9708828885630654E-3</v>
      </c>
      <c r="Y773" s="42">
        <f t="shared" si="359"/>
        <v>9.5484233012284037E-3</v>
      </c>
      <c r="Z773" s="10">
        <f t="shared" si="386"/>
        <v>13.157700294395495</v>
      </c>
      <c r="AA773">
        <f t="shared" si="364"/>
        <v>4220554.3426894052</v>
      </c>
      <c r="AB773" s="10">
        <f t="shared" si="365"/>
        <v>4.2205543426894048</v>
      </c>
      <c r="AC773" s="10">
        <f t="shared" si="366"/>
        <v>4.1195543426894048</v>
      </c>
      <c r="AD773" s="3">
        <f t="shared" si="367"/>
        <v>597.46981039730304</v>
      </c>
      <c r="AI773" s="94">
        <f t="shared" si="368"/>
        <v>0.99972054750428885</v>
      </c>
    </row>
    <row r="774" spans="2:35">
      <c r="B774" s="39">
        <f t="shared" si="369"/>
        <v>746</v>
      </c>
      <c r="C774" s="42">
        <f t="shared" si="370"/>
        <v>12.70167865707486</v>
      </c>
      <c r="D774" s="10">
        <f t="shared" si="371"/>
        <v>1.4983213429251414</v>
      </c>
      <c r="E774" s="40">
        <f t="shared" si="372"/>
        <v>43.403357314149716</v>
      </c>
      <c r="F774" s="40">
        <f t="shared" si="373"/>
        <v>46.4</v>
      </c>
      <c r="G774" s="3">
        <f t="shared" si="374"/>
        <v>297.98321342924612</v>
      </c>
      <c r="H774" s="3">
        <f t="shared" si="375"/>
        <v>213.67820014326583</v>
      </c>
      <c r="I774">
        <f t="shared" si="360"/>
        <v>2.1367820014326583E-4</v>
      </c>
      <c r="J774" s="4">
        <f t="shared" si="376"/>
        <v>1523.5871632806193</v>
      </c>
      <c r="K774" s="40">
        <f t="shared" si="377"/>
        <v>7.130288266463741</v>
      </c>
      <c r="L774" s="40">
        <f t="shared" si="361"/>
        <v>0</v>
      </c>
      <c r="M774" s="10">
        <f t="shared" si="378"/>
        <v>4.2205543426894048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13.075939927293375</v>
      </c>
      <c r="Q774" s="42">
        <f t="shared" si="380"/>
        <v>0.97335368410785916</v>
      </c>
      <c r="R774" s="4">
        <f t="shared" si="381"/>
        <v>62980.951174366455</v>
      </c>
      <c r="S774">
        <f t="shared" si="362"/>
        <v>6.2980951174366453E-5</v>
      </c>
      <c r="T774" s="41">
        <f t="shared" si="363"/>
        <v>7.2641881586559182E-4</v>
      </c>
      <c r="U774" s="42">
        <f t="shared" si="382"/>
        <v>0.11302246592995932</v>
      </c>
      <c r="V774" s="42">
        <f t="shared" si="383"/>
        <v>1.0032067025044704</v>
      </c>
      <c r="W774" s="42">
        <f t="shared" si="384"/>
        <v>0.99925844309497958</v>
      </c>
      <c r="X774" s="42">
        <f t="shared" si="385"/>
        <v>3.9482594094908396E-3</v>
      </c>
      <c r="Y774" s="42">
        <f t="shared" si="359"/>
        <v>9.5535643894456151E-3</v>
      </c>
      <c r="Z774" s="10">
        <f t="shared" si="386"/>
        <v>13.151592691141548</v>
      </c>
      <c r="AA774">
        <f t="shared" si="364"/>
        <v>4218642.1085644998</v>
      </c>
      <c r="AB774" s="10">
        <f t="shared" si="365"/>
        <v>4.2186421085644996</v>
      </c>
      <c r="AC774" s="10">
        <f t="shared" si="366"/>
        <v>4.1176421085644996</v>
      </c>
      <c r="AD774" s="3">
        <f t="shared" si="367"/>
        <v>597.19247404851342</v>
      </c>
      <c r="AI774" s="94">
        <f t="shared" si="368"/>
        <v>0.99925844309497958</v>
      </c>
    </row>
    <row r="775" spans="2:35">
      <c r="B775" s="39">
        <f t="shared" si="369"/>
        <v>747</v>
      </c>
      <c r="C775" s="42">
        <f t="shared" si="370"/>
        <v>12.718705035971743</v>
      </c>
      <c r="D775" s="10">
        <f t="shared" si="371"/>
        <v>1.4812949640282582</v>
      </c>
      <c r="E775" s="40">
        <f t="shared" si="372"/>
        <v>43.437410071943482</v>
      </c>
      <c r="F775" s="40">
        <f t="shared" si="373"/>
        <v>46.4</v>
      </c>
      <c r="G775" s="3">
        <f t="shared" si="374"/>
        <v>297.81294964027728</v>
      </c>
      <c r="H775" s="3">
        <f t="shared" si="375"/>
        <v>213.67820014326583</v>
      </c>
      <c r="I775">
        <f t="shared" si="360"/>
        <v>2.1367820014326583E-4</v>
      </c>
      <c r="J775" s="4">
        <f t="shared" si="376"/>
        <v>1525.9097172969873</v>
      </c>
      <c r="K775" s="40">
        <f t="shared" si="377"/>
        <v>7.1411576673423092</v>
      </c>
      <c r="L775" s="40">
        <f t="shared" si="361"/>
        <v>0</v>
      </c>
      <c r="M775" s="10">
        <f t="shared" si="378"/>
        <v>4.2186421085644996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13.074049751578627</v>
      </c>
      <c r="Q775" s="42">
        <f t="shared" si="380"/>
        <v>0.97465598746606896</v>
      </c>
      <c r="R775" s="4">
        <f t="shared" si="381"/>
        <v>62253.278003764797</v>
      </c>
      <c r="S775">
        <f t="shared" si="362"/>
        <v>6.2253278003764799E-5</v>
      </c>
      <c r="T775" s="41">
        <f t="shared" si="363"/>
        <v>7.271464890361934E-4</v>
      </c>
      <c r="U775" s="42">
        <f t="shared" si="382"/>
        <v>0.1117166200416561</v>
      </c>
      <c r="V775" s="42">
        <f t="shared" si="383"/>
        <v>1.0027202034542033</v>
      </c>
      <c r="W775" s="42">
        <f t="shared" si="384"/>
        <v>0.99879460260750641</v>
      </c>
      <c r="X775" s="42">
        <f t="shared" si="385"/>
        <v>3.9256008466969083E-3</v>
      </c>
      <c r="Y775" s="42">
        <f t="shared" si="359"/>
        <v>9.5586767126112603E-3</v>
      </c>
      <c r="Z775" s="10">
        <f t="shared" si="386"/>
        <v>13.145462237300965</v>
      </c>
      <c r="AA775">
        <f t="shared" si="364"/>
        <v>4216722.7201321311</v>
      </c>
      <c r="AB775" s="10">
        <f t="shared" si="365"/>
        <v>4.2167227201321316</v>
      </c>
      <c r="AC775" s="10">
        <f t="shared" si="366"/>
        <v>4.1157227201321316</v>
      </c>
      <c r="AD775" s="3">
        <f t="shared" si="367"/>
        <v>596.91410009167976</v>
      </c>
      <c r="AI775" s="94">
        <f t="shared" si="368"/>
        <v>0.99879460260750641</v>
      </c>
    </row>
    <row r="776" spans="2:35">
      <c r="B776" s="39">
        <f t="shared" si="369"/>
        <v>748</v>
      </c>
      <c r="C776" s="42">
        <f t="shared" si="370"/>
        <v>12.735731414868626</v>
      </c>
      <c r="D776" s="10">
        <f t="shared" si="371"/>
        <v>1.464268585131375</v>
      </c>
      <c r="E776" s="40">
        <f t="shared" si="372"/>
        <v>43.471462829737249</v>
      </c>
      <c r="F776" s="40">
        <f t="shared" si="373"/>
        <v>46.4</v>
      </c>
      <c r="G776" s="3">
        <f t="shared" si="374"/>
        <v>297.64268585130844</v>
      </c>
      <c r="H776" s="3">
        <f t="shared" si="375"/>
        <v>213.67820014326583</v>
      </c>
      <c r="I776">
        <f t="shared" si="360"/>
        <v>2.1367820014326583E-4</v>
      </c>
      <c r="J776" s="4">
        <f t="shared" si="376"/>
        <v>1528.2340927935604</v>
      </c>
      <c r="K776" s="40">
        <f t="shared" si="377"/>
        <v>7.1520355926290939</v>
      </c>
      <c r="L776" s="40">
        <f t="shared" si="361"/>
        <v>0</v>
      </c>
      <c r="M776" s="10">
        <f t="shared" si="378"/>
        <v>4.2167227201321316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13.072151917245797</v>
      </c>
      <c r="Q776" s="42">
        <f t="shared" si="380"/>
        <v>0.97595847989460482</v>
      </c>
      <c r="R776" s="4">
        <f t="shared" si="381"/>
        <v>61525.853576596579</v>
      </c>
      <c r="S776">
        <f t="shared" si="362"/>
        <v>6.1525853576596576E-5</v>
      </c>
      <c r="T776" s="41">
        <f t="shared" si="363"/>
        <v>7.2787391346336168E-4</v>
      </c>
      <c r="U776" s="42">
        <f t="shared" si="382"/>
        <v>0.11041122053588139</v>
      </c>
      <c r="V776" s="42">
        <f t="shared" si="383"/>
        <v>1.0022319340789707</v>
      </c>
      <c r="W776" s="42">
        <f t="shared" si="384"/>
        <v>0.99832902673762458</v>
      </c>
      <c r="X776" s="42">
        <f t="shared" si="385"/>
        <v>3.902907341346129E-3</v>
      </c>
      <c r="Y776" s="42">
        <f t="shared" si="359"/>
        <v>9.5637602198726402E-3</v>
      </c>
      <c r="Z776" s="10">
        <f t="shared" si="386"/>
        <v>13.139308942075505</v>
      </c>
      <c r="AA776">
        <f t="shared" si="364"/>
        <v>4214796.180273287</v>
      </c>
      <c r="AB776" s="10">
        <f t="shared" si="365"/>
        <v>4.2147961802732867</v>
      </c>
      <c r="AC776" s="10">
        <f t="shared" si="366"/>
        <v>4.1137961802732868</v>
      </c>
      <c r="AD776" s="3">
        <f t="shared" si="367"/>
        <v>596.63468894463904</v>
      </c>
      <c r="AI776" s="94">
        <f t="shared" si="368"/>
        <v>0.99832902673762458</v>
      </c>
    </row>
    <row r="777" spans="2:35">
      <c r="B777" s="39">
        <f t="shared" si="369"/>
        <v>749</v>
      </c>
      <c r="C777" s="42">
        <f t="shared" si="370"/>
        <v>12.752757793765509</v>
      </c>
      <c r="D777" s="10">
        <f t="shared" si="371"/>
        <v>1.4472422062344918</v>
      </c>
      <c r="E777" s="40">
        <f t="shared" si="372"/>
        <v>43.505515587531015</v>
      </c>
      <c r="F777" s="40">
        <f t="shared" si="373"/>
        <v>46.4</v>
      </c>
      <c r="G777" s="3">
        <f t="shared" si="374"/>
        <v>297.4724220623396</v>
      </c>
      <c r="H777" s="3">
        <f t="shared" si="375"/>
        <v>213.67820014326583</v>
      </c>
      <c r="I777">
        <f t="shared" si="360"/>
        <v>2.1367820014326583E-4</v>
      </c>
      <c r="J777" s="4">
        <f t="shared" si="376"/>
        <v>1530.5602897703382</v>
      </c>
      <c r="K777" s="40">
        <f t="shared" si="377"/>
        <v>7.1629220423240936</v>
      </c>
      <c r="L777" s="40">
        <f t="shared" si="361"/>
        <v>0</v>
      </c>
      <c r="M777" s="10">
        <f t="shared" si="378"/>
        <v>4.2147961802732867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13.070246420118009</v>
      </c>
      <c r="Q777" s="42">
        <f t="shared" si="380"/>
        <v>0.9772611622121069</v>
      </c>
      <c r="R777" s="4">
        <f t="shared" si="381"/>
        <v>60798.678823258153</v>
      </c>
      <c r="S777">
        <f t="shared" si="362"/>
        <v>6.0798678823258153E-5</v>
      </c>
      <c r="T777" s="41">
        <f t="shared" si="363"/>
        <v>7.2860108821670006E-4</v>
      </c>
      <c r="U777" s="42">
        <f t="shared" si="382"/>
        <v>0.10910626908227791</v>
      </c>
      <c r="V777" s="42">
        <f t="shared" si="383"/>
        <v>1.001741895219507</v>
      </c>
      <c r="W777" s="42">
        <f t="shared" si="384"/>
        <v>0.99786171618415997</v>
      </c>
      <c r="X777" s="42">
        <f t="shared" si="385"/>
        <v>3.8801790353469867E-3</v>
      </c>
      <c r="Y777" s="42">
        <f t="shared" si="359"/>
        <v>9.5688148604907292E-3</v>
      </c>
      <c r="Z777" s="10">
        <f t="shared" si="386"/>
        <v>13.133132814708038</v>
      </c>
      <c r="AA777">
        <f t="shared" si="364"/>
        <v>4212862.4918818213</v>
      </c>
      <c r="AB777" s="10">
        <f t="shared" si="365"/>
        <v>4.2128624918818209</v>
      </c>
      <c r="AC777" s="10">
        <f t="shared" si="366"/>
        <v>4.111862491881821</v>
      </c>
      <c r="AD777" s="3">
        <f t="shared" si="367"/>
        <v>596.3542410270951</v>
      </c>
      <c r="AI777" s="94">
        <f t="shared" si="368"/>
        <v>0.99786171618415997</v>
      </c>
    </row>
    <row r="778" spans="2:35">
      <c r="B778" s="39">
        <f t="shared" si="369"/>
        <v>750</v>
      </c>
      <c r="C778" s="42">
        <f t="shared" si="370"/>
        <v>12.769784172662392</v>
      </c>
      <c r="D778" s="10">
        <f t="shared" si="371"/>
        <v>1.4302158273376087</v>
      </c>
      <c r="E778" s="40">
        <f t="shared" si="372"/>
        <v>43.539568345324781</v>
      </c>
      <c r="F778" s="40">
        <f t="shared" si="373"/>
        <v>46.4</v>
      </c>
      <c r="G778" s="3">
        <f t="shared" si="374"/>
        <v>297.30215827337076</v>
      </c>
      <c r="H778" s="3">
        <f t="shared" si="375"/>
        <v>213.67820014326583</v>
      </c>
      <c r="I778">
        <f t="shared" si="360"/>
        <v>2.1367820014326583E-4</v>
      </c>
      <c r="J778" s="4">
        <f t="shared" si="376"/>
        <v>1532.888308227321</v>
      </c>
      <c r="K778" s="40">
        <f t="shared" si="377"/>
        <v>7.1738170164273107</v>
      </c>
      <c r="L778" s="40">
        <f t="shared" si="361"/>
        <v>0</v>
      </c>
      <c r="M778" s="10">
        <f t="shared" si="378"/>
        <v>4.2128624918818209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13.068333255999503</v>
      </c>
      <c r="Q778" s="42">
        <f t="shared" si="380"/>
        <v>0.97856403523832591</v>
      </c>
      <c r="R778" s="4">
        <f t="shared" si="381"/>
        <v>60071.754674145894</v>
      </c>
      <c r="S778">
        <f t="shared" si="362"/>
        <v>6.0071754674145897E-5</v>
      </c>
      <c r="T778" s="41">
        <f t="shared" si="363"/>
        <v>7.2932801236581237E-4</v>
      </c>
      <c r="U778" s="42">
        <f t="shared" si="382"/>
        <v>0.10780176735048851</v>
      </c>
      <c r="V778" s="42">
        <f t="shared" si="383"/>
        <v>1.0012500877196944</v>
      </c>
      <c r="W778" s="42">
        <f t="shared" si="384"/>
        <v>0.99739267164905987</v>
      </c>
      <c r="X778" s="42">
        <f t="shared" si="385"/>
        <v>3.8574160706345006E-3</v>
      </c>
      <c r="Y778" s="42">
        <f t="shared" si="359"/>
        <v>9.5738405838400632E-3</v>
      </c>
      <c r="Z778" s="10">
        <f t="shared" si="386"/>
        <v>13.126933864481909</v>
      </c>
      <c r="AA778">
        <f t="shared" si="364"/>
        <v>4210921.6578642651</v>
      </c>
      <c r="AB778" s="10">
        <f t="shared" si="365"/>
        <v>4.2109216578642652</v>
      </c>
      <c r="AC778" s="10">
        <f t="shared" si="366"/>
        <v>4.1099216578642652</v>
      </c>
      <c r="AD778" s="3">
        <f t="shared" si="367"/>
        <v>596.07275676058953</v>
      </c>
      <c r="AI778" s="94">
        <f t="shared" si="368"/>
        <v>0.99739267164905987</v>
      </c>
    </row>
    <row r="779" spans="2:35">
      <c r="B779" s="39">
        <f t="shared" si="369"/>
        <v>751</v>
      </c>
      <c r="C779" s="42">
        <f t="shared" si="370"/>
        <v>12.786810551559276</v>
      </c>
      <c r="D779" s="10">
        <f t="shared" si="371"/>
        <v>1.4131894484407255</v>
      </c>
      <c r="E779" s="40">
        <f t="shared" si="372"/>
        <v>43.573621103118548</v>
      </c>
      <c r="F779" s="40">
        <f t="shared" si="373"/>
        <v>46.4</v>
      </c>
      <c r="G779" s="3">
        <f t="shared" si="374"/>
        <v>297.13189448440193</v>
      </c>
      <c r="H779" s="3">
        <f t="shared" si="375"/>
        <v>213.67820014326583</v>
      </c>
      <c r="I779">
        <f t="shared" si="360"/>
        <v>2.1367820014326583E-4</v>
      </c>
      <c r="J779" s="4">
        <f t="shared" si="376"/>
        <v>1535.2181481645084</v>
      </c>
      <c r="K779" s="40">
        <f t="shared" si="377"/>
        <v>7.1847205149387419</v>
      </c>
      <c r="L779" s="40">
        <f t="shared" si="361"/>
        <v>0</v>
      </c>
      <c r="M779" s="10">
        <f t="shared" si="378"/>
        <v>4.2109216578642652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13.066412420675388</v>
      </c>
      <c r="Q779" s="42">
        <f t="shared" si="380"/>
        <v>0.97986709979412867</v>
      </c>
      <c r="R779" s="4">
        <f t="shared" si="381"/>
        <v>59345.082059656161</v>
      </c>
      <c r="S779">
        <f t="shared" si="362"/>
        <v>5.9345082059656164E-5</v>
      </c>
      <c r="T779" s="41">
        <f t="shared" si="363"/>
        <v>7.3005468498030203E-4</v>
      </c>
      <c r="U779" s="42">
        <f t="shared" si="382"/>
        <v>0.10649771701015597</v>
      </c>
      <c r="V779" s="42">
        <f t="shared" si="383"/>
        <v>1.0007565124271038</v>
      </c>
      <c r="W779" s="42">
        <f t="shared" si="384"/>
        <v>0.99692189383734564</v>
      </c>
      <c r="X779" s="42">
        <f t="shared" si="385"/>
        <v>3.8346185897581986E-3</v>
      </c>
      <c r="Y779" s="42">
        <f t="shared" si="359"/>
        <v>9.5788373394093997E-3</v>
      </c>
      <c r="Z779" s="10">
        <f t="shared" si="386"/>
        <v>13.120712100721402</v>
      </c>
      <c r="AA779">
        <f t="shared" si="364"/>
        <v>4208973.6811399665</v>
      </c>
      <c r="AB779" s="10">
        <f t="shared" si="365"/>
        <v>4.2089736811399661</v>
      </c>
      <c r="AC779" s="10">
        <f t="shared" si="366"/>
        <v>4.1079736811399661</v>
      </c>
      <c r="AD779" s="3">
        <f t="shared" si="367"/>
        <v>595.79023656852303</v>
      </c>
      <c r="AI779" s="94">
        <f t="shared" si="368"/>
        <v>0.99692189383734564</v>
      </c>
    </row>
    <row r="780" spans="2:35">
      <c r="B780" s="39">
        <f t="shared" si="369"/>
        <v>752</v>
      </c>
      <c r="C780" s="42">
        <f t="shared" si="370"/>
        <v>12.803836930456159</v>
      </c>
      <c r="D780" s="10">
        <f t="shared" si="371"/>
        <v>1.3961630695438423</v>
      </c>
      <c r="E780" s="40">
        <f t="shared" si="372"/>
        <v>43.607673860912314</v>
      </c>
      <c r="F780" s="40">
        <f t="shared" si="373"/>
        <v>46.4</v>
      </c>
      <c r="G780" s="3">
        <f t="shared" si="374"/>
        <v>296.96163069543309</v>
      </c>
      <c r="H780" s="3">
        <f t="shared" si="375"/>
        <v>213.67820014326583</v>
      </c>
      <c r="I780">
        <f t="shared" si="360"/>
        <v>2.1367820014326583E-4</v>
      </c>
      <c r="J780" s="4">
        <f t="shared" si="376"/>
        <v>1537.5498095819005</v>
      </c>
      <c r="K780" s="40">
        <f t="shared" si="377"/>
        <v>7.1956325378583879</v>
      </c>
      <c r="L780" s="40">
        <f t="shared" si="361"/>
        <v>0</v>
      </c>
      <c r="M780" s="10">
        <f t="shared" si="378"/>
        <v>4.2089736811399661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13.064483909911717</v>
      </c>
      <c r="Q780" s="42">
        <f t="shared" si="380"/>
        <v>0.98117035670150377</v>
      </c>
      <c r="R780" s="4">
        <f t="shared" si="381"/>
        <v>58618.661910185372</v>
      </c>
      <c r="S780">
        <f t="shared" si="362"/>
        <v>5.8618661910185374E-5</v>
      </c>
      <c r="T780" s="41">
        <f t="shared" si="363"/>
        <v>7.3078110512977284E-4</v>
      </c>
      <c r="U780" s="42">
        <f t="shared" si="382"/>
        <v>0.10519411973092314</v>
      </c>
      <c r="V780" s="42">
        <f t="shared" si="383"/>
        <v>1.0002611701927691</v>
      </c>
      <c r="W780" s="42">
        <f t="shared" si="384"/>
        <v>0.99644938345714817</v>
      </c>
      <c r="X780" s="42">
        <f t="shared" si="385"/>
        <v>3.8117867356208812E-3</v>
      </c>
      <c r="Y780" s="42">
        <f t="shared" si="359"/>
        <v>9.5838050768020377E-3</v>
      </c>
      <c r="Z780" s="10">
        <f t="shared" si="386"/>
        <v>13.114467532791691</v>
      </c>
      <c r="AA780">
        <f t="shared" si="364"/>
        <v>4207018.5646410733</v>
      </c>
      <c r="AB780" s="10">
        <f t="shared" si="365"/>
        <v>4.2070185646410732</v>
      </c>
      <c r="AC780" s="10">
        <f t="shared" si="366"/>
        <v>4.1060185646410732</v>
      </c>
      <c r="AD780" s="3">
        <f t="shared" si="367"/>
        <v>595.50668087615281</v>
      </c>
      <c r="AI780" s="94">
        <f t="shared" si="368"/>
        <v>0.99644938345714817</v>
      </c>
    </row>
    <row r="781" spans="2:35">
      <c r="B781" s="39">
        <f t="shared" si="369"/>
        <v>753</v>
      </c>
      <c r="C781" s="42">
        <f t="shared" si="370"/>
        <v>12.820863309353042</v>
      </c>
      <c r="D781" s="10">
        <f t="shared" si="371"/>
        <v>1.3791366906469591</v>
      </c>
      <c r="E781" s="40">
        <f t="shared" si="372"/>
        <v>43.64172661870608</v>
      </c>
      <c r="F781" s="40">
        <f t="shared" si="373"/>
        <v>46.4</v>
      </c>
      <c r="G781" s="3">
        <f t="shared" si="374"/>
        <v>296.79136690646425</v>
      </c>
      <c r="H781" s="3">
        <f t="shared" si="375"/>
        <v>213.67820014326583</v>
      </c>
      <c r="I781">
        <f t="shared" si="360"/>
        <v>2.1367820014326583E-4</v>
      </c>
      <c r="J781" s="4">
        <f t="shared" si="376"/>
        <v>1539.8832924794976</v>
      </c>
      <c r="K781" s="40">
        <f t="shared" si="377"/>
        <v>7.2065530851862514</v>
      </c>
      <c r="L781" s="40">
        <f t="shared" si="361"/>
        <v>0</v>
      </c>
      <c r="M781" s="10">
        <f t="shared" si="378"/>
        <v>4.2070185646410732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13.062547719455424</v>
      </c>
      <c r="Q781" s="42">
        <f t="shared" si="380"/>
        <v>0.98247380678356733</v>
      </c>
      <c r="R781" s="4">
        <f t="shared" si="381"/>
        <v>57892.495156129778</v>
      </c>
      <c r="S781">
        <f t="shared" si="362"/>
        <v>5.7892495156129776E-5</v>
      </c>
      <c r="T781" s="41">
        <f t="shared" si="363"/>
        <v>7.3150727188382844E-4</v>
      </c>
      <c r="U781" s="42">
        <f t="shared" si="382"/>
        <v>0.10389097718243269</v>
      </c>
      <c r="V781" s="42">
        <f t="shared" si="383"/>
        <v>0.99976406187138334</v>
      </c>
      <c r="W781" s="42">
        <f t="shared" si="384"/>
        <v>0.99597514121970321</v>
      </c>
      <c r="X781" s="42">
        <f t="shared" si="385"/>
        <v>3.7889206516801277E-3</v>
      </c>
      <c r="Y781" s="42">
        <f t="shared" si="359"/>
        <v>9.5887437457364017E-3</v>
      </c>
      <c r="Z781" s="10">
        <f t="shared" si="386"/>
        <v>13.108200170099201</v>
      </c>
      <c r="AA781">
        <f t="shared" si="364"/>
        <v>4205056.3113126513</v>
      </c>
      <c r="AB781" s="10">
        <f t="shared" si="365"/>
        <v>4.2050563113126511</v>
      </c>
      <c r="AC781" s="10">
        <f t="shared" si="366"/>
        <v>4.1040563113126511</v>
      </c>
      <c r="AD781" s="3">
        <f t="shared" si="367"/>
        <v>595.22209011060932</v>
      </c>
      <c r="AI781" s="94">
        <f t="shared" si="368"/>
        <v>0.99597514121970321</v>
      </c>
    </row>
    <row r="782" spans="2:35">
      <c r="B782" s="39">
        <f t="shared" si="369"/>
        <v>754</v>
      </c>
      <c r="C782" s="42">
        <f t="shared" si="370"/>
        <v>12.837889688249925</v>
      </c>
      <c r="D782" s="10">
        <f t="shared" si="371"/>
        <v>1.3621103117500759</v>
      </c>
      <c r="E782" s="40">
        <f t="shared" si="372"/>
        <v>43.675779376499847</v>
      </c>
      <c r="F782" s="40">
        <f t="shared" si="373"/>
        <v>46.4</v>
      </c>
      <c r="G782" s="3">
        <f t="shared" si="374"/>
        <v>296.62110311749541</v>
      </c>
      <c r="H782" s="3">
        <f t="shared" si="375"/>
        <v>213.67820014326583</v>
      </c>
      <c r="I782">
        <f t="shared" si="360"/>
        <v>2.1367820014326583E-4</v>
      </c>
      <c r="J782" s="4">
        <f t="shared" si="376"/>
        <v>1542.2185968572994</v>
      </c>
      <c r="K782" s="40">
        <f t="shared" si="377"/>
        <v>7.2174821569223298</v>
      </c>
      <c r="L782" s="40">
        <f t="shared" si="361"/>
        <v>0</v>
      </c>
      <c r="M782" s="10">
        <f t="shared" si="378"/>
        <v>4.2050563113126511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13.060603845034377</v>
      </c>
      <c r="Q782" s="42">
        <f t="shared" si="380"/>
        <v>0.98377745086456869</v>
      </c>
      <c r="R782" s="4">
        <f t="shared" si="381"/>
        <v>57166.582727885805</v>
      </c>
      <c r="S782">
        <f t="shared" si="362"/>
        <v>5.7166582727885803E-5</v>
      </c>
      <c r="T782" s="41">
        <f t="shared" si="363"/>
        <v>7.3223318431207243E-4</v>
      </c>
      <c r="U782" s="42">
        <f t="shared" si="382"/>
        <v>0.10258829103432747</v>
      </c>
      <c r="V782" s="42">
        <f t="shared" si="383"/>
        <v>0.99926518832087263</v>
      </c>
      <c r="W782" s="42">
        <f t="shared" si="384"/>
        <v>0.99549916783937975</v>
      </c>
      <c r="X782" s="42">
        <f t="shared" si="385"/>
        <v>3.7660204814928822E-3</v>
      </c>
      <c r="Y782" s="42">
        <f t="shared" si="359"/>
        <v>9.5936532960460303E-3</v>
      </c>
      <c r="Z782" s="10">
        <f t="shared" si="386"/>
        <v>13.101910022091111</v>
      </c>
      <c r="AA782">
        <f t="shared" si="364"/>
        <v>4203086.9241125248</v>
      </c>
      <c r="AB782" s="10">
        <f t="shared" si="365"/>
        <v>4.203086924112525</v>
      </c>
      <c r="AC782" s="10">
        <f t="shared" si="366"/>
        <v>4.1020869241125251</v>
      </c>
      <c r="AD782" s="3">
        <f t="shared" si="367"/>
        <v>594.93646470087378</v>
      </c>
      <c r="AI782" s="94">
        <f t="shared" si="368"/>
        <v>0.99549916783937975</v>
      </c>
    </row>
    <row r="783" spans="2:35">
      <c r="B783" s="39">
        <f t="shared" si="369"/>
        <v>755</v>
      </c>
      <c r="C783" s="42">
        <f t="shared" si="370"/>
        <v>12.854916067146808</v>
      </c>
      <c r="D783" s="10">
        <f t="shared" si="371"/>
        <v>1.3450839328531927</v>
      </c>
      <c r="E783" s="40">
        <f t="shared" si="372"/>
        <v>43.709832134293613</v>
      </c>
      <c r="F783" s="40">
        <f t="shared" si="373"/>
        <v>46.4</v>
      </c>
      <c r="G783" s="3">
        <f t="shared" si="374"/>
        <v>296.45083932852657</v>
      </c>
      <c r="H783" s="3">
        <f t="shared" si="375"/>
        <v>213.67820014326583</v>
      </c>
      <c r="I783">
        <f t="shared" si="360"/>
        <v>2.1367820014326583E-4</v>
      </c>
      <c r="J783" s="4">
        <f t="shared" si="376"/>
        <v>1544.5557227153063</v>
      </c>
      <c r="K783" s="40">
        <f t="shared" si="377"/>
        <v>7.2284197530666239</v>
      </c>
      <c r="L783" s="40">
        <f t="shared" si="361"/>
        <v>0</v>
      </c>
      <c r="M783" s="10">
        <f t="shared" si="378"/>
        <v>4.203086924112525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13.058652282357158</v>
      </c>
      <c r="Q783" s="42">
        <f t="shared" si="380"/>
        <v>0.9850812897698964</v>
      </c>
      <c r="R783" s="4">
        <f t="shared" si="381"/>
        <v>56440.925555849819</v>
      </c>
      <c r="S783">
        <f t="shared" si="362"/>
        <v>5.6440925555849819E-5</v>
      </c>
      <c r="T783" s="41">
        <f t="shared" si="363"/>
        <v>7.3295884148410844E-4</v>
      </c>
      <c r="U783" s="42">
        <f t="shared" si="382"/>
        <v>0.10128606295625028</v>
      </c>
      <c r="V783" s="42">
        <f t="shared" si="383"/>
        <v>0.99876455040271073</v>
      </c>
      <c r="W783" s="42">
        <f t="shared" si="384"/>
        <v>0.995021464033641</v>
      </c>
      <c r="X783" s="42">
        <f t="shared" si="385"/>
        <v>3.7430863690697258E-3</v>
      </c>
      <c r="Y783" s="42">
        <f t="shared" si="359"/>
        <v>9.598533677680026E-3</v>
      </c>
      <c r="Z783" s="10">
        <f t="shared" si="386"/>
        <v>13.095597098255531</v>
      </c>
      <c r="AA783">
        <f t="shared" si="364"/>
        <v>4201110.4060113337</v>
      </c>
      <c r="AB783" s="10">
        <f t="shared" si="365"/>
        <v>4.2011104060113338</v>
      </c>
      <c r="AC783" s="10">
        <f t="shared" si="366"/>
        <v>4.1001104060113338</v>
      </c>
      <c r="AD783" s="3">
        <f t="shared" si="367"/>
        <v>594.64980507778591</v>
      </c>
      <c r="AI783" s="94">
        <f t="shared" si="368"/>
        <v>0.995021464033641</v>
      </c>
    </row>
    <row r="784" spans="2:35">
      <c r="B784" s="39">
        <f t="shared" si="369"/>
        <v>756</v>
      </c>
      <c r="C784" s="42">
        <f t="shared" si="370"/>
        <v>12.871942446043692</v>
      </c>
      <c r="D784" s="10">
        <f t="shared" si="371"/>
        <v>1.3280575539563095</v>
      </c>
      <c r="E784" s="40">
        <f t="shared" si="372"/>
        <v>43.74388489208738</v>
      </c>
      <c r="F784" s="40">
        <f t="shared" si="373"/>
        <v>46.4</v>
      </c>
      <c r="G784" s="3">
        <f t="shared" si="374"/>
        <v>296.28057553955773</v>
      </c>
      <c r="H784" s="3">
        <f t="shared" si="375"/>
        <v>213.67820014326583</v>
      </c>
      <c r="I784">
        <f t="shared" si="360"/>
        <v>2.1367820014326583E-4</v>
      </c>
      <c r="J784" s="4">
        <f t="shared" si="376"/>
        <v>1546.8946700535175</v>
      </c>
      <c r="K784" s="40">
        <f t="shared" si="377"/>
        <v>7.2393658736191329</v>
      </c>
      <c r="L784" s="40">
        <f t="shared" si="361"/>
        <v>0</v>
      </c>
      <c r="M784" s="10">
        <f t="shared" si="378"/>
        <v>4.2011104060113338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13.056693027113077</v>
      </c>
      <c r="Q784" s="42">
        <f t="shared" si="380"/>
        <v>0.9863853243260835</v>
      </c>
      <c r="R784" s="4">
        <f t="shared" si="381"/>
        <v>55715.524570418223</v>
      </c>
      <c r="S784">
        <f t="shared" si="362"/>
        <v>5.5715524570418222E-5</v>
      </c>
      <c r="T784" s="41">
        <f t="shared" si="363"/>
        <v>7.3368424246953996E-4</v>
      </c>
      <c r="U784" s="42">
        <f t="shared" si="382"/>
        <v>9.9984294617844013E-2</v>
      </c>
      <c r="V784" s="42">
        <f t="shared" si="383"/>
        <v>0.99826214898210819</v>
      </c>
      <c r="W784" s="42">
        <f t="shared" si="384"/>
        <v>0.99454203052306001</v>
      </c>
      <c r="X784" s="42">
        <f t="shared" si="385"/>
        <v>3.7201184590481828E-3</v>
      </c>
      <c r="Y784" s="42">
        <f t="shared" si="359"/>
        <v>9.6033848407037336E-3</v>
      </c>
      <c r="Z784" s="10">
        <f t="shared" si="386"/>
        <v>13.089261408121946</v>
      </c>
      <c r="AA784">
        <f t="shared" si="364"/>
        <v>4199126.7599926684</v>
      </c>
      <c r="AB784" s="10">
        <f t="shared" si="365"/>
        <v>4.1991267599926685</v>
      </c>
      <c r="AC784" s="10">
        <f t="shared" si="366"/>
        <v>4.0981267599926685</v>
      </c>
      <c r="AD784" s="3">
        <f t="shared" si="367"/>
        <v>594.36211167406361</v>
      </c>
      <c r="AI784" s="94">
        <f t="shared" si="368"/>
        <v>0.99454203052306001</v>
      </c>
    </row>
    <row r="785" spans="2:35">
      <c r="B785" s="39">
        <f t="shared" si="369"/>
        <v>757</v>
      </c>
      <c r="C785" s="42">
        <f t="shared" si="370"/>
        <v>12.888968824940575</v>
      </c>
      <c r="D785" s="10">
        <f t="shared" si="371"/>
        <v>1.3110311750594263</v>
      </c>
      <c r="E785" s="40">
        <f t="shared" si="372"/>
        <v>43.777937649881146</v>
      </c>
      <c r="F785" s="40">
        <f t="shared" si="373"/>
        <v>46.4</v>
      </c>
      <c r="G785" s="3">
        <f t="shared" si="374"/>
        <v>296.11031175058889</v>
      </c>
      <c r="H785" s="3">
        <f t="shared" si="375"/>
        <v>213.67820014326583</v>
      </c>
      <c r="I785">
        <f t="shared" si="360"/>
        <v>2.1367820014326583E-4</v>
      </c>
      <c r="J785" s="4">
        <f t="shared" si="376"/>
        <v>1549.2354388719341</v>
      </c>
      <c r="K785" s="40">
        <f t="shared" si="377"/>
        <v>7.2503205185798594</v>
      </c>
      <c r="L785" s="40">
        <f t="shared" si="361"/>
        <v>0</v>
      </c>
      <c r="M785" s="10">
        <f t="shared" si="378"/>
        <v>4.1991267599926685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13.054726074972235</v>
      </c>
      <c r="Q785" s="42">
        <f t="shared" si="380"/>
        <v>0.98768955536081393</v>
      </c>
      <c r="R785" s="4">
        <f t="shared" si="381"/>
        <v>54990.380701987284</v>
      </c>
      <c r="S785">
        <f t="shared" si="362"/>
        <v>5.4990380701987283E-5</v>
      </c>
      <c r="T785" s="41">
        <f t="shared" si="363"/>
        <v>7.3440938633797094E-4</v>
      </c>
      <c r="U785" s="42">
        <f t="shared" si="382"/>
        <v>9.8682987688751278E-2</v>
      </c>
      <c r="V785" s="42">
        <f t="shared" si="383"/>
        <v>0.99775798492764833</v>
      </c>
      <c r="W785" s="42">
        <f t="shared" si="384"/>
        <v>0.99406086803134996</v>
      </c>
      <c r="X785" s="42">
        <f t="shared" si="385"/>
        <v>3.6971168962983691E-3</v>
      </c>
      <c r="Y785" s="42">
        <f t="shared" si="359"/>
        <v>9.6082067352989114E-3</v>
      </c>
      <c r="Z785" s="10">
        <f t="shared" si="386"/>
        <v>13.082902961260997</v>
      </c>
      <c r="AA785">
        <f t="shared" si="364"/>
        <v>4197135.9890530137</v>
      </c>
      <c r="AB785" s="10">
        <f t="shared" si="365"/>
        <v>4.197135989053014</v>
      </c>
      <c r="AC785" s="10">
        <f t="shared" si="366"/>
        <v>4.096135989053014</v>
      </c>
      <c r="AD785" s="3">
        <f t="shared" si="367"/>
        <v>594.07338492429506</v>
      </c>
      <c r="AI785" s="94">
        <f t="shared" si="368"/>
        <v>0.99406086803134996</v>
      </c>
    </row>
    <row r="786" spans="2:35">
      <c r="B786" s="39">
        <f t="shared" si="369"/>
        <v>758</v>
      </c>
      <c r="C786" s="42">
        <f t="shared" si="370"/>
        <v>12.905995203837458</v>
      </c>
      <c r="D786" s="10">
        <f t="shared" si="371"/>
        <v>1.2940047961625432</v>
      </c>
      <c r="E786" s="40">
        <f t="shared" si="372"/>
        <v>43.811990407674912</v>
      </c>
      <c r="F786" s="40">
        <f t="shared" si="373"/>
        <v>46.4</v>
      </c>
      <c r="G786" s="3">
        <f t="shared" si="374"/>
        <v>295.94004796162005</v>
      </c>
      <c r="H786" s="3">
        <f t="shared" si="375"/>
        <v>213.67820014326583</v>
      </c>
      <c r="I786">
        <f t="shared" si="360"/>
        <v>2.1367820014326583E-4</v>
      </c>
      <c r="J786" s="4">
        <f t="shared" si="376"/>
        <v>1551.5780291705551</v>
      </c>
      <c r="K786" s="40">
        <f t="shared" si="377"/>
        <v>7.2612836879487999</v>
      </c>
      <c r="L786" s="40">
        <f t="shared" si="361"/>
        <v>0</v>
      </c>
      <c r="M786" s="10">
        <f t="shared" si="378"/>
        <v>4.197135989053014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13.052751421585409</v>
      </c>
      <c r="Q786" s="42">
        <f t="shared" si="380"/>
        <v>0.98899398370292779</v>
      </c>
      <c r="R786" s="4">
        <f t="shared" si="381"/>
        <v>54265.494880953425</v>
      </c>
      <c r="S786">
        <f t="shared" si="362"/>
        <v>5.4265494880953426E-5</v>
      </c>
      <c r="T786" s="41">
        <f t="shared" si="363"/>
        <v>7.3513427215900478E-4</v>
      </c>
      <c r="U786" s="42">
        <f t="shared" si="382"/>
        <v>9.7382143838614973E-2</v>
      </c>
      <c r="V786" s="42">
        <f t="shared" si="383"/>
        <v>0.9972520591113897</v>
      </c>
      <c r="W786" s="42">
        <f t="shared" si="384"/>
        <v>0.99357797728535269</v>
      </c>
      <c r="X786" s="42">
        <f t="shared" si="385"/>
        <v>3.6740818260370123E-3</v>
      </c>
      <c r="Y786" s="42">
        <f t="shared" si="359"/>
        <v>9.6129993117640387E-3</v>
      </c>
      <c r="Z786" s="10">
        <f t="shared" si="386"/>
        <v>13.076521767284452</v>
      </c>
      <c r="AA786">
        <f t="shared" si="364"/>
        <v>4195138.0962017216</v>
      </c>
      <c r="AB786" s="10">
        <f t="shared" si="365"/>
        <v>4.1951380962017213</v>
      </c>
      <c r="AC786" s="10">
        <f t="shared" si="366"/>
        <v>4.0941380962017213</v>
      </c>
      <c r="AD786" s="3">
        <f t="shared" si="367"/>
        <v>593.78362526493413</v>
      </c>
      <c r="AI786" s="94">
        <f t="shared" si="368"/>
        <v>0.99357797728535269</v>
      </c>
    </row>
    <row r="787" spans="2:35">
      <c r="B787" s="39">
        <f t="shared" si="369"/>
        <v>759</v>
      </c>
      <c r="C787" s="42">
        <f t="shared" si="370"/>
        <v>12.923021582734341</v>
      </c>
      <c r="D787" s="10">
        <f t="shared" si="371"/>
        <v>1.27697841726566</v>
      </c>
      <c r="E787" s="40">
        <f t="shared" si="372"/>
        <v>43.846043165468679</v>
      </c>
      <c r="F787" s="40">
        <f t="shared" si="373"/>
        <v>46.4</v>
      </c>
      <c r="G787" s="3">
        <f t="shared" si="374"/>
        <v>295.76978417265121</v>
      </c>
      <c r="H787" s="3">
        <f t="shared" si="375"/>
        <v>213.67820014326583</v>
      </c>
      <c r="I787">
        <f t="shared" si="360"/>
        <v>2.1367820014326583E-4</v>
      </c>
      <c r="J787" s="4">
        <f t="shared" si="376"/>
        <v>1553.9224409493811</v>
      </c>
      <c r="K787" s="40">
        <f t="shared" si="377"/>
        <v>7.272255381725957</v>
      </c>
      <c r="L787" s="40">
        <f t="shared" si="361"/>
        <v>0</v>
      </c>
      <c r="M787" s="10">
        <f t="shared" si="378"/>
        <v>4.1951380962017213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13.05076906258398</v>
      </c>
      <c r="Q787" s="42">
        <f t="shared" si="380"/>
        <v>0.9902986101824276</v>
      </c>
      <c r="R787" s="4">
        <f t="shared" si="381"/>
        <v>53540.868037713044</v>
      </c>
      <c r="S787">
        <f t="shared" si="362"/>
        <v>5.3540868037713044E-5</v>
      </c>
      <c r="T787" s="41">
        <f t="shared" si="363"/>
        <v>7.3585889900224519E-4</v>
      </c>
      <c r="U787" s="42">
        <f t="shared" si="382"/>
        <v>9.6081764737077927E-2</v>
      </c>
      <c r="V787" s="42">
        <f t="shared" si="383"/>
        <v>0.99674437240888625</v>
      </c>
      <c r="W787" s="42">
        <f t="shared" si="384"/>
        <v>0.99309335901503026</v>
      </c>
      <c r="X787" s="42">
        <f t="shared" si="385"/>
        <v>3.6510133938559841E-3</v>
      </c>
      <c r="Y787" s="42">
        <f t="shared" si="359"/>
        <v>9.6177625205146715E-3</v>
      </c>
      <c r="Z787" s="10">
        <f t="shared" si="386"/>
        <v>13.07011783584522</v>
      </c>
      <c r="AA787">
        <f t="shared" si="364"/>
        <v>4193133.0844610292</v>
      </c>
      <c r="AB787" s="10">
        <f t="shared" si="365"/>
        <v>4.1931330844610288</v>
      </c>
      <c r="AC787" s="10">
        <f t="shared" si="366"/>
        <v>4.0921330844610289</v>
      </c>
      <c r="AD787" s="3">
        <f t="shared" si="367"/>
        <v>593.49283313430442</v>
      </c>
      <c r="AI787" s="94">
        <f t="shared" si="368"/>
        <v>0.99309335901503026</v>
      </c>
    </row>
    <row r="788" spans="2:35">
      <c r="B788" s="39">
        <f t="shared" si="369"/>
        <v>760</v>
      </c>
      <c r="C788" s="42">
        <f t="shared" si="370"/>
        <v>12.940047961631224</v>
      </c>
      <c r="D788" s="10">
        <f t="shared" si="371"/>
        <v>1.2599520383687768</v>
      </c>
      <c r="E788" s="40">
        <f t="shared" si="372"/>
        <v>43.880095923262445</v>
      </c>
      <c r="F788" s="40">
        <f t="shared" si="373"/>
        <v>46.4</v>
      </c>
      <c r="G788" s="3">
        <f t="shared" si="374"/>
        <v>295.59952038368237</v>
      </c>
      <c r="H788" s="3">
        <f t="shared" si="375"/>
        <v>213.67820014326583</v>
      </c>
      <c r="I788">
        <f t="shared" si="360"/>
        <v>2.1367820014326583E-4</v>
      </c>
      <c r="J788" s="4">
        <f t="shared" si="376"/>
        <v>1556.2686742084118</v>
      </c>
      <c r="K788" s="40">
        <f t="shared" si="377"/>
        <v>7.283235599911329</v>
      </c>
      <c r="L788" s="40">
        <f t="shared" si="361"/>
        <v>0</v>
      </c>
      <c r="M788" s="10">
        <f t="shared" si="378"/>
        <v>4.1931330844610288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13.048778993579873</v>
      </c>
      <c r="Q788" s="42">
        <f t="shared" si="380"/>
        <v>0.9916034356304837</v>
      </c>
      <c r="R788" s="4">
        <f t="shared" si="381"/>
        <v>52816.501102662412</v>
      </c>
      <c r="S788">
        <f t="shared" si="362"/>
        <v>5.2816501102662414E-5</v>
      </c>
      <c r="T788" s="41">
        <f t="shared" si="363"/>
        <v>7.365832659372958E-4</v>
      </c>
      <c r="U788" s="42">
        <f t="shared" si="382"/>
        <v>9.4781852053782825E-2</v>
      </c>
      <c r="V788" s="42">
        <f t="shared" si="383"/>
        <v>0.99623492569958749</v>
      </c>
      <c r="W788" s="42">
        <f t="shared" si="384"/>
        <v>0.99260701395347095</v>
      </c>
      <c r="X788" s="42">
        <f t="shared" si="385"/>
        <v>3.6279117461165411E-3</v>
      </c>
      <c r="Y788" s="42">
        <f t="shared" si="359"/>
        <v>9.6224963120843058E-3</v>
      </c>
      <c r="Z788" s="10">
        <f t="shared" si="386"/>
        <v>13.063691176638072</v>
      </c>
      <c r="AA788">
        <f t="shared" si="364"/>
        <v>4191120.9568662797</v>
      </c>
      <c r="AB788" s="10">
        <f t="shared" si="365"/>
        <v>4.1911209568662793</v>
      </c>
      <c r="AC788" s="10">
        <f t="shared" si="366"/>
        <v>4.0901209568662793</v>
      </c>
      <c r="AD788" s="3">
        <f t="shared" si="367"/>
        <v>593.20100897262932</v>
      </c>
      <c r="AI788" s="94">
        <f t="shared" si="368"/>
        <v>0.99260701395347095</v>
      </c>
    </row>
    <row r="789" spans="2:35">
      <c r="B789" s="39">
        <f t="shared" si="369"/>
        <v>761</v>
      </c>
      <c r="C789" s="42">
        <f t="shared" si="370"/>
        <v>12.957074340528107</v>
      </c>
      <c r="D789" s="10">
        <f t="shared" si="371"/>
        <v>1.2429256594718936</v>
      </c>
      <c r="E789" s="40">
        <f t="shared" si="372"/>
        <v>43.914148681056211</v>
      </c>
      <c r="F789" s="40">
        <f t="shared" si="373"/>
        <v>46.4</v>
      </c>
      <c r="G789" s="3">
        <f t="shared" si="374"/>
        <v>295.42925659471354</v>
      </c>
      <c r="H789" s="3">
        <f t="shared" si="375"/>
        <v>213.67820014326583</v>
      </c>
      <c r="I789">
        <f t="shared" si="360"/>
        <v>2.1367820014326583E-4</v>
      </c>
      <c r="J789" s="4">
        <f t="shared" si="376"/>
        <v>1558.6167289476473</v>
      </c>
      <c r="K789" s="40">
        <f t="shared" si="377"/>
        <v>7.2942243425049176</v>
      </c>
      <c r="L789" s="40">
        <f t="shared" si="361"/>
        <v>0</v>
      </c>
      <c r="M789" s="10">
        <f t="shared" si="378"/>
        <v>4.1911209568662793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13.046781210165731</v>
      </c>
      <c r="Q789" s="42">
        <f t="shared" si="380"/>
        <v>0.99290846087944062</v>
      </c>
      <c r="R789" s="4">
        <f t="shared" si="381"/>
        <v>52092.395006197999</v>
      </c>
      <c r="S789">
        <f t="shared" si="362"/>
        <v>5.2092395006198E-5</v>
      </c>
      <c r="T789" s="41">
        <f t="shared" si="363"/>
        <v>7.3730737203376022E-4</v>
      </c>
      <c r="U789" s="42">
        <f t="shared" si="382"/>
        <v>9.3482407458372621E-2</v>
      </c>
      <c r="V789" s="42">
        <f t="shared" si="383"/>
        <v>0.99572371986581698</v>
      </c>
      <c r="W789" s="42">
        <f t="shared" si="384"/>
        <v>0.99211894283694213</v>
      </c>
      <c r="X789" s="42">
        <f t="shared" si="385"/>
        <v>3.6047770288748504E-3</v>
      </c>
      <c r="Y789" s="42">
        <f t="shared" si="359"/>
        <v>9.6272006371238474E-3</v>
      </c>
      <c r="Z789" s="10">
        <f t="shared" si="386"/>
        <v>13.057241799398463</v>
      </c>
      <c r="AA789">
        <f t="shared" si="364"/>
        <v>4189101.7164655556</v>
      </c>
      <c r="AB789" s="10">
        <f t="shared" si="365"/>
        <v>4.1891017164655553</v>
      </c>
      <c r="AC789" s="10">
        <f t="shared" si="366"/>
        <v>4.0881017164655553</v>
      </c>
      <c r="AD789" s="3">
        <f t="shared" si="367"/>
        <v>592.90815322198046</v>
      </c>
      <c r="AI789" s="94">
        <f t="shared" si="368"/>
        <v>0.99211894283694213</v>
      </c>
    </row>
    <row r="790" spans="2:35">
      <c r="B790" s="39">
        <f t="shared" si="369"/>
        <v>762</v>
      </c>
      <c r="C790" s="42">
        <f t="shared" si="370"/>
        <v>12.974100719424991</v>
      </c>
      <c r="D790" s="10">
        <f t="shared" si="371"/>
        <v>1.2258992805750104</v>
      </c>
      <c r="E790" s="40">
        <f t="shared" si="372"/>
        <v>43.948201438849978</v>
      </c>
      <c r="F790" s="40">
        <f t="shared" si="373"/>
        <v>46.4</v>
      </c>
      <c r="G790" s="3">
        <f t="shared" si="374"/>
        <v>295.2589928057447</v>
      </c>
      <c r="H790" s="3">
        <f t="shared" si="375"/>
        <v>213.67820014326583</v>
      </c>
      <c r="I790">
        <f t="shared" si="360"/>
        <v>2.1367820014326583E-4</v>
      </c>
      <c r="J790" s="4">
        <f t="shared" si="376"/>
        <v>1560.9666051670879</v>
      </c>
      <c r="K790" s="40">
        <f t="shared" si="377"/>
        <v>7.3052216095067219</v>
      </c>
      <c r="L790" s="40">
        <f t="shared" si="361"/>
        <v>0</v>
      </c>
      <c r="M790" s="10">
        <f t="shared" si="378"/>
        <v>4.1891017164655553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13.044775707914489</v>
      </c>
      <c r="Q790" s="42">
        <f t="shared" si="380"/>
        <v>0.99421368676282262</v>
      </c>
      <c r="R790" s="4">
        <f t="shared" si="381"/>
        <v>51368.550678716056</v>
      </c>
      <c r="S790">
        <f t="shared" si="362"/>
        <v>5.1368550678716053E-5</v>
      </c>
      <c r="T790" s="41">
        <f t="shared" si="363"/>
        <v>7.3803121636124218E-4</v>
      </c>
      <c r="U790" s="42">
        <f t="shared" si="382"/>
        <v>9.2183432620489891E-2</v>
      </c>
      <c r="V790" s="42">
        <f t="shared" si="383"/>
        <v>0.99521075579418283</v>
      </c>
      <c r="W790" s="42">
        <f t="shared" si="384"/>
        <v>0.99162914640480071</v>
      </c>
      <c r="X790" s="42">
        <f t="shared" si="385"/>
        <v>3.5816093893821233E-3</v>
      </c>
      <c r="Y790" s="42">
        <f t="shared" si="359"/>
        <v>9.6318754464030324E-3</v>
      </c>
      <c r="Z790" s="10">
        <f t="shared" si="386"/>
        <v>13.050769713904003</v>
      </c>
      <c r="AA790">
        <f t="shared" si="364"/>
        <v>4187075.3663201332</v>
      </c>
      <c r="AB790" s="10">
        <f t="shared" si="365"/>
        <v>4.1870753663201334</v>
      </c>
      <c r="AC790" s="10">
        <f t="shared" si="366"/>
        <v>4.0860753663201335</v>
      </c>
      <c r="AD790" s="3">
        <f t="shared" si="367"/>
        <v>592.61426632634277</v>
      </c>
      <c r="AI790" s="94">
        <f t="shared" si="368"/>
        <v>0.99162914640480071</v>
      </c>
    </row>
    <row r="791" spans="2:35">
      <c r="B791" s="39">
        <f t="shared" si="369"/>
        <v>763</v>
      </c>
      <c r="C791" s="42">
        <f t="shared" si="370"/>
        <v>12.991127098321874</v>
      </c>
      <c r="D791" s="10">
        <f t="shared" si="371"/>
        <v>1.2088729016781272</v>
      </c>
      <c r="E791" s="40">
        <f t="shared" si="372"/>
        <v>43.982254196643744</v>
      </c>
      <c r="F791" s="40">
        <f t="shared" si="373"/>
        <v>46.4</v>
      </c>
      <c r="G791" s="3">
        <f t="shared" si="374"/>
        <v>295.08872901677586</v>
      </c>
      <c r="H791" s="3">
        <f t="shared" si="375"/>
        <v>213.67820014326583</v>
      </c>
      <c r="I791">
        <f t="shared" si="360"/>
        <v>2.1367820014326583E-4</v>
      </c>
      <c r="J791" s="4">
        <f t="shared" si="376"/>
        <v>1563.3183028667329</v>
      </c>
      <c r="K791" s="40">
        <f t="shared" si="377"/>
        <v>7.3162274009167412</v>
      </c>
      <c r="L791" s="40">
        <f t="shared" si="361"/>
        <v>0</v>
      </c>
      <c r="M791" s="10">
        <f t="shared" si="378"/>
        <v>4.1870753663201334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13.042762482379759</v>
      </c>
      <c r="Q791" s="42">
        <f t="shared" si="380"/>
        <v>0.99551911411533978</v>
      </c>
      <c r="R791" s="4">
        <f t="shared" si="381"/>
        <v>50644.969050613065</v>
      </c>
      <c r="S791">
        <f t="shared" si="362"/>
        <v>5.0644969050613067E-5</v>
      </c>
      <c r="T791" s="41">
        <f t="shared" si="363"/>
        <v>7.3875479798934517E-4</v>
      </c>
      <c r="U791" s="42">
        <f t="shared" si="382"/>
        <v>9.0884929209777657E-2</v>
      </c>
      <c r="V791" s="42">
        <f t="shared" si="383"/>
        <v>0.99469603437405629</v>
      </c>
      <c r="W791" s="42">
        <f t="shared" si="384"/>
        <v>0.99113762539960459</v>
      </c>
      <c r="X791" s="42">
        <f t="shared" si="385"/>
        <v>3.5584089744516989E-3</v>
      </c>
      <c r="Y791" s="42">
        <f t="shared" si="359"/>
        <v>9.6365206908097245E-3</v>
      </c>
      <c r="Z791" s="10">
        <f t="shared" si="386"/>
        <v>13.044274929973056</v>
      </c>
      <c r="AA791">
        <f t="shared" si="364"/>
        <v>4185041.9095040546</v>
      </c>
      <c r="AB791" s="10">
        <f t="shared" si="365"/>
        <v>4.1850419095040543</v>
      </c>
      <c r="AC791" s="10">
        <f t="shared" si="366"/>
        <v>4.0840419095040543</v>
      </c>
      <c r="AD791" s="3">
        <f t="shared" si="367"/>
        <v>592.3193487315524</v>
      </c>
      <c r="AI791" s="94">
        <f t="shared" si="368"/>
        <v>0.99113762539960459</v>
      </c>
    </row>
    <row r="792" spans="2:35">
      <c r="B792" s="39">
        <f t="shared" si="369"/>
        <v>764</v>
      </c>
      <c r="C792" s="42">
        <f t="shared" si="370"/>
        <v>13.008153477218757</v>
      </c>
      <c r="D792" s="10">
        <f t="shared" si="371"/>
        <v>1.191846522781244</v>
      </c>
      <c r="E792" s="40">
        <f t="shared" si="372"/>
        <v>44.016306954437511</v>
      </c>
      <c r="F792" s="40">
        <f t="shared" si="373"/>
        <v>46.4</v>
      </c>
      <c r="G792" s="3">
        <f t="shared" si="374"/>
        <v>294.91846522780702</v>
      </c>
      <c r="H792" s="3">
        <f t="shared" si="375"/>
        <v>213.67820014326583</v>
      </c>
      <c r="I792">
        <f t="shared" si="360"/>
        <v>2.1367820014326583E-4</v>
      </c>
      <c r="J792" s="4">
        <f t="shared" si="376"/>
        <v>1565.671822046583</v>
      </c>
      <c r="K792" s="40">
        <f t="shared" si="377"/>
        <v>7.3272417167349762</v>
      </c>
      <c r="L792" s="40">
        <f t="shared" si="361"/>
        <v>0</v>
      </c>
      <c r="M792" s="10">
        <f t="shared" si="378"/>
        <v>4.1850419095040543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13.040741529095351</v>
      </c>
      <c r="Q792" s="42">
        <f t="shared" si="380"/>
        <v>0.99682474377289376</v>
      </c>
      <c r="R792" s="4">
        <f t="shared" si="381"/>
        <v>49921.65105228527</v>
      </c>
      <c r="S792">
        <f t="shared" si="362"/>
        <v>4.992165105228527E-5</v>
      </c>
      <c r="T792" s="41">
        <f t="shared" si="363"/>
        <v>7.3947811598767293E-4</v>
      </c>
      <c r="U792" s="42">
        <f t="shared" si="382"/>
        <v>8.9586898895878522E-2</v>
      </c>
      <c r="V792" s="42">
        <f t="shared" si="383"/>
        <v>0.99417955649913126</v>
      </c>
      <c r="W792" s="42">
        <f t="shared" si="384"/>
        <v>0.99064438056700688</v>
      </c>
      <c r="X792" s="42">
        <f t="shared" si="385"/>
        <v>3.5351759321243792E-3</v>
      </c>
      <c r="Y792" s="42">
        <f t="shared" si="359"/>
        <v>9.6411363213513776E-3</v>
      </c>
      <c r="Z792" s="10">
        <f t="shared" si="386"/>
        <v>13.037757457466252</v>
      </c>
      <c r="AA792">
        <f t="shared" si="364"/>
        <v>4183001.3491045902</v>
      </c>
      <c r="AB792" s="10">
        <f t="shared" si="365"/>
        <v>4.1830013491045905</v>
      </c>
      <c r="AC792" s="10">
        <f t="shared" si="366"/>
        <v>4.0820013491045906</v>
      </c>
      <c r="AD792" s="3">
        <f t="shared" si="367"/>
        <v>592.02340088536482</v>
      </c>
      <c r="AI792" s="94">
        <f t="shared" si="368"/>
        <v>0.99064438056700688</v>
      </c>
    </row>
    <row r="793" spans="2:35">
      <c r="B793" s="39">
        <f t="shared" si="369"/>
        <v>765</v>
      </c>
      <c r="C793" s="42">
        <f t="shared" si="370"/>
        <v>13.02517985611564</v>
      </c>
      <c r="D793" s="10">
        <f t="shared" si="371"/>
        <v>1.1748201438843608</v>
      </c>
      <c r="E793" s="40">
        <f t="shared" si="372"/>
        <v>44.050359712231277</v>
      </c>
      <c r="F793" s="40">
        <f t="shared" si="373"/>
        <v>46.4</v>
      </c>
      <c r="G793" s="3">
        <f t="shared" si="374"/>
        <v>294.74820143883818</v>
      </c>
      <c r="H793" s="3">
        <f t="shared" si="375"/>
        <v>213.67820014326583</v>
      </c>
      <c r="I793">
        <f t="shared" si="360"/>
        <v>2.1367820014326583E-4</v>
      </c>
      <c r="J793" s="4">
        <f t="shared" si="376"/>
        <v>1568.0271627066377</v>
      </c>
      <c r="K793" s="40">
        <f t="shared" si="377"/>
        <v>7.3382645569614269</v>
      </c>
      <c r="L793" s="40">
        <f t="shared" si="361"/>
        <v>0</v>
      </c>
      <c r="M793" s="10">
        <f t="shared" si="378"/>
        <v>4.1830013491045905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13.03871284357567</v>
      </c>
      <c r="Q793" s="42">
        <f t="shared" si="380"/>
        <v>0.99813057657258397</v>
      </c>
      <c r="R793" s="4">
        <f t="shared" si="381"/>
        <v>49198.597614129139</v>
      </c>
      <c r="S793">
        <f t="shared" si="362"/>
        <v>4.9198597614129141E-5</v>
      </c>
      <c r="T793" s="41">
        <f t="shared" si="363"/>
        <v>7.4020116942582906E-4</v>
      </c>
      <c r="U793" s="42">
        <f t="shared" si="382"/>
        <v>8.828934334843544E-2</v>
      </c>
      <c r="V793" s="42">
        <f t="shared" si="383"/>
        <v>0.99366132306594646</v>
      </c>
      <c r="W793" s="42">
        <f t="shared" si="384"/>
        <v>0.99014941265587164</v>
      </c>
      <c r="X793" s="42">
        <f t="shared" si="385"/>
        <v>3.5119104100748144E-3</v>
      </c>
      <c r="Y793" s="42">
        <f t="shared" si="359"/>
        <v>9.6457222891544268E-3</v>
      </c>
      <c r="Z793" s="10">
        <f t="shared" si="386"/>
        <v>13.031217306285226</v>
      </c>
      <c r="AA793">
        <f t="shared" si="364"/>
        <v>4180953.6882218514</v>
      </c>
      <c r="AB793" s="10">
        <f t="shared" si="365"/>
        <v>4.1809536882218516</v>
      </c>
      <c r="AC793" s="10">
        <f t="shared" si="366"/>
        <v>4.0799536882218517</v>
      </c>
      <c r="AD793" s="3">
        <f t="shared" si="367"/>
        <v>591.72642323739694</v>
      </c>
      <c r="AI793" s="94">
        <f t="shared" si="368"/>
        <v>0.99014941265587164</v>
      </c>
    </row>
    <row r="794" spans="2:35">
      <c r="B794" s="39">
        <f t="shared" si="369"/>
        <v>766</v>
      </c>
      <c r="C794" s="42">
        <f t="shared" si="370"/>
        <v>13.042206235012523</v>
      </c>
      <c r="D794" s="10">
        <f t="shared" si="371"/>
        <v>1.1577937649874777</v>
      </c>
      <c r="E794" s="40">
        <f t="shared" si="372"/>
        <v>44.084412470025043</v>
      </c>
      <c r="F794" s="40">
        <f t="shared" si="373"/>
        <v>46.4</v>
      </c>
      <c r="G794" s="3">
        <f t="shared" si="374"/>
        <v>294.57793764986934</v>
      </c>
      <c r="H794" s="3">
        <f t="shared" si="375"/>
        <v>213.67820014326583</v>
      </c>
      <c r="I794">
        <f t="shared" si="360"/>
        <v>2.1367820014326583E-4</v>
      </c>
      <c r="J794" s="4">
        <f t="shared" si="376"/>
        <v>1570.3843248468975</v>
      </c>
      <c r="K794" s="40">
        <f t="shared" si="377"/>
        <v>7.3492959215960942</v>
      </c>
      <c r="L794" s="40">
        <f t="shared" si="361"/>
        <v>0</v>
      </c>
      <c r="M794" s="10">
        <f t="shared" si="378"/>
        <v>4.1809536882218516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13.036676421315265</v>
      </c>
      <c r="Q794" s="42">
        <f t="shared" si="380"/>
        <v>0.99943661335271339</v>
      </c>
      <c r="R794" s="4">
        <f t="shared" si="381"/>
        <v>48475.809666540947</v>
      </c>
      <c r="S794">
        <f t="shared" si="362"/>
        <v>4.8475809666540945E-5</v>
      </c>
      <c r="T794" s="41">
        <f t="shared" si="363"/>
        <v>7.409239573734173E-4</v>
      </c>
      <c r="U794" s="42">
        <f t="shared" si="382"/>
        <v>8.6992264237091041E-2</v>
      </c>
      <c r="V794" s="42">
        <f t="shared" si="383"/>
        <v>0.99314133497516832</v>
      </c>
      <c r="W794" s="42">
        <f t="shared" si="384"/>
        <v>0.98965272241817581</v>
      </c>
      <c r="X794" s="42">
        <f t="shared" si="385"/>
        <v>3.4886125569925097E-3</v>
      </c>
      <c r="Y794" s="42">
        <f t="shared" si="359"/>
        <v>9.6502785454654801E-3</v>
      </c>
      <c r="Z794" s="10">
        <f t="shared" si="386"/>
        <v>13.024654486373761</v>
      </c>
      <c r="AA794">
        <f t="shared" si="364"/>
        <v>4178898.9299691431</v>
      </c>
      <c r="AB794" s="10">
        <f t="shared" si="365"/>
        <v>4.1788989299691428</v>
      </c>
      <c r="AC794" s="10">
        <f t="shared" si="366"/>
        <v>4.0778989299691428</v>
      </c>
      <c r="AD794" s="3">
        <f t="shared" si="367"/>
        <v>591.42841623917946</v>
      </c>
      <c r="AI794" s="94">
        <f t="shared" si="368"/>
        <v>0.98965272241817581</v>
      </c>
    </row>
    <row r="795" spans="2:35">
      <c r="B795" s="39">
        <f t="shared" si="369"/>
        <v>767</v>
      </c>
      <c r="C795" s="42">
        <f t="shared" si="370"/>
        <v>13.059232613909407</v>
      </c>
      <c r="D795" s="10">
        <f t="shared" si="371"/>
        <v>1.1407673860905945</v>
      </c>
      <c r="E795" s="40">
        <f t="shared" si="372"/>
        <v>44.11846522781881</v>
      </c>
      <c r="F795" s="40">
        <f t="shared" si="373"/>
        <v>46.4</v>
      </c>
      <c r="G795" s="3">
        <f t="shared" si="374"/>
        <v>294.4076738609005</v>
      </c>
      <c r="H795" s="3">
        <f t="shared" si="375"/>
        <v>213.67820014326583</v>
      </c>
      <c r="I795">
        <f t="shared" si="360"/>
        <v>2.1367820014326583E-4</v>
      </c>
      <c r="J795" s="4">
        <f t="shared" si="376"/>
        <v>1572.7433084673619</v>
      </c>
      <c r="K795" s="40">
        <f t="shared" si="377"/>
        <v>7.3603358106389765</v>
      </c>
      <c r="L795" s="40">
        <f t="shared" si="361"/>
        <v>0</v>
      </c>
      <c r="M795" s="10">
        <f t="shared" si="378"/>
        <v>4.1788989299691428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13.034632257789127</v>
      </c>
      <c r="Q795" s="42">
        <f t="shared" si="380"/>
        <v>1.0007428549527946</v>
      </c>
      <c r="R795" s="4">
        <f t="shared" si="381"/>
        <v>47753.288139917138</v>
      </c>
      <c r="S795">
        <f t="shared" si="362"/>
        <v>4.775328813991714E-5</v>
      </c>
      <c r="T795" s="41">
        <f t="shared" si="363"/>
        <v>7.4164647890004104E-4</v>
      </c>
      <c r="U795" s="42">
        <f t="shared" si="382"/>
        <v>8.5695663231488292E-2</v>
      </c>
      <c r="V795" s="42">
        <f t="shared" si="383"/>
        <v>0.99261959313051684</v>
      </c>
      <c r="W795" s="42">
        <f t="shared" si="384"/>
        <v>0.98915431060909675</v>
      </c>
      <c r="X795" s="42">
        <f t="shared" si="385"/>
        <v>3.4652825214200877E-3</v>
      </c>
      <c r="Y795" s="42">
        <f t="shared" si="359"/>
        <v>9.6548050416509924E-3</v>
      </c>
      <c r="Z795" s="10">
        <f t="shared" si="386"/>
        <v>13.018069007716903</v>
      </c>
      <c r="AA795">
        <f t="shared" si="364"/>
        <v>4176837.0774726924</v>
      </c>
      <c r="AB795" s="10">
        <f t="shared" si="365"/>
        <v>4.1768370774726922</v>
      </c>
      <c r="AC795" s="10">
        <f t="shared" si="366"/>
        <v>4.0758370774726922</v>
      </c>
      <c r="AD795" s="3">
        <f t="shared" si="367"/>
        <v>591.12938034411786</v>
      </c>
      <c r="AI795" s="94">
        <f t="shared" si="368"/>
        <v>0.98915431060909675</v>
      </c>
    </row>
    <row r="796" spans="2:35">
      <c r="B796" s="39">
        <f t="shared" si="369"/>
        <v>768</v>
      </c>
      <c r="C796" s="42">
        <f t="shared" si="370"/>
        <v>13.07625899280629</v>
      </c>
      <c r="D796" s="10">
        <f t="shared" si="371"/>
        <v>1.1237410071937113</v>
      </c>
      <c r="E796" s="40">
        <f t="shared" si="372"/>
        <v>44.152517985612576</v>
      </c>
      <c r="F796" s="40">
        <f t="shared" si="373"/>
        <v>46.4</v>
      </c>
      <c r="G796" s="3">
        <f t="shared" si="374"/>
        <v>294.23741007193166</v>
      </c>
      <c r="H796" s="3">
        <f t="shared" si="375"/>
        <v>213.67820014326583</v>
      </c>
      <c r="I796">
        <f t="shared" si="360"/>
        <v>2.1367820014326583E-4</v>
      </c>
      <c r="J796" s="4">
        <f t="shared" si="376"/>
        <v>1575.1041135680314</v>
      </c>
      <c r="K796" s="40">
        <f t="shared" si="377"/>
        <v>7.3713842240900753</v>
      </c>
      <c r="L796" s="40">
        <f t="shared" si="361"/>
        <v>0</v>
      </c>
      <c r="M796" s="10">
        <f t="shared" si="378"/>
        <v>4.1768370774726922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13.032580348452358</v>
      </c>
      <c r="Q796" s="42">
        <f t="shared" si="380"/>
        <v>1.0020493022135555</v>
      </c>
      <c r="R796" s="4">
        <f t="shared" si="381"/>
        <v>47031.033964653994</v>
      </c>
      <c r="S796">
        <f t="shared" si="362"/>
        <v>4.7031033964653997E-5</v>
      </c>
      <c r="T796" s="41">
        <f t="shared" si="363"/>
        <v>7.4236873307530421E-4</v>
      </c>
      <c r="U796" s="42">
        <f t="shared" si="382"/>
        <v>8.4399542001269812E-2</v>
      </c>
      <c r="V796" s="42">
        <f t="shared" si="383"/>
        <v>0.99209609843997326</v>
      </c>
      <c r="W796" s="42">
        <f t="shared" si="384"/>
        <v>0.98865417798694777</v>
      </c>
      <c r="X796" s="42">
        <f t="shared" si="385"/>
        <v>3.4419204530254932E-3</v>
      </c>
      <c r="Y796" s="42">
        <f t="shared" si="359"/>
        <v>9.6593017291986046E-3</v>
      </c>
      <c r="Z796" s="10">
        <f t="shared" si="386"/>
        <v>13.011460880342312</v>
      </c>
      <c r="AA796">
        <f t="shared" si="364"/>
        <v>4174768.1338720671</v>
      </c>
      <c r="AB796" s="10">
        <f t="shared" si="365"/>
        <v>4.1747681338720675</v>
      </c>
      <c r="AC796" s="10">
        <f t="shared" si="366"/>
        <v>4.0737681338720675</v>
      </c>
      <c r="AD796" s="3">
        <f t="shared" si="367"/>
        <v>590.82931600755148</v>
      </c>
      <c r="AI796" s="94">
        <f t="shared" si="368"/>
        <v>0.98865417798694777</v>
      </c>
    </row>
    <row r="797" spans="2:35">
      <c r="B797" s="39">
        <f t="shared" si="369"/>
        <v>769</v>
      </c>
      <c r="C797" s="42">
        <f t="shared" si="370"/>
        <v>13.093285371703173</v>
      </c>
      <c r="D797" s="10">
        <f t="shared" si="371"/>
        <v>1.1067146282968281</v>
      </c>
      <c r="E797" s="40">
        <f t="shared" si="372"/>
        <v>44.186570743406342</v>
      </c>
      <c r="F797" s="40">
        <f t="shared" si="373"/>
        <v>46.4</v>
      </c>
      <c r="G797" s="3">
        <f t="shared" si="374"/>
        <v>294.06714628296282</v>
      </c>
      <c r="H797" s="3">
        <f t="shared" si="375"/>
        <v>213.67820014326583</v>
      </c>
      <c r="I797">
        <f t="shared" si="360"/>
        <v>2.1367820014326583E-4</v>
      </c>
      <c r="J797" s="4">
        <f t="shared" si="376"/>
        <v>1577.4667401489053</v>
      </c>
      <c r="K797" s="40">
        <f t="shared" si="377"/>
        <v>7.3824411619493882</v>
      </c>
      <c r="L797" s="40">
        <f t="shared" si="361"/>
        <v>0</v>
      </c>
      <c r="M797" s="10">
        <f t="shared" si="378"/>
        <v>4.1747681338720675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13.030520688740515</v>
      </c>
      <c r="Q797" s="42">
        <f t="shared" si="380"/>
        <v>1.0033559559769463</v>
      </c>
      <c r="R797" s="4">
        <f t="shared" si="381"/>
        <v>46309.048071147976</v>
      </c>
      <c r="S797">
        <f t="shared" si="362"/>
        <v>4.6309048071147974E-5</v>
      </c>
      <c r="T797" s="41">
        <f t="shared" si="363"/>
        <v>7.4309071896881023E-4</v>
      </c>
      <c r="U797" s="42">
        <f t="shared" si="382"/>
        <v>8.3103902216078593E-2</v>
      </c>
      <c r="V797" s="42">
        <f t="shared" si="383"/>
        <v>0.99157085181388394</v>
      </c>
      <c r="W797" s="42">
        <f t="shared" si="384"/>
        <v>0.98815232531327679</v>
      </c>
      <c r="X797" s="42">
        <f t="shared" si="385"/>
        <v>3.4185265006071441E-3</v>
      </c>
      <c r="Y797" s="42">
        <f t="shared" si="359"/>
        <v>9.663768559715874E-3</v>
      </c>
      <c r="Z797" s="10">
        <f t="shared" si="386"/>
        <v>13.004830114318104</v>
      </c>
      <c r="AA797">
        <f t="shared" si="364"/>
        <v>4172692.1023194999</v>
      </c>
      <c r="AB797" s="10">
        <f t="shared" si="365"/>
        <v>4.1726921023195001</v>
      </c>
      <c r="AC797" s="10">
        <f t="shared" si="366"/>
        <v>4.0716921023195001</v>
      </c>
      <c r="AD797" s="3">
        <f t="shared" si="367"/>
        <v>590.52822368665704</v>
      </c>
      <c r="AI797" s="94">
        <f t="shared" si="368"/>
        <v>0.98815232531327679</v>
      </c>
    </row>
    <row r="798" spans="2:35">
      <c r="B798" s="39">
        <f t="shared" si="369"/>
        <v>770</v>
      </c>
      <c r="C798" s="42">
        <f t="shared" si="370"/>
        <v>13.110311750600056</v>
      </c>
      <c r="D798" s="10">
        <f t="shared" si="371"/>
        <v>1.0896882493999449</v>
      </c>
      <c r="E798" s="40">
        <f t="shared" si="372"/>
        <v>44.220623501200109</v>
      </c>
      <c r="F798" s="40">
        <f t="shared" si="373"/>
        <v>46.4</v>
      </c>
      <c r="G798" s="3">
        <f t="shared" si="374"/>
        <v>293.89688249399399</v>
      </c>
      <c r="H798" s="3">
        <f t="shared" si="375"/>
        <v>213.67820014326583</v>
      </c>
      <c r="I798">
        <f t="shared" si="360"/>
        <v>2.1367820014326583E-4</v>
      </c>
      <c r="J798" s="4">
        <f t="shared" si="376"/>
        <v>1579.8311882099842</v>
      </c>
      <c r="K798" s="40">
        <f t="shared" si="377"/>
        <v>7.3935066242169176</v>
      </c>
      <c r="L798" s="40">
        <f t="shared" si="361"/>
        <v>0</v>
      </c>
      <c r="M798" s="10">
        <f t="shared" si="378"/>
        <v>4.1726921023195001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13.028453274068877</v>
      </c>
      <c r="Q798" s="42">
        <f t="shared" si="380"/>
        <v>1.0046628170861442</v>
      </c>
      <c r="R798" s="4">
        <f t="shared" si="381"/>
        <v>45587.331389795385</v>
      </c>
      <c r="S798">
        <f t="shared" si="362"/>
        <v>4.5587331389795382E-5</v>
      </c>
      <c r="T798" s="41">
        <f t="shared" si="363"/>
        <v>7.4381243565016281E-4</v>
      </c>
      <c r="U798" s="42">
        <f t="shared" si="382"/>
        <v>8.180874554555731E-2</v>
      </c>
      <c r="V798" s="42">
        <f t="shared" si="383"/>
        <v>0.99104385416758134</v>
      </c>
      <c r="W798" s="42">
        <f t="shared" si="384"/>
        <v>0.98764875335270386</v>
      </c>
      <c r="X798" s="42">
        <f t="shared" si="385"/>
        <v>3.3951008148774831E-3</v>
      </c>
      <c r="Y798" s="42">
        <f t="shared" ref="Y798:Y861" si="389">IF((X798*(Q798-Q797)+Y797)&lt;0,0,X798*(Q798-Q797)+Y797)</f>
        <v>9.6682054849326435E-3</v>
      </c>
      <c r="Z798" s="10">
        <f t="shared" si="386"/>
        <v>12.998176719755582</v>
      </c>
      <c r="AA798">
        <f t="shared" si="364"/>
        <v>4170608.9859807477</v>
      </c>
      <c r="AB798" s="10">
        <f t="shared" si="365"/>
        <v>4.1706089859807474</v>
      </c>
      <c r="AC798" s="10">
        <f t="shared" si="366"/>
        <v>4.0696089859807474</v>
      </c>
      <c r="AD798" s="3">
        <f t="shared" si="367"/>
        <v>590.22610384057248</v>
      </c>
      <c r="AI798" s="94">
        <f t="shared" si="368"/>
        <v>0.98764875335270386</v>
      </c>
    </row>
    <row r="799" spans="2:35">
      <c r="B799" s="39">
        <f t="shared" si="369"/>
        <v>771</v>
      </c>
      <c r="C799" s="42">
        <f t="shared" si="370"/>
        <v>13.127338129496939</v>
      </c>
      <c r="D799" s="10">
        <f t="shared" si="371"/>
        <v>1.0726618705030617</v>
      </c>
      <c r="E799" s="40">
        <f t="shared" si="372"/>
        <v>44.254676258993875</v>
      </c>
      <c r="F799" s="40">
        <f t="shared" si="373"/>
        <v>46.4</v>
      </c>
      <c r="G799" s="3">
        <f t="shared" si="374"/>
        <v>293.72661870502515</v>
      </c>
      <c r="H799" s="3">
        <f t="shared" si="375"/>
        <v>213.67820014326583</v>
      </c>
      <c r="I799">
        <f t="shared" si="360"/>
        <v>2.1367820014326583E-4</v>
      </c>
      <c r="J799" s="4">
        <f t="shared" si="376"/>
        <v>1582.1974577512681</v>
      </c>
      <c r="K799" s="40">
        <f t="shared" si="377"/>
        <v>7.4045806108926637</v>
      </c>
      <c r="L799" s="40">
        <f t="shared" si="361"/>
        <v>0</v>
      </c>
      <c r="M799" s="10">
        <f t="shared" si="378"/>
        <v>4.1706089859807474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13.02637809983325</v>
      </c>
      <c r="Q799" s="42">
        <f t="shared" si="380"/>
        <v>1.0059698863855606</v>
      </c>
      <c r="R799" s="4">
        <f t="shared" si="381"/>
        <v>44865.884850992552</v>
      </c>
      <c r="S799">
        <f t="shared" si="362"/>
        <v>4.4865884850992552E-5</v>
      </c>
      <c r="T799" s="41">
        <f t="shared" si="363"/>
        <v>7.4453388218896567E-4</v>
      </c>
      <c r="U799" s="42">
        <f t="shared" si="382"/>
        <v>8.0514073659348678E-2</v>
      </c>
      <c r="V799" s="42">
        <f t="shared" si="383"/>
        <v>0.99051510641916329</v>
      </c>
      <c r="W799" s="42">
        <f t="shared" si="384"/>
        <v>0.98714346287313004</v>
      </c>
      <c r="X799" s="42">
        <f t="shared" si="385"/>
        <v>3.3716435460332539E-3</v>
      </c>
      <c r="Y799" s="42">
        <f t="shared" si="389"/>
        <v>9.672612456700239E-3</v>
      </c>
      <c r="Z799" s="10">
        <f t="shared" si="386"/>
        <v>12.991500706807715</v>
      </c>
      <c r="AA799">
        <f t="shared" si="364"/>
        <v>4168518.78803461</v>
      </c>
      <c r="AB799" s="10">
        <f t="shared" si="365"/>
        <v>4.1685187880346097</v>
      </c>
      <c r="AC799" s="10">
        <f t="shared" si="366"/>
        <v>4.0675187880346098</v>
      </c>
      <c r="AD799" s="3">
        <f t="shared" si="367"/>
        <v>589.92295693032781</v>
      </c>
      <c r="AI799" s="94">
        <f t="shared" si="368"/>
        <v>0.98714346287313004</v>
      </c>
    </row>
    <row r="800" spans="2:35">
      <c r="B800" s="39">
        <f t="shared" si="369"/>
        <v>772</v>
      </c>
      <c r="C800" s="42">
        <f t="shared" si="370"/>
        <v>13.144364508393823</v>
      </c>
      <c r="D800" s="10">
        <f t="shared" si="371"/>
        <v>1.0556354916061785</v>
      </c>
      <c r="E800" s="40">
        <f t="shared" si="372"/>
        <v>44.288729016787642</v>
      </c>
      <c r="F800" s="40">
        <f t="shared" si="373"/>
        <v>46.4</v>
      </c>
      <c r="G800" s="3">
        <f t="shared" si="374"/>
        <v>293.55635491605631</v>
      </c>
      <c r="H800" s="3">
        <f t="shared" si="375"/>
        <v>213.67820014326583</v>
      </c>
      <c r="I800">
        <f t="shared" si="360"/>
        <v>2.1367820014326583E-4</v>
      </c>
      <c r="J800" s="4">
        <f t="shared" si="376"/>
        <v>1584.5655487727565</v>
      </c>
      <c r="K800" s="40">
        <f t="shared" si="377"/>
        <v>7.4156631219766238</v>
      </c>
      <c r="L800" s="40">
        <f t="shared" si="361"/>
        <v>0</v>
      </c>
      <c r="M800" s="10">
        <f t="shared" si="378"/>
        <v>4.1685187880346097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13.024295161409416</v>
      </c>
      <c r="Q800" s="42">
        <f t="shared" si="380"/>
        <v>1.0072771647208467</v>
      </c>
      <c r="R800" s="4">
        <f t="shared" si="381"/>
        <v>44144.709385135931</v>
      </c>
      <c r="S800">
        <f t="shared" si="362"/>
        <v>4.4144709385135929E-5</v>
      </c>
      <c r="T800" s="41">
        <f t="shared" si="363"/>
        <v>7.4525505765482233E-4</v>
      </c>
      <c r="U800" s="42">
        <f t="shared" si="382"/>
        <v>7.9219888227095678E-2</v>
      </c>
      <c r="V800" s="42">
        <f t="shared" si="383"/>
        <v>0.9899846094900413</v>
      </c>
      <c r="W800" s="42">
        <f t="shared" si="384"/>
        <v>0.98663645464562022</v>
      </c>
      <c r="X800" s="42">
        <f t="shared" si="385"/>
        <v>3.3481548444210807E-3</v>
      </c>
      <c r="Y800" s="42">
        <f t="shared" si="389"/>
        <v>9.6769894269915346E-3</v>
      </c>
      <c r="Z800" s="10">
        <f t="shared" si="386"/>
        <v>12.984802085668768</v>
      </c>
      <c r="AA800">
        <f t="shared" si="364"/>
        <v>4166421.5116728186</v>
      </c>
      <c r="AB800" s="10">
        <f t="shared" si="365"/>
        <v>4.1664215116728185</v>
      </c>
      <c r="AC800" s="10">
        <f t="shared" si="366"/>
        <v>4.0654215116728185</v>
      </c>
      <c r="AD800" s="3">
        <f t="shared" si="367"/>
        <v>589.61878341882789</v>
      </c>
      <c r="AI800" s="94">
        <f t="shared" si="368"/>
        <v>0.98663645464562022</v>
      </c>
    </row>
    <row r="801" spans="2:35">
      <c r="B801" s="39">
        <f t="shared" si="369"/>
        <v>773</v>
      </c>
      <c r="C801" s="42">
        <f t="shared" si="370"/>
        <v>13.161390887290706</v>
      </c>
      <c r="D801" s="10">
        <f t="shared" si="371"/>
        <v>1.0386091127092953</v>
      </c>
      <c r="E801" s="40">
        <f t="shared" si="372"/>
        <v>44.322781774581408</v>
      </c>
      <c r="F801" s="40">
        <f t="shared" si="373"/>
        <v>46.4</v>
      </c>
      <c r="G801" s="3">
        <f t="shared" si="374"/>
        <v>293.38609112708747</v>
      </c>
      <c r="H801" s="3">
        <f t="shared" si="375"/>
        <v>213.67820014326583</v>
      </c>
      <c r="I801">
        <f t="shared" si="360"/>
        <v>2.1367820014326583E-4</v>
      </c>
      <c r="J801" s="4">
        <f t="shared" si="376"/>
        <v>1586.9354612744498</v>
      </c>
      <c r="K801" s="40">
        <f t="shared" si="377"/>
        <v>7.4267541574688005</v>
      </c>
      <c r="L801" s="40">
        <f t="shared" si="361"/>
        <v>0</v>
      </c>
      <c r="M801" s="10">
        <f t="shared" si="378"/>
        <v>4.1664215116728185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13.022204454152956</v>
      </c>
      <c r="Q801" s="42">
        <f t="shared" si="380"/>
        <v>1.0085846529388998</v>
      </c>
      <c r="R801" s="4">
        <f t="shared" si="381"/>
        <v>43423.805922621832</v>
      </c>
      <c r="S801">
        <f t="shared" si="362"/>
        <v>4.3423805922621832E-5</v>
      </c>
      <c r="T801" s="41">
        <f t="shared" si="363"/>
        <v>7.4597596111733639E-4</v>
      </c>
      <c r="U801" s="42">
        <f t="shared" si="382"/>
        <v>7.792619091844101E-2</v>
      </c>
      <c r="V801" s="42">
        <f t="shared" si="383"/>
        <v>0.98945236430588146</v>
      </c>
      <c r="W801" s="42">
        <f t="shared" si="384"/>
        <v>0.98612772944437543</v>
      </c>
      <c r="X801" s="42">
        <f t="shared" si="385"/>
        <v>3.3246348615060262E-3</v>
      </c>
      <c r="Y801" s="42">
        <f t="shared" si="389"/>
        <v>9.6813363479022821E-3</v>
      </c>
      <c r="Z801" s="10">
        <f t="shared" si="386"/>
        <v>12.978080866575647</v>
      </c>
      <c r="AA801">
        <f t="shared" si="364"/>
        <v>4164317.1601004521</v>
      </c>
      <c r="AB801" s="10">
        <f t="shared" si="365"/>
        <v>4.1643171601004525</v>
      </c>
      <c r="AC801" s="10">
        <f t="shared" si="366"/>
        <v>4.0633171601004525</v>
      </c>
      <c r="AD801" s="3">
        <f t="shared" si="367"/>
        <v>589.31358377091408</v>
      </c>
      <c r="AI801" s="94">
        <f t="shared" si="368"/>
        <v>0.98612772944437543</v>
      </c>
    </row>
    <row r="802" spans="2:35">
      <c r="B802" s="39">
        <f t="shared" si="369"/>
        <v>774</v>
      </c>
      <c r="C802" s="42">
        <f t="shared" si="370"/>
        <v>13.178417266187589</v>
      </c>
      <c r="D802" s="10">
        <f t="shared" si="371"/>
        <v>1.0215827338124122</v>
      </c>
      <c r="E802" s="40">
        <f t="shared" si="372"/>
        <v>44.356834532375174</v>
      </c>
      <c r="F802" s="40">
        <f t="shared" si="373"/>
        <v>46.4</v>
      </c>
      <c r="G802" s="3">
        <f t="shared" si="374"/>
        <v>293.21582733811863</v>
      </c>
      <c r="H802" s="3">
        <f t="shared" si="375"/>
        <v>213.67820014326583</v>
      </c>
      <c r="I802">
        <f t="shared" si="360"/>
        <v>2.1367820014326583E-4</v>
      </c>
      <c r="J802" s="4">
        <f t="shared" si="376"/>
        <v>1589.307195256348</v>
      </c>
      <c r="K802" s="40">
        <f t="shared" si="377"/>
        <v>7.4378537173691921</v>
      </c>
      <c r="L802" s="40">
        <f t="shared" si="361"/>
        <v>0</v>
      </c>
      <c r="M802" s="10">
        <f t="shared" si="378"/>
        <v>4.1643171601004525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13.020105973399607</v>
      </c>
      <c r="Q802" s="42">
        <f t="shared" si="380"/>
        <v>1.0098923518878691</v>
      </c>
      <c r="R802" s="4">
        <f t="shared" si="381"/>
        <v>42703.175393846621</v>
      </c>
      <c r="S802">
        <f t="shared" si="362"/>
        <v>4.2703175393846624E-5</v>
      </c>
      <c r="T802" s="41">
        <f t="shared" si="363"/>
        <v>7.4669659164611159E-4</v>
      </c>
      <c r="U802" s="42">
        <f t="shared" si="382"/>
        <v>7.6632983403027446E-2</v>
      </c>
      <c r="V802" s="42">
        <f t="shared" si="383"/>
        <v>0.98891837179560793</v>
      </c>
      <c r="W802" s="42">
        <f t="shared" si="384"/>
        <v>0.98561728804683491</v>
      </c>
      <c r="X802" s="42">
        <f t="shared" si="385"/>
        <v>3.301083748773026E-3</v>
      </c>
      <c r="Y802" s="42">
        <f t="shared" si="389"/>
        <v>9.6856531716510118E-3</v>
      </c>
      <c r="Z802" s="10">
        <f t="shared" si="386"/>
        <v>12.971337059807309</v>
      </c>
      <c r="AA802">
        <f t="shared" si="364"/>
        <v>4162205.7365357587</v>
      </c>
      <c r="AB802" s="10">
        <f t="shared" si="365"/>
        <v>4.1622057365357588</v>
      </c>
      <c r="AC802" s="10">
        <f t="shared" si="366"/>
        <v>4.0612057365357588</v>
      </c>
      <c r="AD802" s="3">
        <f t="shared" si="367"/>
        <v>589.00735845333702</v>
      </c>
      <c r="AI802" s="94">
        <f t="shared" si="368"/>
        <v>0.98561728804683491</v>
      </c>
    </row>
    <row r="803" spans="2:35">
      <c r="B803" s="39">
        <f t="shared" si="369"/>
        <v>775</v>
      </c>
      <c r="C803" s="42">
        <f t="shared" si="370"/>
        <v>13.195443645084472</v>
      </c>
      <c r="D803" s="10">
        <f t="shared" si="371"/>
        <v>1.004556354915529</v>
      </c>
      <c r="E803" s="40">
        <f t="shared" si="372"/>
        <v>44.390887290168941</v>
      </c>
      <c r="F803" s="40">
        <f t="shared" si="373"/>
        <v>46.4</v>
      </c>
      <c r="G803" s="3">
        <f t="shared" si="374"/>
        <v>293.04556354914979</v>
      </c>
      <c r="H803" s="3">
        <f t="shared" si="375"/>
        <v>213.67820014326583</v>
      </c>
      <c r="I803">
        <f t="shared" si="360"/>
        <v>2.1367820014326583E-4</v>
      </c>
      <c r="J803" s="4">
        <f t="shared" si="376"/>
        <v>1591.6807507184508</v>
      </c>
      <c r="K803" s="40">
        <f t="shared" si="377"/>
        <v>7.4489618016777994</v>
      </c>
      <c r="L803" s="40">
        <f t="shared" si="361"/>
        <v>0</v>
      </c>
      <c r="M803" s="10">
        <f t="shared" si="378"/>
        <v>4.1622057365357588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13.017999714465017</v>
      </c>
      <c r="Q803" s="42">
        <f t="shared" si="380"/>
        <v>1.0112002624171621</v>
      </c>
      <c r="R803" s="4">
        <f t="shared" si="381"/>
        <v>41982.818729206665</v>
      </c>
      <c r="S803">
        <f t="shared" si="362"/>
        <v>4.1982818729206663E-5</v>
      </c>
      <c r="T803" s="41">
        <f t="shared" si="363"/>
        <v>7.4741694831075153E-4</v>
      </c>
      <c r="U803" s="42">
        <f t="shared" si="382"/>
        <v>7.5340267350497814E-2</v>
      </c>
      <c r="V803" s="42">
        <f t="shared" si="383"/>
        <v>0.98838263289186756</v>
      </c>
      <c r="W803" s="42">
        <f t="shared" si="384"/>
        <v>0.98510513123363153</v>
      </c>
      <c r="X803" s="42">
        <f t="shared" si="385"/>
        <v>3.2775016582360372E-3</v>
      </c>
      <c r="Y803" s="42">
        <f t="shared" si="389"/>
        <v>9.6899398505795944E-3</v>
      </c>
      <c r="Z803" s="10">
        <f t="shared" si="386"/>
        <v>12.964570675685072</v>
      </c>
      <c r="AA803">
        <f t="shared" si="364"/>
        <v>4160087.2442102465</v>
      </c>
      <c r="AB803" s="10">
        <f t="shared" si="365"/>
        <v>4.1600872442102466</v>
      </c>
      <c r="AC803" s="10">
        <f t="shared" si="366"/>
        <v>4.0590872442102466</v>
      </c>
      <c r="AD803" s="3">
        <f t="shared" si="367"/>
        <v>588.70010793477104</v>
      </c>
      <c r="AI803" s="94">
        <f t="shared" si="368"/>
        <v>0.98510513123363153</v>
      </c>
    </row>
    <row r="804" spans="2:35">
      <c r="B804" s="39">
        <f t="shared" si="369"/>
        <v>776</v>
      </c>
      <c r="C804" s="42">
        <f t="shared" si="370"/>
        <v>13.212470023981355</v>
      </c>
      <c r="D804" s="10">
        <f t="shared" si="371"/>
        <v>0.98752997601864578</v>
      </c>
      <c r="E804" s="40">
        <f t="shared" si="372"/>
        <v>44.424940047962707</v>
      </c>
      <c r="F804" s="40">
        <f t="shared" si="373"/>
        <v>46.4</v>
      </c>
      <c r="G804" s="3">
        <f t="shared" si="374"/>
        <v>292.87529976018095</v>
      </c>
      <c r="H804" s="3">
        <f t="shared" si="375"/>
        <v>213.67820014326583</v>
      </c>
      <c r="I804">
        <f t="shared" si="360"/>
        <v>2.1367820014326583E-4</v>
      </c>
      <c r="J804" s="4">
        <f t="shared" si="376"/>
        <v>1594.0561276607586</v>
      </c>
      <c r="K804" s="40">
        <f t="shared" si="377"/>
        <v>7.4600784103946234</v>
      </c>
      <c r="L804" s="40">
        <f t="shared" si="361"/>
        <v>0</v>
      </c>
      <c r="M804" s="10">
        <f t="shared" si="378"/>
        <v>4.1600872442102466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13.015885672644771</v>
      </c>
      <c r="Q804" s="42">
        <f t="shared" si="380"/>
        <v>1.012508385377451</v>
      </c>
      <c r="R804" s="4">
        <f t="shared" si="381"/>
        <v>41262.736859098281</v>
      </c>
      <c r="S804">
        <f t="shared" si="362"/>
        <v>4.126273685909828E-5</v>
      </c>
      <c r="T804" s="41">
        <f t="shared" si="363"/>
        <v>7.4813703018085994E-4</v>
      </c>
      <c r="U804" s="42">
        <f t="shared" si="382"/>
        <v>7.4048044430494814E-2</v>
      </c>
      <c r="V804" s="42">
        <f t="shared" si="383"/>
        <v>0.98784514853067429</v>
      </c>
      <c r="W804" s="42">
        <f t="shared" si="384"/>
        <v>0.98459125978861528</v>
      </c>
      <c r="X804" s="42">
        <f t="shared" si="385"/>
        <v>3.2538887420590079E-3</v>
      </c>
      <c r="Y804" s="42">
        <f t="shared" si="389"/>
        <v>9.6941963371533074E-3</v>
      </c>
      <c r="Z804" s="10">
        <f t="shared" si="386"/>
        <v>12.957781724572254</v>
      </c>
      <c r="AA804">
        <f t="shared" si="364"/>
        <v>4157961.6863685744</v>
      </c>
      <c r="AB804" s="10">
        <f t="shared" si="365"/>
        <v>4.1579616863685747</v>
      </c>
      <c r="AC804" s="10">
        <f t="shared" si="366"/>
        <v>4.0569616863685747</v>
      </c>
      <c r="AD804" s="3">
        <f t="shared" si="367"/>
        <v>588.39183268579768</v>
      </c>
      <c r="AI804" s="94">
        <f t="shared" si="368"/>
        <v>0.98459125978861528</v>
      </c>
    </row>
    <row r="805" spans="2:35">
      <c r="B805" s="39">
        <f t="shared" si="369"/>
        <v>777</v>
      </c>
      <c r="C805" s="42">
        <f t="shared" si="370"/>
        <v>13.229496402878238</v>
      </c>
      <c r="D805" s="10">
        <f t="shared" si="371"/>
        <v>0.9705035971217626</v>
      </c>
      <c r="E805" s="40">
        <f t="shared" si="372"/>
        <v>44.458992805756473</v>
      </c>
      <c r="F805" s="40">
        <f t="shared" si="373"/>
        <v>46.4</v>
      </c>
      <c r="G805" s="3">
        <f t="shared" si="374"/>
        <v>292.70503597121211</v>
      </c>
      <c r="H805" s="3">
        <f t="shared" si="375"/>
        <v>213.67820014326583</v>
      </c>
      <c r="I805">
        <f t="shared" si="360"/>
        <v>2.1367820014326583E-4</v>
      </c>
      <c r="J805" s="4">
        <f t="shared" si="376"/>
        <v>1596.4333260832714</v>
      </c>
      <c r="K805" s="40">
        <f t="shared" si="377"/>
        <v>7.4712035435196631</v>
      </c>
      <c r="L805" s="40">
        <f t="shared" si="361"/>
        <v>0</v>
      </c>
      <c r="M805" s="10">
        <f t="shared" si="378"/>
        <v>4.1579616863685747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13.013763843214225</v>
      </c>
      <c r="Q805" s="42">
        <f t="shared" si="380"/>
        <v>1.0138167216206788</v>
      </c>
      <c r="R805" s="4">
        <f t="shared" si="381"/>
        <v>40542.930713917922</v>
      </c>
      <c r="S805">
        <f t="shared" si="362"/>
        <v>4.0542930713917921E-5</v>
      </c>
      <c r="T805" s="41">
        <f t="shared" si="363"/>
        <v>7.4885683632604032E-4</v>
      </c>
      <c r="U805" s="42">
        <f t="shared" si="382"/>
        <v>7.2756316312661398E-2</v>
      </c>
      <c r="V805" s="42">
        <f t="shared" si="383"/>
        <v>0.98730591965150882</v>
      </c>
      <c r="W805" s="42">
        <f t="shared" si="384"/>
        <v>0.98407567449882638</v>
      </c>
      <c r="X805" s="42">
        <f t="shared" si="385"/>
        <v>3.2302451526824427E-3</v>
      </c>
      <c r="Y805" s="42">
        <f t="shared" si="389"/>
        <v>9.6984225839610722E-3</v>
      </c>
      <c r="Z805" s="10">
        <f t="shared" si="386"/>
        <v>12.950970216874047</v>
      </c>
      <c r="AA805">
        <f t="shared" si="364"/>
        <v>4155829.066268513</v>
      </c>
      <c r="AB805" s="10">
        <f t="shared" si="365"/>
        <v>4.1558290662685131</v>
      </c>
      <c r="AC805" s="10">
        <f t="shared" si="366"/>
        <v>4.0548290662685131</v>
      </c>
      <c r="AD805" s="3">
        <f t="shared" si="367"/>
        <v>588.08253317889967</v>
      </c>
      <c r="AI805" s="94">
        <f t="shared" si="368"/>
        <v>0.98407567449882638</v>
      </c>
    </row>
    <row r="806" spans="2:35">
      <c r="B806" s="39">
        <f t="shared" si="369"/>
        <v>778</v>
      </c>
      <c r="C806" s="42">
        <f t="shared" si="370"/>
        <v>13.246522781775122</v>
      </c>
      <c r="D806" s="10">
        <f t="shared" si="371"/>
        <v>0.95347721822487941</v>
      </c>
      <c r="E806" s="40">
        <f t="shared" si="372"/>
        <v>44.49304556355024</v>
      </c>
      <c r="F806" s="40">
        <f t="shared" si="373"/>
        <v>46.4</v>
      </c>
      <c r="G806" s="3">
        <f t="shared" si="374"/>
        <v>292.53477218224327</v>
      </c>
      <c r="H806" s="3">
        <f t="shared" si="375"/>
        <v>213.67820014326583</v>
      </c>
      <c r="I806">
        <f t="shared" si="360"/>
        <v>2.1367820014326583E-4</v>
      </c>
      <c r="J806" s="4">
        <f t="shared" si="376"/>
        <v>1598.8123459859887</v>
      </c>
      <c r="K806" s="40">
        <f t="shared" si="377"/>
        <v>7.4823372010529177</v>
      </c>
      <c r="L806" s="40">
        <f t="shared" si="361"/>
        <v>0</v>
      </c>
      <c r="M806" s="10">
        <f t="shared" si="378"/>
        <v>4.1558290662685131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13.011634221428388</v>
      </c>
      <c r="Q806" s="42">
        <f t="shared" si="380"/>
        <v>1.015125272000065</v>
      </c>
      <c r="R806" s="4">
        <f t="shared" si="381"/>
        <v>39823.401224061912</v>
      </c>
      <c r="S806">
        <f t="shared" si="362"/>
        <v>3.982340122406191E-5</v>
      </c>
      <c r="T806" s="41">
        <f t="shared" si="363"/>
        <v>7.495763658158963E-4</v>
      </c>
      <c r="U806" s="42">
        <f t="shared" si="382"/>
        <v>7.1465084666640297E-2</v>
      </c>
      <c r="V806" s="42">
        <f t="shared" si="383"/>
        <v>0.98676494719815389</v>
      </c>
      <c r="W806" s="42">
        <f t="shared" si="384"/>
        <v>0.98355837615448416</v>
      </c>
      <c r="X806" s="42">
        <f t="shared" si="385"/>
        <v>3.2065710436697259E-3</v>
      </c>
      <c r="Y806" s="42">
        <f t="shared" si="389"/>
        <v>9.7026185437167952E-3</v>
      </c>
      <c r="Z806" s="10">
        <f t="shared" si="386"/>
        <v>12.944136163038868</v>
      </c>
      <c r="AA806">
        <f t="shared" si="364"/>
        <v>4153689.3871813649</v>
      </c>
      <c r="AB806" s="10">
        <f t="shared" si="365"/>
        <v>4.1536893871813652</v>
      </c>
      <c r="AC806" s="10">
        <f t="shared" si="366"/>
        <v>4.0526893871813652</v>
      </c>
      <c r="AD806" s="3">
        <f t="shared" si="367"/>
        <v>587.77220988852287</v>
      </c>
      <c r="AI806" s="94">
        <f t="shared" si="368"/>
        <v>0.98355837615448416</v>
      </c>
    </row>
    <row r="807" spans="2:35">
      <c r="B807" s="39">
        <f t="shared" si="369"/>
        <v>779</v>
      </c>
      <c r="C807" s="42">
        <f t="shared" si="370"/>
        <v>13.263549160672005</v>
      </c>
      <c r="D807" s="10">
        <f t="shared" si="371"/>
        <v>0.93645083932799622</v>
      </c>
      <c r="E807" s="40">
        <f t="shared" si="372"/>
        <v>44.527098321344006</v>
      </c>
      <c r="F807" s="40">
        <f t="shared" si="373"/>
        <v>46.4</v>
      </c>
      <c r="G807" s="3">
        <f t="shared" si="374"/>
        <v>292.36450839327443</v>
      </c>
      <c r="H807" s="3">
        <f t="shared" si="375"/>
        <v>213.67820014326583</v>
      </c>
      <c r="I807">
        <f t="shared" ref="I807:I862" si="390">H807/1000^2</f>
        <v>2.1367820014326583E-4</v>
      </c>
      <c r="J807" s="4">
        <f t="shared" si="376"/>
        <v>1601.1931873689109</v>
      </c>
      <c r="K807" s="40">
        <f t="shared" si="377"/>
        <v>7.493479382994388</v>
      </c>
      <c r="L807" s="40">
        <f t="shared" ref="L807:L862" si="391">IF((gstar-K807)&lt;0,0,gstar-K807)</f>
        <v>0</v>
      </c>
      <c r="M807" s="10">
        <f t="shared" si="378"/>
        <v>4.1536893871813652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13.009496802522284</v>
      </c>
      <c r="Q807" s="42">
        <f t="shared" si="380"/>
        <v>1.0164340373701124</v>
      </c>
      <c r="R807" s="4">
        <f t="shared" si="381"/>
        <v>39104.149319926604</v>
      </c>
      <c r="S807">
        <f t="shared" ref="S807:S862" si="392">R807/1000^3</f>
        <v>3.9104149319926605E-5</v>
      </c>
      <c r="T807" s="41">
        <f t="shared" ref="T807:T862" si="393">(vc/1000^3-S807)</f>
        <v>7.5029561772003159E-4</v>
      </c>
      <c r="U807" s="42">
        <f t="shared" si="382"/>
        <v>7.017435116207428E-2</v>
      </c>
      <c r="V807" s="42">
        <f t="shared" si="383"/>
        <v>0.98622223211731452</v>
      </c>
      <c r="W807" s="42">
        <f t="shared" si="384"/>
        <v>0.98303936554909177</v>
      </c>
      <c r="X807" s="42">
        <f t="shared" si="385"/>
        <v>3.182866568222753E-3</v>
      </c>
      <c r="Y807" s="42">
        <f t="shared" si="389"/>
        <v>9.7067841692587663E-3</v>
      </c>
      <c r="Z807" s="10">
        <f t="shared" si="386"/>
        <v>12.937279573557094</v>
      </c>
      <c r="AA807">
        <f t="shared" ref="AA807:AA862" si="394">Z807*rat*to+patm*1000000</f>
        <v>4151542.6523915692</v>
      </c>
      <c r="AB807" s="10">
        <f t="shared" ref="AB807:AB862" si="395">AA807/1000000</f>
        <v>4.1515426523915693</v>
      </c>
      <c r="AC807" s="10">
        <f t="shared" ref="AC807:AC862" si="396">AB807-patm</f>
        <v>4.0505426523915693</v>
      </c>
      <c r="AD807" s="3">
        <f t="shared" ref="AD807:AD862" si="397">AC807*1000000/6895</f>
        <v>587.46086329101797</v>
      </c>
      <c r="AI807" s="94">
        <f t="shared" ref="AI807:AI862" si="398">($M807-patm)*1000000*$I807/SQRT(rat*to)*SQRT(k)*(2/(k+1))^((k+1)/2/(k-1))</f>
        <v>0.98303936554909177</v>
      </c>
    </row>
    <row r="808" spans="2:35">
      <c r="B808" s="39">
        <f t="shared" ref="B808:B862" si="399">1+B807</f>
        <v>780</v>
      </c>
      <c r="C808" s="42">
        <f t="shared" ref="C808:C862" si="400">xincp+C807</f>
        <v>13.280575539568888</v>
      </c>
      <c r="D808" s="10">
        <f t="shared" ref="D808:D862" si="401">(F808-E808)/2</f>
        <v>0.91942446043111303</v>
      </c>
      <c r="E808" s="40">
        <f t="shared" ref="E808:E862" si="402">E807+ci*2*xincp</f>
        <v>44.561151079137773</v>
      </c>
      <c r="F808" s="40">
        <f t="shared" ref="F808:F862" si="403">F807-osi*2*xincp</f>
        <v>46.4</v>
      </c>
      <c r="G808" s="3">
        <f t="shared" ref="G808:G862" si="404">G807-ei*n*2*xincp</f>
        <v>292.1942446043056</v>
      </c>
      <c r="H808" s="3">
        <f t="shared" ref="H808:H862" si="405">PI()/4*(dto+erate*(two-D808)/two)^2</f>
        <v>213.67820014326583</v>
      </c>
      <c r="I808">
        <f t="shared" si="390"/>
        <v>2.1367820014326583E-4</v>
      </c>
      <c r="J808" s="4">
        <f t="shared" ref="J808:J862" si="406">PI()/4*dc^2-PI()/4*(F808^2-E808^2)</f>
        <v>1603.575850232038</v>
      </c>
      <c r="K808" s="40">
        <f t="shared" ref="K808:K862" si="407">J808/H808</f>
        <v>7.5046300893440741</v>
      </c>
      <c r="L808" s="40">
        <f t="shared" si="391"/>
        <v>0</v>
      </c>
      <c r="M808" s="10">
        <f t="shared" ref="M808:M862" si="408">AB807</f>
        <v>4.1515426523915693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13.0073515817105</v>
      </c>
      <c r="Q808" s="42">
        <f t="shared" ref="Q808:Q862" si="410">xincp/P808+Q807</f>
        <v>1.0177430185866134</v>
      </c>
      <c r="R808" s="4">
        <f t="shared" ref="R808:R862" si="411">PI()/4*(F808^2-E808^2)*G808</f>
        <v>38385.175931908372</v>
      </c>
      <c r="S808">
        <f t="shared" si="392"/>
        <v>3.8385175931908371E-5</v>
      </c>
      <c r="T808" s="41">
        <f t="shared" si="393"/>
        <v>7.5101459110804981E-4</v>
      </c>
      <c r="U808" s="42">
        <f t="shared" ref="U808:U862" si="412">rhopgrain*R808/1000^2</f>
        <v>6.8884117468606176E-2</v>
      </c>
      <c r="V808" s="42">
        <f t="shared" ref="V808:V862" si="413">(U807-U808)/(Q808-Q807)</f>
        <v>0.98567777535950052</v>
      </c>
      <c r="W808" s="42">
        <f t="shared" ref="W808:W862" si="414">IF(V808&lt;AI808,IF(AB807&gt;pbd,AI808,0),AI808)</f>
        <v>0.98251864347933782</v>
      </c>
      <c r="X808" s="42">
        <f t="shared" ref="X808:X862" si="415">V808-W808</f>
        <v>3.1591318801627022E-3</v>
      </c>
      <c r="Y808" s="42">
        <f t="shared" si="389"/>
        <v>9.7109194135503486E-3</v>
      </c>
      <c r="Z808" s="10">
        <f t="shared" ref="Z808:Z862" si="416">Y808/T808</f>
        <v>12.93040045896155</v>
      </c>
      <c r="AA808">
        <f t="shared" si="394"/>
        <v>4149388.8651968571</v>
      </c>
      <c r="AB808" s="10">
        <f t="shared" si="395"/>
        <v>4.1493888651968573</v>
      </c>
      <c r="AC808" s="10">
        <f t="shared" si="396"/>
        <v>4.0483888651968574</v>
      </c>
      <c r="AD808" s="3">
        <f t="shared" si="397"/>
        <v>587.14849386466381</v>
      </c>
      <c r="AI808" s="94">
        <f t="shared" si="398"/>
        <v>0.98251864347933782</v>
      </c>
    </row>
    <row r="809" spans="2:35">
      <c r="B809" s="39">
        <f t="shared" si="399"/>
        <v>781</v>
      </c>
      <c r="C809" s="42">
        <f t="shared" si="400"/>
        <v>13.297601918465771</v>
      </c>
      <c r="D809" s="10">
        <f t="shared" si="401"/>
        <v>0.90239808153422985</v>
      </c>
      <c r="E809" s="40">
        <f t="shared" si="402"/>
        <v>44.595203836931539</v>
      </c>
      <c r="F809" s="40">
        <f t="shared" si="403"/>
        <v>46.4</v>
      </c>
      <c r="G809" s="3">
        <f t="shared" si="404"/>
        <v>292.02398081533676</v>
      </c>
      <c r="H809" s="3">
        <f t="shared" si="405"/>
        <v>213.67820014326583</v>
      </c>
      <c r="I809">
        <f t="shared" si="390"/>
        <v>2.1367820014326583E-4</v>
      </c>
      <c r="J809" s="4">
        <f t="shared" si="406"/>
        <v>1605.9603345753699</v>
      </c>
      <c r="K809" s="40">
        <f t="shared" si="407"/>
        <v>7.5157893201019759</v>
      </c>
      <c r="L809" s="40">
        <f t="shared" si="391"/>
        <v>0</v>
      </c>
      <c r="M809" s="10">
        <f t="shared" si="408"/>
        <v>4.1493888651968573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13.00519855418726</v>
      </c>
      <c r="Q809" s="42">
        <f t="shared" si="410"/>
        <v>1.019052216506656</v>
      </c>
      <c r="R809" s="4">
        <f t="shared" si="411"/>
        <v>37666.481990403576</v>
      </c>
      <c r="S809">
        <f t="shared" si="392"/>
        <v>3.7666481990403578E-5</v>
      </c>
      <c r="T809" s="41">
        <f t="shared" si="393"/>
        <v>7.5173328504955469E-4</v>
      </c>
      <c r="U809" s="42">
        <f t="shared" si="412"/>
        <v>6.7594385255878728E-2</v>
      </c>
      <c r="V809" s="42">
        <f t="shared" si="413"/>
        <v>0.98513157787899619</v>
      </c>
      <c r="W809" s="42">
        <f t="shared" si="414"/>
        <v>0.98199621074513543</v>
      </c>
      <c r="X809" s="42">
        <f t="shared" si="415"/>
        <v>3.1353671338607558E-3</v>
      </c>
      <c r="Y809" s="42">
        <f t="shared" si="389"/>
        <v>9.7150242296805689E-3</v>
      </c>
      <c r="Z809" s="10">
        <f t="shared" si="416"/>
        <v>12.923498829827855</v>
      </c>
      <c r="AA809">
        <f t="shared" si="394"/>
        <v>4147228.0289083561</v>
      </c>
      <c r="AB809" s="10">
        <f t="shared" si="395"/>
        <v>4.1472280289083558</v>
      </c>
      <c r="AC809" s="10">
        <f t="shared" si="396"/>
        <v>4.0462280289083559</v>
      </c>
      <c r="AD809" s="3">
        <f t="shared" si="397"/>
        <v>586.83510208968187</v>
      </c>
      <c r="AI809" s="94">
        <f t="shared" si="398"/>
        <v>0.98199621074513543</v>
      </c>
    </row>
    <row r="810" spans="2:35">
      <c r="B810" s="39">
        <f t="shared" si="399"/>
        <v>782</v>
      </c>
      <c r="C810" s="42">
        <f t="shared" si="400"/>
        <v>13.314628297362654</v>
      </c>
      <c r="D810" s="10">
        <f t="shared" si="401"/>
        <v>0.88537170263734666</v>
      </c>
      <c r="E810" s="40">
        <f t="shared" si="402"/>
        <v>44.629256594725305</v>
      </c>
      <c r="F810" s="40">
        <f t="shared" si="403"/>
        <v>46.4</v>
      </c>
      <c r="G810" s="3">
        <f t="shared" si="404"/>
        <v>291.85371702636792</v>
      </c>
      <c r="H810" s="3">
        <f t="shared" si="405"/>
        <v>213.67820014326583</v>
      </c>
      <c r="I810">
        <f t="shared" si="390"/>
        <v>2.1367820014326583E-4</v>
      </c>
      <c r="J810" s="4">
        <f t="shared" si="406"/>
        <v>1608.3466403989064</v>
      </c>
      <c r="K810" s="40">
        <f t="shared" si="407"/>
        <v>7.5269570752680934</v>
      </c>
      <c r="L810" s="40">
        <f t="shared" si="391"/>
        <v>0</v>
      </c>
      <c r="M810" s="10">
        <f t="shared" si="408"/>
        <v>4.1472280289083558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13.003037715126471</v>
      </c>
      <c r="Q810" s="42">
        <f t="shared" si="410"/>
        <v>1.0203616319886304</v>
      </c>
      <c r="R810" s="4">
        <f t="shared" si="411"/>
        <v>36948.068425808575</v>
      </c>
      <c r="S810">
        <f t="shared" si="392"/>
        <v>3.6948068425808577E-5</v>
      </c>
      <c r="T810" s="41">
        <f t="shared" si="393"/>
        <v>7.5245169861414961E-4</v>
      </c>
      <c r="U810" s="42">
        <f t="shared" si="412"/>
        <v>6.6305156193534776E-2</v>
      </c>
      <c r="V810" s="42">
        <f t="shared" si="413"/>
        <v>0.98458364063330372</v>
      </c>
      <c r="W810" s="42">
        <f t="shared" si="414"/>
        <v>0.9814720681496476</v>
      </c>
      <c r="X810" s="42">
        <f t="shared" si="415"/>
        <v>3.111572483656122E-3</v>
      </c>
      <c r="Y810" s="42">
        <f t="shared" si="389"/>
        <v>9.719098570863954E-3</v>
      </c>
      <c r="Z810" s="10">
        <f t="shared" si="416"/>
        <v>12.916574696773752</v>
      </c>
      <c r="AA810">
        <f t="shared" si="394"/>
        <v>4145060.1468503848</v>
      </c>
      <c r="AB810" s="10">
        <f t="shared" si="395"/>
        <v>4.1450601468503852</v>
      </c>
      <c r="AC810" s="10">
        <f t="shared" si="396"/>
        <v>4.0440601468503852</v>
      </c>
      <c r="AD810" s="3">
        <f t="shared" si="397"/>
        <v>586.52068844820667</v>
      </c>
      <c r="AI810" s="94">
        <f t="shared" si="398"/>
        <v>0.9814720681496476</v>
      </c>
    </row>
    <row r="811" spans="2:35">
      <c r="B811" s="39">
        <f t="shared" si="399"/>
        <v>783</v>
      </c>
      <c r="C811" s="42">
        <f t="shared" si="400"/>
        <v>13.331654676259538</v>
      </c>
      <c r="D811" s="10">
        <f t="shared" si="401"/>
        <v>0.86834532374046347</v>
      </c>
      <c r="E811" s="40">
        <f t="shared" si="402"/>
        <v>44.663309352519072</v>
      </c>
      <c r="F811" s="40">
        <f t="shared" si="403"/>
        <v>46.4</v>
      </c>
      <c r="G811" s="3">
        <f t="shared" si="404"/>
        <v>291.68345323739908</v>
      </c>
      <c r="H811" s="3">
        <f t="shared" si="405"/>
        <v>213.67820014326583</v>
      </c>
      <c r="I811">
        <f t="shared" si="390"/>
        <v>2.1367820014326583E-4</v>
      </c>
      <c r="J811" s="4">
        <f t="shared" si="406"/>
        <v>1610.734767702648</v>
      </c>
      <c r="K811" s="40">
        <f t="shared" si="407"/>
        <v>7.5381333548424267</v>
      </c>
      <c r="L811" s="40">
        <f t="shared" si="391"/>
        <v>0</v>
      </c>
      <c r="M811" s="10">
        <f t="shared" si="408"/>
        <v>4.1450601468503852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13.000869059681451</v>
      </c>
      <c r="Q811" s="42">
        <f t="shared" si="410"/>
        <v>1.0216712658922351</v>
      </c>
      <c r="R811" s="4">
        <f t="shared" si="411"/>
        <v>36229.936168519736</v>
      </c>
      <c r="S811">
        <f t="shared" si="392"/>
        <v>3.6229936168519734E-5</v>
      </c>
      <c r="T811" s="41">
        <f t="shared" si="393"/>
        <v>7.5316983087143853E-4</v>
      </c>
      <c r="U811" s="42">
        <f t="shared" si="412"/>
        <v>6.5016431951217091E-2</v>
      </c>
      <c r="V811" s="42">
        <f t="shared" si="413"/>
        <v>0.98403396458393033</v>
      </c>
      <c r="W811" s="42">
        <f t="shared" si="414"/>
        <v>0.98094621649923652</v>
      </c>
      <c r="X811" s="42">
        <f t="shared" si="415"/>
        <v>3.0877480846938088E-3</v>
      </c>
      <c r="Y811" s="42">
        <f t="shared" si="389"/>
        <v>9.7231423904414593E-3</v>
      </c>
      <c r="Z811" s="10">
        <f t="shared" si="416"/>
        <v>12.909628070459901</v>
      </c>
      <c r="AA811">
        <f t="shared" si="394"/>
        <v>4142885.2223606957</v>
      </c>
      <c r="AB811" s="10">
        <f t="shared" si="395"/>
        <v>4.1428852223606958</v>
      </c>
      <c r="AC811" s="10">
        <f t="shared" si="396"/>
        <v>4.0418852223606958</v>
      </c>
      <c r="AD811" s="3">
        <f t="shared" si="397"/>
        <v>586.20525342432131</v>
      </c>
      <c r="AI811" s="94">
        <f t="shared" si="398"/>
        <v>0.98094621649923652</v>
      </c>
    </row>
    <row r="812" spans="2:35">
      <c r="B812" s="39">
        <f t="shared" si="399"/>
        <v>784</v>
      </c>
      <c r="C812" s="42">
        <f t="shared" si="400"/>
        <v>13.348681055156421</v>
      </c>
      <c r="D812" s="10">
        <f t="shared" si="401"/>
        <v>0.85131894484358028</v>
      </c>
      <c r="E812" s="40">
        <f t="shared" si="402"/>
        <v>44.697362110312838</v>
      </c>
      <c r="F812" s="40">
        <f t="shared" si="403"/>
        <v>46.4</v>
      </c>
      <c r="G812" s="3">
        <f t="shared" si="404"/>
        <v>291.51318944843024</v>
      </c>
      <c r="H812" s="3">
        <f t="shared" si="405"/>
        <v>213.67820014326583</v>
      </c>
      <c r="I812">
        <f t="shared" si="390"/>
        <v>2.1367820014326583E-4</v>
      </c>
      <c r="J812" s="4">
        <f t="shared" si="406"/>
        <v>1613.1247164865943</v>
      </c>
      <c r="K812" s="40">
        <f t="shared" si="407"/>
        <v>7.5493181588249758</v>
      </c>
      <c r="L812" s="40">
        <f t="shared" si="391"/>
        <v>0</v>
      </c>
      <c r="M812" s="10">
        <f t="shared" si="408"/>
        <v>4.1428852223606958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12.9986925829851</v>
      </c>
      <c r="Q812" s="42">
        <f t="shared" si="410"/>
        <v>1.0229811190784832</v>
      </c>
      <c r="R812" s="4">
        <f t="shared" si="411"/>
        <v>35512.086148933427</v>
      </c>
      <c r="S812">
        <f t="shared" si="392"/>
        <v>3.5512086148933427E-5</v>
      </c>
      <c r="T812" s="41">
        <f t="shared" si="393"/>
        <v>7.5388768089102484E-4</v>
      </c>
      <c r="U812" s="42">
        <f t="shared" si="412"/>
        <v>6.3728214198568472E-2</v>
      </c>
      <c r="V812" s="42">
        <f t="shared" si="413"/>
        <v>0.98348255069604129</v>
      </c>
      <c r="W812" s="42">
        <f t="shared" si="414"/>
        <v>0.98041865660352268</v>
      </c>
      <c r="X812" s="42">
        <f t="shared" si="415"/>
        <v>3.0638940925186153E-3</v>
      </c>
      <c r="Y812" s="42">
        <f t="shared" si="389"/>
        <v>9.7271556418808709E-3</v>
      </c>
      <c r="Z812" s="10">
        <f t="shared" si="416"/>
        <v>12.902658961589983</v>
      </c>
      <c r="AA812">
        <f t="shared" si="394"/>
        <v>4140703.2587905144</v>
      </c>
      <c r="AB812" s="10">
        <f t="shared" si="395"/>
        <v>4.1407032587905146</v>
      </c>
      <c r="AC812" s="10">
        <f t="shared" si="396"/>
        <v>4.0397032587905146</v>
      </c>
      <c r="AD812" s="3">
        <f t="shared" si="397"/>
        <v>585.88879750406306</v>
      </c>
      <c r="AI812" s="94">
        <f t="shared" si="398"/>
        <v>0.98041865660352268</v>
      </c>
    </row>
    <row r="813" spans="2:35">
      <c r="B813" s="39">
        <f t="shared" si="399"/>
        <v>785</v>
      </c>
      <c r="C813" s="42">
        <f t="shared" si="400"/>
        <v>13.365707434053304</v>
      </c>
      <c r="D813" s="10">
        <f t="shared" si="401"/>
        <v>0.8342925659466971</v>
      </c>
      <c r="E813" s="40">
        <f t="shared" si="402"/>
        <v>44.731414868106604</v>
      </c>
      <c r="F813" s="40">
        <f t="shared" si="403"/>
        <v>46.4</v>
      </c>
      <c r="G813" s="3">
        <f t="shared" si="404"/>
        <v>291.3429256594614</v>
      </c>
      <c r="H813" s="3">
        <f t="shared" si="405"/>
        <v>213.67820014326583</v>
      </c>
      <c r="I813">
        <f t="shared" si="390"/>
        <v>2.1367820014326583E-4</v>
      </c>
      <c r="J813" s="4">
        <f t="shared" si="406"/>
        <v>1615.5164867507453</v>
      </c>
      <c r="K813" s="40">
        <f t="shared" si="407"/>
        <v>7.5605114872157406</v>
      </c>
      <c r="L813" s="40">
        <f t="shared" si="391"/>
        <v>0</v>
      </c>
      <c r="M813" s="10">
        <f t="shared" si="408"/>
        <v>4.1407032587905146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12.996508280149886</v>
      </c>
      <c r="Q813" s="42">
        <f t="shared" si="410"/>
        <v>1.0242911924097093</v>
      </c>
      <c r="R813" s="4">
        <f t="shared" si="411"/>
        <v>34794.519297446008</v>
      </c>
      <c r="S813">
        <f t="shared" si="392"/>
        <v>3.4794519297446006E-5</v>
      </c>
      <c r="T813" s="41">
        <f t="shared" si="393"/>
        <v>7.5460524774251226E-4</v>
      </c>
      <c r="U813" s="42">
        <f t="shared" si="412"/>
        <v>6.2440504605231727E-2</v>
      </c>
      <c r="V813" s="42">
        <f t="shared" si="413"/>
        <v>0.98292939993790396</v>
      </c>
      <c r="W813" s="42">
        <f t="shared" si="414"/>
        <v>0.97988938927539582</v>
      </c>
      <c r="X813" s="42">
        <f t="shared" si="415"/>
        <v>3.0400106625081413E-3</v>
      </c>
      <c r="Y813" s="42">
        <f t="shared" si="389"/>
        <v>9.7311382787764657E-3</v>
      </c>
      <c r="Z813" s="10">
        <f t="shared" si="416"/>
        <v>12.895667380909789</v>
      </c>
      <c r="AA813">
        <f t="shared" si="394"/>
        <v>4138514.2595042461</v>
      </c>
      <c r="AB813" s="10">
        <f t="shared" si="395"/>
        <v>4.1385142595042463</v>
      </c>
      <c r="AC813" s="10">
        <f t="shared" si="396"/>
        <v>4.0375142595042464</v>
      </c>
      <c r="AD813" s="3">
        <f t="shared" si="397"/>
        <v>585.57132117538026</v>
      </c>
      <c r="AI813" s="94">
        <f t="shared" si="398"/>
        <v>0.97988938927539582</v>
      </c>
    </row>
    <row r="814" spans="2:35">
      <c r="B814" s="39">
        <f t="shared" si="399"/>
        <v>786</v>
      </c>
      <c r="C814" s="42">
        <f t="shared" si="400"/>
        <v>13.382733812950187</v>
      </c>
      <c r="D814" s="10">
        <f t="shared" si="401"/>
        <v>0.81726618704981391</v>
      </c>
      <c r="E814" s="40">
        <f t="shared" si="402"/>
        <v>44.765467625900371</v>
      </c>
      <c r="F814" s="40">
        <f t="shared" si="403"/>
        <v>46.4</v>
      </c>
      <c r="G814" s="3">
        <f t="shared" si="404"/>
        <v>291.17266187049256</v>
      </c>
      <c r="H814" s="3">
        <f t="shared" si="405"/>
        <v>213.67820014326583</v>
      </c>
      <c r="I814">
        <f t="shared" si="390"/>
        <v>2.1367820014326583E-4</v>
      </c>
      <c r="J814" s="4">
        <f t="shared" si="406"/>
        <v>1617.9100784951013</v>
      </c>
      <c r="K814" s="40">
        <f t="shared" si="407"/>
        <v>7.5717133400147212</v>
      </c>
      <c r="L814" s="40">
        <f t="shared" si="391"/>
        <v>0</v>
      </c>
      <c r="M814" s="10">
        <f t="shared" si="408"/>
        <v>4.1385142595042463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12.99431614626746</v>
      </c>
      <c r="Q814" s="42">
        <f t="shared" si="410"/>
        <v>1.0256014867495753</v>
      </c>
      <c r="R814" s="4">
        <f t="shared" si="411"/>
        <v>34077.236544453845</v>
      </c>
      <c r="S814">
        <f t="shared" si="392"/>
        <v>3.4077236544453844E-5</v>
      </c>
      <c r="T814" s="41">
        <f t="shared" si="393"/>
        <v>7.5532253049550441E-4</v>
      </c>
      <c r="U814" s="42">
        <f t="shared" si="412"/>
        <v>6.1153304840849639E-2</v>
      </c>
      <c r="V814" s="42">
        <f t="shared" si="413"/>
        <v>0.98237451328208236</v>
      </c>
      <c r="W814" s="42">
        <f t="shared" si="414"/>
        <v>0.97935841533094137</v>
      </c>
      <c r="X814" s="42">
        <f t="shared" si="415"/>
        <v>3.0160979511409947E-3</v>
      </c>
      <c r="Y814" s="42">
        <f t="shared" si="389"/>
        <v>9.7350902548503267E-3</v>
      </c>
      <c r="Z814" s="10">
        <f t="shared" si="416"/>
        <v>12.88865333920854</v>
      </c>
      <c r="AA814">
        <f t="shared" si="394"/>
        <v>4136318.2278798977</v>
      </c>
      <c r="AB814" s="10">
        <f t="shared" si="395"/>
        <v>4.1363182278798973</v>
      </c>
      <c r="AC814" s="10">
        <f t="shared" si="396"/>
        <v>4.0353182278798974</v>
      </c>
      <c r="AD814" s="3">
        <f t="shared" si="397"/>
        <v>585.25282492819395</v>
      </c>
      <c r="AI814" s="94">
        <f t="shared" si="398"/>
        <v>0.97935841533094137</v>
      </c>
    </row>
    <row r="815" spans="2:35">
      <c r="B815" s="39">
        <f t="shared" si="399"/>
        <v>787</v>
      </c>
      <c r="C815" s="42">
        <f t="shared" si="400"/>
        <v>13.39976019184707</v>
      </c>
      <c r="D815" s="10">
        <f t="shared" si="401"/>
        <v>0.80023980815293072</v>
      </c>
      <c r="E815" s="40">
        <f t="shared" si="402"/>
        <v>44.799520383694137</v>
      </c>
      <c r="F815" s="40">
        <f t="shared" si="403"/>
        <v>46.4</v>
      </c>
      <c r="G815" s="3">
        <f t="shared" si="404"/>
        <v>291.00239808152372</v>
      </c>
      <c r="H815" s="3">
        <f t="shared" si="405"/>
        <v>213.67820014326583</v>
      </c>
      <c r="I815">
        <f t="shared" si="390"/>
        <v>2.1367820014326583E-4</v>
      </c>
      <c r="J815" s="4">
        <f t="shared" si="406"/>
        <v>1620.3054917196621</v>
      </c>
      <c r="K815" s="40">
        <f t="shared" si="407"/>
        <v>7.5829237172219175</v>
      </c>
      <c r="L815" s="40">
        <f t="shared" si="391"/>
        <v>0</v>
      </c>
      <c r="M815" s="10">
        <f t="shared" si="408"/>
        <v>4.1363182278798973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12.992116176409032</v>
      </c>
      <c r="Q815" s="42">
        <f t="shared" si="410"/>
        <v>1.0269120029630772</v>
      </c>
      <c r="R815" s="4">
        <f t="shared" si="411"/>
        <v>33360.23882035329</v>
      </c>
      <c r="S815">
        <f t="shared" si="392"/>
        <v>3.336023882035329E-5</v>
      </c>
      <c r="T815" s="41">
        <f t="shared" si="393"/>
        <v>7.560395282196049E-4</v>
      </c>
      <c r="U815" s="42">
        <f t="shared" si="412"/>
        <v>5.9866616575064986E-2</v>
      </c>
      <c r="V815" s="42">
        <f t="shared" si="413"/>
        <v>0.98181789170425982</v>
      </c>
      <c r="W815" s="42">
        <f t="shared" si="414"/>
        <v>0.97882573558954433</v>
      </c>
      <c r="X815" s="42">
        <f t="shared" si="415"/>
        <v>2.9921561147154829E-3</v>
      </c>
      <c r="Y815" s="42">
        <f t="shared" si="389"/>
        <v>9.73901152395199E-3</v>
      </c>
      <c r="Z815" s="10">
        <f t="shared" si="416"/>
        <v>12.881616847317966</v>
      </c>
      <c r="AA815">
        <f t="shared" si="394"/>
        <v>4134115.167308785</v>
      </c>
      <c r="AB815" s="10">
        <f t="shared" si="395"/>
        <v>4.134115167308785</v>
      </c>
      <c r="AC815" s="10">
        <f t="shared" si="396"/>
        <v>4.0331151673087851</v>
      </c>
      <c r="AD815" s="3">
        <f t="shared" si="397"/>
        <v>584.933309254356</v>
      </c>
      <c r="AI815" s="94">
        <f t="shared" si="398"/>
        <v>0.97882573558954433</v>
      </c>
    </row>
    <row r="816" spans="2:35">
      <c r="B816" s="39">
        <f t="shared" si="399"/>
        <v>788</v>
      </c>
      <c r="C816" s="42">
        <f t="shared" si="400"/>
        <v>13.416786570743954</v>
      </c>
      <c r="D816" s="10">
        <f t="shared" si="401"/>
        <v>0.78321342925604753</v>
      </c>
      <c r="E816" s="40">
        <f t="shared" si="402"/>
        <v>44.833573141487904</v>
      </c>
      <c r="F816" s="40">
        <f t="shared" si="403"/>
        <v>46.4</v>
      </c>
      <c r="G816" s="3">
        <f t="shared" si="404"/>
        <v>290.83213429255488</v>
      </c>
      <c r="H816" s="3">
        <f t="shared" si="405"/>
        <v>213.67820014326583</v>
      </c>
      <c r="I816">
        <f t="shared" si="390"/>
        <v>2.1367820014326583E-4</v>
      </c>
      <c r="J816" s="4">
        <f t="shared" si="406"/>
        <v>1622.7027264244277</v>
      </c>
      <c r="K816" s="40">
        <f t="shared" si="407"/>
        <v>7.5941426188373296</v>
      </c>
      <c r="L816" s="40">
        <f t="shared" si="391"/>
        <v>0</v>
      </c>
      <c r="M816" s="10">
        <f t="shared" si="408"/>
        <v>4.134115167308785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12.989908365625004</v>
      </c>
      <c r="Q816" s="42">
        <f t="shared" si="410"/>
        <v>1.0282227419165513</v>
      </c>
      <c r="R816" s="4">
        <f t="shared" si="411"/>
        <v>32643.527055540722</v>
      </c>
      <c r="S816">
        <f t="shared" si="392"/>
        <v>3.2643527055540723E-5</v>
      </c>
      <c r="T816" s="41">
        <f t="shared" si="393"/>
        <v>7.5675623998441746E-4</v>
      </c>
      <c r="U816" s="42">
        <f t="shared" si="412"/>
        <v>5.8580441477520603E-2</v>
      </c>
      <c r="V816" s="42">
        <f t="shared" si="413"/>
        <v>0.98125953618405737</v>
      </c>
      <c r="W816" s="42">
        <f t="shared" si="414"/>
        <v>0.97829135087381891</v>
      </c>
      <c r="X816" s="42">
        <f t="shared" si="415"/>
        <v>2.9681853102384581E-3</v>
      </c>
      <c r="Y816" s="42">
        <f t="shared" si="389"/>
        <v>9.7429020400592488E-3</v>
      </c>
      <c r="Z816" s="10">
        <f t="shared" si="416"/>
        <v>12.874557916112945</v>
      </c>
      <c r="AA816">
        <f t="shared" si="394"/>
        <v>4131905.0811957289</v>
      </c>
      <c r="AB816" s="10">
        <f t="shared" si="395"/>
        <v>4.131905081195729</v>
      </c>
      <c r="AC816" s="10">
        <f t="shared" si="396"/>
        <v>4.030905081195729</v>
      </c>
      <c r="AD816" s="3">
        <f t="shared" si="397"/>
        <v>584.61277464767636</v>
      </c>
      <c r="AI816" s="94">
        <f t="shared" si="398"/>
        <v>0.97829135087381891</v>
      </c>
    </row>
    <row r="817" spans="2:35">
      <c r="B817" s="39">
        <f t="shared" si="399"/>
        <v>789</v>
      </c>
      <c r="C817" s="42">
        <f t="shared" si="400"/>
        <v>13.433812949640837</v>
      </c>
      <c r="D817" s="10">
        <f t="shared" si="401"/>
        <v>0.76618705035916435</v>
      </c>
      <c r="E817" s="40">
        <f t="shared" si="402"/>
        <v>44.86762589928167</v>
      </c>
      <c r="F817" s="40">
        <f t="shared" si="403"/>
        <v>46.4</v>
      </c>
      <c r="G817" s="3">
        <f t="shared" si="404"/>
        <v>290.66187050358604</v>
      </c>
      <c r="H817" s="3">
        <f t="shared" si="405"/>
        <v>213.67820014326583</v>
      </c>
      <c r="I817">
        <f t="shared" si="390"/>
        <v>2.1367820014326583E-4</v>
      </c>
      <c r="J817" s="4">
        <f t="shared" si="406"/>
        <v>1625.101782609398</v>
      </c>
      <c r="K817" s="40">
        <f t="shared" si="407"/>
        <v>7.6053700448609565</v>
      </c>
      <c r="L817" s="40">
        <f t="shared" si="391"/>
        <v>0</v>
      </c>
      <c r="M817" s="10">
        <f t="shared" si="408"/>
        <v>4.131905081195729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12.987692708945083</v>
      </c>
      <c r="Q817" s="42">
        <f t="shared" si="410"/>
        <v>1.0295337044776809</v>
      </c>
      <c r="R817" s="4">
        <f t="shared" si="411"/>
        <v>31927.102180412545</v>
      </c>
      <c r="S817">
        <f t="shared" si="392"/>
        <v>3.1927102180412543E-5</v>
      </c>
      <c r="T817" s="41">
        <f t="shared" si="393"/>
        <v>7.574726648595457E-4</v>
      </c>
      <c r="U817" s="42">
        <f t="shared" si="412"/>
        <v>5.7294781217859331E-2</v>
      </c>
      <c r="V817" s="42">
        <f t="shared" si="413"/>
        <v>0.98069944770464001</v>
      </c>
      <c r="W817" s="42">
        <f t="shared" si="414"/>
        <v>0.9777552620096539</v>
      </c>
      <c r="X817" s="42">
        <f t="shared" si="415"/>
        <v>2.9441856949861123E-3</v>
      </c>
      <c r="Y817" s="42">
        <f t="shared" si="389"/>
        <v>9.7467617572783889E-3</v>
      </c>
      <c r="Z817" s="10">
        <f t="shared" si="416"/>
        <v>12.867476556511358</v>
      </c>
      <c r="AA817">
        <f t="shared" si="394"/>
        <v>4129687.9729590192</v>
      </c>
      <c r="AB817" s="10">
        <f t="shared" si="395"/>
        <v>4.1296879729590197</v>
      </c>
      <c r="AC817" s="10">
        <f t="shared" si="396"/>
        <v>4.0286879729590197</v>
      </c>
      <c r="AD817" s="3">
        <f t="shared" si="397"/>
        <v>584.29122160391876</v>
      </c>
      <c r="AI817" s="94">
        <f t="shared" si="398"/>
        <v>0.9777552620096539</v>
      </c>
    </row>
    <row r="818" spans="2:35">
      <c r="B818" s="39">
        <f t="shared" si="399"/>
        <v>790</v>
      </c>
      <c r="C818" s="42">
        <f t="shared" si="400"/>
        <v>13.45083932853772</v>
      </c>
      <c r="D818" s="10">
        <f t="shared" si="401"/>
        <v>0.74916067146228116</v>
      </c>
      <c r="E818" s="40">
        <f t="shared" si="402"/>
        <v>44.901678657075436</v>
      </c>
      <c r="F818" s="40">
        <f t="shared" si="403"/>
        <v>46.4</v>
      </c>
      <c r="G818" s="3">
        <f t="shared" si="404"/>
        <v>290.49160671461721</v>
      </c>
      <c r="H818" s="3">
        <f t="shared" si="405"/>
        <v>213.67820014326583</v>
      </c>
      <c r="I818">
        <f t="shared" si="390"/>
        <v>2.1367820014326583E-4</v>
      </c>
      <c r="J818" s="4">
        <f t="shared" si="406"/>
        <v>1627.5026602745731</v>
      </c>
      <c r="K818" s="40">
        <f t="shared" si="407"/>
        <v>7.6166059952927991</v>
      </c>
      <c r="L818" s="40">
        <f t="shared" si="391"/>
        <v>0</v>
      </c>
      <c r="M818" s="10">
        <f t="shared" si="408"/>
        <v>4.1296879729590197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12.9854692013782</v>
      </c>
      <c r="Q818" s="42">
        <f t="shared" si="410"/>
        <v>1.0308448915155028</v>
      </c>
      <c r="R818" s="4">
        <f t="shared" si="411"/>
        <v>31210.965125365026</v>
      </c>
      <c r="S818">
        <f t="shared" si="392"/>
        <v>3.1210965125365024E-5</v>
      </c>
      <c r="T818" s="41">
        <f t="shared" si="393"/>
        <v>7.5818880191459324E-4</v>
      </c>
      <c r="U818" s="42">
        <f t="shared" si="412"/>
        <v>5.6009637465723808E-2</v>
      </c>
      <c r="V818" s="42">
        <f t="shared" si="413"/>
        <v>0.98013762725286147</v>
      </c>
      <c r="W818" s="42">
        <f t="shared" si="414"/>
        <v>0.97721746982620594</v>
      </c>
      <c r="X818" s="42">
        <f t="shared" si="415"/>
        <v>2.920157426655523E-3</v>
      </c>
      <c r="Y818" s="42">
        <f t="shared" si="389"/>
        <v>9.7505906298446191E-3</v>
      </c>
      <c r="Z818" s="10">
        <f t="shared" si="416"/>
        <v>12.860372779474236</v>
      </c>
      <c r="AA818">
        <f t="shared" si="394"/>
        <v>4127463.8460304528</v>
      </c>
      <c r="AB818" s="10">
        <f t="shared" si="395"/>
        <v>4.1274638460304525</v>
      </c>
      <c r="AC818" s="10">
        <f t="shared" si="396"/>
        <v>4.0264638460304525</v>
      </c>
      <c r="AD818" s="3">
        <f t="shared" si="397"/>
        <v>583.96865062080531</v>
      </c>
      <c r="AI818" s="94">
        <f t="shared" si="398"/>
        <v>0.97721746982620594</v>
      </c>
    </row>
    <row r="819" spans="2:35">
      <c r="B819" s="39">
        <f t="shared" si="399"/>
        <v>791</v>
      </c>
      <c r="C819" s="42">
        <f t="shared" si="400"/>
        <v>13.467865707434603</v>
      </c>
      <c r="D819" s="10">
        <f t="shared" si="401"/>
        <v>0.73213429256539797</v>
      </c>
      <c r="E819" s="40">
        <f t="shared" si="402"/>
        <v>44.935731414869203</v>
      </c>
      <c r="F819" s="40">
        <f t="shared" si="403"/>
        <v>46.4</v>
      </c>
      <c r="G819" s="3">
        <f t="shared" si="404"/>
        <v>290.32134292564837</v>
      </c>
      <c r="H819" s="3">
        <f t="shared" si="405"/>
        <v>213.67820014326583</v>
      </c>
      <c r="I819">
        <f t="shared" si="390"/>
        <v>2.1367820014326583E-4</v>
      </c>
      <c r="J819" s="4">
        <f t="shared" si="406"/>
        <v>1629.9053594199531</v>
      </c>
      <c r="K819" s="40">
        <f t="shared" si="407"/>
        <v>7.6278504701328576</v>
      </c>
      <c r="L819" s="40">
        <f t="shared" si="391"/>
        <v>0</v>
      </c>
      <c r="M819" s="10">
        <f t="shared" si="408"/>
        <v>4.1274638460304525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12.983237837912455</v>
      </c>
      <c r="Q819" s="42">
        <f t="shared" si="410"/>
        <v>1.0321563039004138</v>
      </c>
      <c r="R819" s="4">
        <f t="shared" si="411"/>
        <v>30495.116820794581</v>
      </c>
      <c r="S819">
        <f t="shared" si="392"/>
        <v>3.049511682079458E-5</v>
      </c>
      <c r="T819" s="41">
        <f t="shared" si="393"/>
        <v>7.5890465021916369E-4</v>
      </c>
      <c r="U819" s="42">
        <f t="shared" si="412"/>
        <v>5.472501189075691E-2</v>
      </c>
      <c r="V819" s="42">
        <f t="shared" si="413"/>
        <v>0.97957407581912603</v>
      </c>
      <c r="W819" s="42">
        <f t="shared" si="414"/>
        <v>0.97667797515590749</v>
      </c>
      <c r="X819" s="42">
        <f t="shared" si="415"/>
        <v>2.8961006632185482E-3</v>
      </c>
      <c r="Y819" s="42">
        <f t="shared" si="389"/>
        <v>9.7543886121223122E-3</v>
      </c>
      <c r="Z819" s="10">
        <f t="shared" si="416"/>
        <v>12.853246596005635</v>
      </c>
      <c r="AA819">
        <f t="shared" si="394"/>
        <v>4125232.7038552975</v>
      </c>
      <c r="AB819" s="10">
        <f t="shared" si="395"/>
        <v>4.1252327038552972</v>
      </c>
      <c r="AC819" s="10">
        <f t="shared" si="396"/>
        <v>4.0242327038552972</v>
      </c>
      <c r="AD819" s="3">
        <f t="shared" si="397"/>
        <v>583.64506219801262</v>
      </c>
      <c r="AI819" s="94">
        <f t="shared" si="398"/>
        <v>0.97667797515590749</v>
      </c>
    </row>
    <row r="820" spans="2:35">
      <c r="B820" s="39">
        <f t="shared" si="399"/>
        <v>792</v>
      </c>
      <c r="C820" s="42">
        <f t="shared" si="400"/>
        <v>13.484892086331486</v>
      </c>
      <c r="D820" s="10">
        <f t="shared" si="401"/>
        <v>0.71510791366851478</v>
      </c>
      <c r="E820" s="40">
        <f t="shared" si="402"/>
        <v>44.969784172662969</v>
      </c>
      <c r="F820" s="40">
        <f t="shared" si="403"/>
        <v>46.4</v>
      </c>
      <c r="G820" s="3">
        <f t="shared" si="404"/>
        <v>290.15107913667953</v>
      </c>
      <c r="H820" s="3">
        <f t="shared" si="405"/>
        <v>213.67820014326583</v>
      </c>
      <c r="I820">
        <f t="shared" si="390"/>
        <v>2.1367820014326583E-4</v>
      </c>
      <c r="J820" s="4">
        <f t="shared" si="406"/>
        <v>1632.3098800455382</v>
      </c>
      <c r="K820" s="40">
        <f t="shared" si="407"/>
        <v>7.6391034693811335</v>
      </c>
      <c r="L820" s="40">
        <f t="shared" si="391"/>
        <v>0</v>
      </c>
      <c r="M820" s="10">
        <f t="shared" si="408"/>
        <v>4.1252327038552972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12.980998613515034</v>
      </c>
      <c r="Q820" s="42">
        <f t="shared" si="410"/>
        <v>1.0334679425041771</v>
      </c>
      <c r="R820" s="4">
        <f t="shared" si="411"/>
        <v>29779.558197097565</v>
      </c>
      <c r="S820">
        <f t="shared" si="392"/>
        <v>2.9779558197097564E-5</v>
      </c>
      <c r="T820" s="41">
        <f t="shared" si="393"/>
        <v>7.5962020884286067E-4</v>
      </c>
      <c r="U820" s="42">
        <f t="shared" si="412"/>
        <v>5.3440906162601429E-2</v>
      </c>
      <c r="V820" s="42">
        <f t="shared" si="413"/>
        <v>0.97900879439748956</v>
      </c>
      <c r="W820" s="42">
        <f t="shared" si="414"/>
        <v>0.97613677883445937</v>
      </c>
      <c r="X820" s="42">
        <f t="shared" si="415"/>
        <v>2.8720155630301836E-3</v>
      </c>
      <c r="Y820" s="42">
        <f t="shared" si="389"/>
        <v>9.7581556586053917E-3</v>
      </c>
      <c r="Z820" s="10">
        <f t="shared" si="416"/>
        <v>12.846098017152698</v>
      </c>
      <c r="AA820">
        <f t="shared" si="394"/>
        <v>4122994.5498923119</v>
      </c>
      <c r="AB820" s="10">
        <f t="shared" si="395"/>
        <v>4.1229945498923115</v>
      </c>
      <c r="AC820" s="10">
        <f t="shared" si="396"/>
        <v>4.0219945498923115</v>
      </c>
      <c r="AD820" s="3">
        <f t="shared" si="397"/>
        <v>583.32045683717354</v>
      </c>
      <c r="AI820" s="94">
        <f t="shared" si="398"/>
        <v>0.97613677883445937</v>
      </c>
    </row>
    <row r="821" spans="2:35">
      <c r="B821" s="39">
        <f t="shared" si="399"/>
        <v>793</v>
      </c>
      <c r="C821" s="42">
        <f t="shared" si="400"/>
        <v>13.501918465228369</v>
      </c>
      <c r="D821" s="10">
        <f t="shared" si="401"/>
        <v>0.6980815347716316</v>
      </c>
      <c r="E821" s="40">
        <f t="shared" si="402"/>
        <v>45.003836930456735</v>
      </c>
      <c r="F821" s="40">
        <f t="shared" si="403"/>
        <v>46.4</v>
      </c>
      <c r="G821" s="3">
        <f t="shared" si="404"/>
        <v>289.98081534771069</v>
      </c>
      <c r="H821" s="3">
        <f t="shared" si="405"/>
        <v>213.67820014326583</v>
      </c>
      <c r="I821">
        <f t="shared" si="390"/>
        <v>2.1367820014326583E-4</v>
      </c>
      <c r="J821" s="4">
        <f t="shared" si="406"/>
        <v>1634.7162221513277</v>
      </c>
      <c r="K821" s="40">
        <f t="shared" si="407"/>
        <v>7.6503649930376225</v>
      </c>
      <c r="L821" s="40">
        <f t="shared" si="391"/>
        <v>0</v>
      </c>
      <c r="M821" s="10">
        <f t="shared" si="408"/>
        <v>4.1229945498923115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12.978751523132139</v>
      </c>
      <c r="Q821" s="42">
        <f t="shared" si="410"/>
        <v>1.0347798081999289</v>
      </c>
      <c r="R821" s="4">
        <f t="shared" si="411"/>
        <v>29064.290184670353</v>
      </c>
      <c r="S821">
        <f t="shared" si="392"/>
        <v>2.9064290184670355E-5</v>
      </c>
      <c r="T821" s="41">
        <f t="shared" si="393"/>
        <v>7.603354768552879E-4</v>
      </c>
      <c r="U821" s="42">
        <f t="shared" si="412"/>
        <v>5.2157321950900178E-2</v>
      </c>
      <c r="V821" s="42">
        <f t="shared" si="413"/>
        <v>0.97844178398585702</v>
      </c>
      <c r="W821" s="42">
        <f t="shared" si="414"/>
        <v>0.97559388170083428</v>
      </c>
      <c r="X821" s="42">
        <f t="shared" si="415"/>
        <v>2.8479022850227409E-3</v>
      </c>
      <c r="Y821" s="42">
        <f t="shared" si="389"/>
        <v>9.7618917239179655E-3</v>
      </c>
      <c r="Z821" s="10">
        <f t="shared" si="416"/>
        <v>12.838927054006074</v>
      </c>
      <c r="AA821">
        <f t="shared" si="394"/>
        <v>4120749.3876138763</v>
      </c>
      <c r="AB821" s="10">
        <f t="shared" si="395"/>
        <v>4.1207493876138761</v>
      </c>
      <c r="AC821" s="10">
        <f t="shared" si="396"/>
        <v>4.0197493876138761</v>
      </c>
      <c r="AD821" s="3">
        <f t="shared" si="397"/>
        <v>582.99483504189652</v>
      </c>
      <c r="AI821" s="94">
        <f t="shared" si="398"/>
        <v>0.97559388170083428</v>
      </c>
    </row>
    <row r="822" spans="2:35">
      <c r="B822" s="39">
        <f t="shared" si="399"/>
        <v>794</v>
      </c>
      <c r="C822" s="42">
        <f t="shared" si="400"/>
        <v>13.518944844125253</v>
      </c>
      <c r="D822" s="10">
        <f t="shared" si="401"/>
        <v>0.68105515587474841</v>
      </c>
      <c r="E822" s="40">
        <f t="shared" si="402"/>
        <v>45.037889688250502</v>
      </c>
      <c r="F822" s="40">
        <f t="shared" si="403"/>
        <v>46.4</v>
      </c>
      <c r="G822" s="3">
        <f t="shared" si="404"/>
        <v>289.81055155874185</v>
      </c>
      <c r="H822" s="3">
        <f t="shared" si="405"/>
        <v>213.67820014326583</v>
      </c>
      <c r="I822">
        <f t="shared" si="390"/>
        <v>2.1367820014326583E-4</v>
      </c>
      <c r="J822" s="4">
        <f t="shared" si="406"/>
        <v>1637.124385737322</v>
      </c>
      <c r="K822" s="40">
        <f t="shared" si="407"/>
        <v>7.6616350411023282</v>
      </c>
      <c r="L822" s="40">
        <f t="shared" si="391"/>
        <v>0</v>
      </c>
      <c r="M822" s="10">
        <f t="shared" si="408"/>
        <v>4.1207493876138761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12.976496561689059</v>
      </c>
      <c r="Q822" s="42">
        <f t="shared" si="410"/>
        <v>1.0360919018621852</v>
      </c>
      <c r="R822" s="4">
        <f t="shared" si="411"/>
        <v>28349.313713909356</v>
      </c>
      <c r="S822">
        <f t="shared" si="392"/>
        <v>2.8349313713909355E-5</v>
      </c>
      <c r="T822" s="41">
        <f t="shared" si="393"/>
        <v>7.6105045332604889E-4</v>
      </c>
      <c r="U822" s="42">
        <f t="shared" si="412"/>
        <v>5.0874260925296032E-2</v>
      </c>
      <c r="V822" s="42">
        <f t="shared" si="413"/>
        <v>0.97787304558555488</v>
      </c>
      <c r="W822" s="42">
        <f t="shared" si="414"/>
        <v>0.97504928459730855</v>
      </c>
      <c r="X822" s="42">
        <f t="shared" si="415"/>
        <v>2.8237609882463266E-3</v>
      </c>
      <c r="Y822" s="42">
        <f t="shared" si="389"/>
        <v>9.7655967628143703E-3</v>
      </c>
      <c r="Z822" s="10">
        <f t="shared" si="416"/>
        <v>12.831733717699525</v>
      </c>
      <c r="AA822">
        <f t="shared" si="394"/>
        <v>4118497.2205058676</v>
      </c>
      <c r="AB822" s="10">
        <f t="shared" si="395"/>
        <v>4.1184972205058674</v>
      </c>
      <c r="AC822" s="10">
        <f t="shared" si="396"/>
        <v>4.0174972205058674</v>
      </c>
      <c r="AD822" s="3">
        <f t="shared" si="397"/>
        <v>582.66819731774729</v>
      </c>
      <c r="AI822" s="94">
        <f t="shared" si="398"/>
        <v>0.97504928459730855</v>
      </c>
    </row>
    <row r="823" spans="2:35">
      <c r="B823" s="39">
        <f t="shared" si="399"/>
        <v>795</v>
      </c>
      <c r="C823" s="42">
        <f t="shared" si="400"/>
        <v>13.535971223022136</v>
      </c>
      <c r="D823" s="10">
        <f t="shared" si="401"/>
        <v>0.66402877697786522</v>
      </c>
      <c r="E823" s="40">
        <f t="shared" si="402"/>
        <v>45.071942446044268</v>
      </c>
      <c r="F823" s="40">
        <f t="shared" si="403"/>
        <v>46.4</v>
      </c>
      <c r="G823" s="3">
        <f t="shared" si="404"/>
        <v>289.64028776977301</v>
      </c>
      <c r="H823" s="3">
        <f t="shared" si="405"/>
        <v>213.67820014326583</v>
      </c>
      <c r="I823">
        <f t="shared" si="390"/>
        <v>2.1367820014326583E-4</v>
      </c>
      <c r="J823" s="4">
        <f t="shared" si="406"/>
        <v>1639.5343708035214</v>
      </c>
      <c r="K823" s="40">
        <f t="shared" si="407"/>
        <v>7.6729136135752505</v>
      </c>
      <c r="L823" s="40">
        <f t="shared" si="391"/>
        <v>0</v>
      </c>
      <c r="M823" s="10">
        <f t="shared" si="408"/>
        <v>4.1184972205058674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12.97423372408997</v>
      </c>
      <c r="Q823" s="42">
        <f t="shared" si="410"/>
        <v>1.0374042243668484</v>
      </c>
      <c r="R823" s="4">
        <f t="shared" si="411"/>
        <v>27634.629715210827</v>
      </c>
      <c r="S823">
        <f t="shared" si="392"/>
        <v>2.7634629715210826E-5</v>
      </c>
      <c r="T823" s="41">
        <f t="shared" si="393"/>
        <v>7.6176513732474735E-4</v>
      </c>
      <c r="U823" s="42">
        <f t="shared" si="412"/>
        <v>4.9591724755431582E-2</v>
      </c>
      <c r="V823" s="42">
        <f t="shared" si="413"/>
        <v>0.97730258020198146</v>
      </c>
      <c r="W823" s="42">
        <f t="shared" si="414"/>
        <v>0.97450298836943328</v>
      </c>
      <c r="X823" s="42">
        <f t="shared" si="415"/>
        <v>2.7995918325481872E-3</v>
      </c>
      <c r="Y823" s="42">
        <f t="shared" si="389"/>
        <v>9.7692707301800952E-3</v>
      </c>
      <c r="Z823" s="10">
        <f t="shared" si="416"/>
        <v>12.824518019410709</v>
      </c>
      <c r="AA823">
        <f t="shared" si="394"/>
        <v>4116238.0520679089</v>
      </c>
      <c r="AB823" s="10">
        <f t="shared" si="395"/>
        <v>4.1162380520679092</v>
      </c>
      <c r="AC823" s="10">
        <f t="shared" si="396"/>
        <v>4.0152380520679092</v>
      </c>
      <c r="AD823" s="3">
        <f t="shared" si="397"/>
        <v>582.3405441722856</v>
      </c>
      <c r="AI823" s="94">
        <f t="shared" si="398"/>
        <v>0.97450298836943328</v>
      </c>
    </row>
    <row r="824" spans="2:35">
      <c r="B824" s="39">
        <f t="shared" si="399"/>
        <v>796</v>
      </c>
      <c r="C824" s="42">
        <f t="shared" si="400"/>
        <v>13.552997601919019</v>
      </c>
      <c r="D824" s="10">
        <f t="shared" si="401"/>
        <v>0.64700239808098203</v>
      </c>
      <c r="E824" s="40">
        <f t="shared" si="402"/>
        <v>45.105995203838035</v>
      </c>
      <c r="F824" s="40">
        <f t="shared" si="403"/>
        <v>46.4</v>
      </c>
      <c r="G824" s="3">
        <f t="shared" si="404"/>
        <v>289.47002398080417</v>
      </c>
      <c r="H824" s="3">
        <f t="shared" si="405"/>
        <v>213.67820014326583</v>
      </c>
      <c r="I824">
        <f t="shared" si="390"/>
        <v>2.1367820014326583E-4</v>
      </c>
      <c r="J824" s="4">
        <f t="shared" si="406"/>
        <v>1641.9461773499256</v>
      </c>
      <c r="K824" s="40">
        <f t="shared" si="407"/>
        <v>7.6842007104563885</v>
      </c>
      <c r="L824" s="40">
        <f t="shared" si="391"/>
        <v>0</v>
      </c>
      <c r="M824" s="10">
        <f t="shared" si="408"/>
        <v>4.1162380520679092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12.971963005218116</v>
      </c>
      <c r="Q824" s="42">
        <f t="shared" si="410"/>
        <v>1.0387167765912138</v>
      </c>
      <c r="R824" s="4">
        <f t="shared" si="411"/>
        <v>26920.239118971189</v>
      </c>
      <c r="S824">
        <f t="shared" si="392"/>
        <v>2.6920239118971189E-5</v>
      </c>
      <c r="T824" s="41">
        <f t="shared" si="393"/>
        <v>7.6247952792098703E-4</v>
      </c>
      <c r="U824" s="42">
        <f t="shared" si="412"/>
        <v>4.8309715110949746E-2</v>
      </c>
      <c r="V824" s="42">
        <f t="shared" si="413"/>
        <v>0.97673038884356889</v>
      </c>
      <c r="W824" s="42">
        <f t="shared" si="414"/>
        <v>0.97395499386609352</v>
      </c>
      <c r="X824" s="42">
        <f t="shared" si="415"/>
        <v>2.775394977475365E-3</v>
      </c>
      <c r="Y824" s="42">
        <f t="shared" si="389"/>
        <v>9.7729135810312728E-3</v>
      </c>
      <c r="Z824" s="10">
        <f t="shared" si="416"/>
        <v>12.817279970360076</v>
      </c>
      <c r="AA824">
        <f t="shared" si="394"/>
        <v>4113971.8858130174</v>
      </c>
      <c r="AB824" s="10">
        <f t="shared" si="395"/>
        <v>4.113971885813017</v>
      </c>
      <c r="AC824" s="10">
        <f t="shared" si="396"/>
        <v>4.012971885813017</v>
      </c>
      <c r="AD824" s="3">
        <f t="shared" si="397"/>
        <v>582.01187611501337</v>
      </c>
      <c r="AI824" s="94">
        <f t="shared" si="398"/>
        <v>0.97395499386609352</v>
      </c>
    </row>
    <row r="825" spans="2:35">
      <c r="B825" s="39">
        <f t="shared" si="399"/>
        <v>797</v>
      </c>
      <c r="C825" s="42">
        <f t="shared" si="400"/>
        <v>13.570023980815902</v>
      </c>
      <c r="D825" s="10">
        <f t="shared" si="401"/>
        <v>0.62997601918409885</v>
      </c>
      <c r="E825" s="40">
        <f t="shared" si="402"/>
        <v>45.140047961631801</v>
      </c>
      <c r="F825" s="40">
        <f t="shared" si="403"/>
        <v>46.4</v>
      </c>
      <c r="G825" s="3">
        <f t="shared" si="404"/>
        <v>289.29976019183533</v>
      </c>
      <c r="H825" s="3">
        <f t="shared" si="405"/>
        <v>213.67820014326583</v>
      </c>
      <c r="I825">
        <f t="shared" si="390"/>
        <v>2.1367820014326583E-4</v>
      </c>
      <c r="J825" s="4">
        <f t="shared" si="406"/>
        <v>1644.3598053765343</v>
      </c>
      <c r="K825" s="40">
        <f t="shared" si="407"/>
        <v>7.6954963317457405</v>
      </c>
      <c r="L825" s="40">
        <f t="shared" si="391"/>
        <v>0</v>
      </c>
      <c r="M825" s="10">
        <f t="shared" si="408"/>
        <v>4.113971885813017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12.969684399935387</v>
      </c>
      <c r="Q825" s="42">
        <f t="shared" si="410"/>
        <v>1.0400295594139761</v>
      </c>
      <c r="R825" s="4">
        <f t="shared" si="411"/>
        <v>26206.142855586855</v>
      </c>
      <c r="S825">
        <f t="shared" si="392"/>
        <v>2.6206142855586856E-5</v>
      </c>
      <c r="T825" s="41">
        <f t="shared" si="393"/>
        <v>7.6319362418437141E-4</v>
      </c>
      <c r="U825" s="42">
        <f t="shared" si="412"/>
        <v>4.702823366149339E-2</v>
      </c>
      <c r="V825" s="42">
        <f t="shared" si="413"/>
        <v>0.97615647252288784</v>
      </c>
      <c r="W825" s="42">
        <f t="shared" si="414"/>
        <v>0.97340530193942265</v>
      </c>
      <c r="X825" s="42">
        <f t="shared" si="415"/>
        <v>2.7511705834651901E-3</v>
      </c>
      <c r="Y825" s="42">
        <f t="shared" si="389"/>
        <v>9.7765252705157343E-3</v>
      </c>
      <c r="Z825" s="10">
        <f t="shared" si="416"/>
        <v>12.810019581811828</v>
      </c>
      <c r="AA825">
        <f t="shared" si="394"/>
        <v>4111698.7252679118</v>
      </c>
      <c r="AB825" s="10">
        <f t="shared" si="395"/>
        <v>4.111698725267912</v>
      </c>
      <c r="AC825" s="10">
        <f t="shared" si="396"/>
        <v>4.010698725267912</v>
      </c>
      <c r="AD825" s="3">
        <f t="shared" si="397"/>
        <v>581.68219365742016</v>
      </c>
      <c r="AI825" s="94">
        <f t="shared" si="398"/>
        <v>0.97340530193942265</v>
      </c>
    </row>
    <row r="826" spans="2:35">
      <c r="B826" s="39">
        <f t="shared" si="399"/>
        <v>798</v>
      </c>
      <c r="C826" s="42">
        <f t="shared" si="400"/>
        <v>13.587050359712785</v>
      </c>
      <c r="D826" s="10">
        <f t="shared" si="401"/>
        <v>0.61294964028721566</v>
      </c>
      <c r="E826" s="40">
        <f t="shared" si="402"/>
        <v>45.174100719425567</v>
      </c>
      <c r="F826" s="40">
        <f t="shared" si="403"/>
        <v>46.4</v>
      </c>
      <c r="G826" s="3">
        <f t="shared" si="404"/>
        <v>289.12949640286649</v>
      </c>
      <c r="H826" s="3">
        <f t="shared" si="405"/>
        <v>213.67820014326583</v>
      </c>
      <c r="I826">
        <f t="shared" si="390"/>
        <v>2.1367820014326583E-4</v>
      </c>
      <c r="J826" s="4">
        <f t="shared" si="406"/>
        <v>1646.775254883348</v>
      </c>
      <c r="K826" s="40">
        <f t="shared" si="407"/>
        <v>7.7068004774433092</v>
      </c>
      <c r="L826" s="40">
        <f t="shared" si="391"/>
        <v>0</v>
      </c>
      <c r="M826" s="10">
        <f t="shared" si="408"/>
        <v>4.111698725267912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12.967397903082544</v>
      </c>
      <c r="Q826" s="42">
        <f t="shared" si="410"/>
        <v>1.0413425737152366</v>
      </c>
      <c r="R826" s="4">
        <f t="shared" si="411"/>
        <v>25492.341855454091</v>
      </c>
      <c r="S826">
        <f t="shared" si="392"/>
        <v>2.549234185545409E-5</v>
      </c>
      <c r="T826" s="41">
        <f t="shared" si="393"/>
        <v>7.6390742518450412E-4</v>
      </c>
      <c r="U826" s="42">
        <f t="shared" si="412"/>
        <v>4.5747282076705136E-2</v>
      </c>
      <c r="V826" s="42">
        <f t="shared" si="413"/>
        <v>0.97558083225637215</v>
      </c>
      <c r="W826" s="42">
        <f t="shared" si="414"/>
        <v>0.97285391344487904</v>
      </c>
      <c r="X826" s="42">
        <f t="shared" si="415"/>
        <v>2.7269188114931175E-3</v>
      </c>
      <c r="Y826" s="42">
        <f t="shared" si="389"/>
        <v>9.7801057539136007E-3</v>
      </c>
      <c r="Z826" s="10">
        <f t="shared" si="416"/>
        <v>12.80273686507425</v>
      </c>
      <c r="AA826">
        <f t="shared" si="394"/>
        <v>4109418.5739731104</v>
      </c>
      <c r="AB826" s="10">
        <f t="shared" si="395"/>
        <v>4.1094185739731106</v>
      </c>
      <c r="AC826" s="10">
        <f t="shared" si="396"/>
        <v>4.0084185739731106</v>
      </c>
      <c r="AD826" s="3">
        <f t="shared" si="397"/>
        <v>581.35149731299646</v>
      </c>
      <c r="AI826" s="94">
        <f t="shared" si="398"/>
        <v>0.97285391344487904</v>
      </c>
    </row>
    <row r="827" spans="2:35">
      <c r="B827" s="39">
        <f t="shared" si="399"/>
        <v>799</v>
      </c>
      <c r="C827" s="42">
        <f t="shared" si="400"/>
        <v>13.604076738609669</v>
      </c>
      <c r="D827" s="10">
        <f t="shared" si="401"/>
        <v>0.59592326139033247</v>
      </c>
      <c r="E827" s="40">
        <f t="shared" si="402"/>
        <v>45.208153477219334</v>
      </c>
      <c r="F827" s="40">
        <f t="shared" si="403"/>
        <v>46.4</v>
      </c>
      <c r="G827" s="3">
        <f t="shared" si="404"/>
        <v>288.95923261389765</v>
      </c>
      <c r="H827" s="3">
        <f t="shared" si="405"/>
        <v>213.67820014326583</v>
      </c>
      <c r="I827">
        <f t="shared" si="390"/>
        <v>2.1367820014326583E-4</v>
      </c>
      <c r="J827" s="4">
        <f t="shared" si="406"/>
        <v>1649.1925258703666</v>
      </c>
      <c r="K827" s="40">
        <f t="shared" si="407"/>
        <v>7.7181131475490936</v>
      </c>
      <c r="L827" s="40">
        <f t="shared" si="391"/>
        <v>0</v>
      </c>
      <c r="M827" s="10">
        <f t="shared" si="408"/>
        <v>4.1094185739731106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12.96510350947926</v>
      </c>
      <c r="Q827" s="42">
        <f t="shared" si="410"/>
        <v>1.0426558203765097</v>
      </c>
      <c r="R827" s="4">
        <f t="shared" si="411"/>
        <v>24778.837048969355</v>
      </c>
      <c r="S827">
        <f t="shared" si="392"/>
        <v>2.4778837048969355E-5</v>
      </c>
      <c r="T827" s="41">
        <f t="shared" si="393"/>
        <v>7.6462092999098888E-4</v>
      </c>
      <c r="U827" s="42">
        <f t="shared" si="412"/>
        <v>4.4466862026227953E-2</v>
      </c>
      <c r="V827" s="42">
        <f t="shared" si="413"/>
        <v>0.97500346906339974</v>
      </c>
      <c r="W827" s="42">
        <f t="shared" si="414"/>
        <v>0.97230082924126648</v>
      </c>
      <c r="X827" s="42">
        <f t="shared" si="415"/>
        <v>2.702639822133257E-3</v>
      </c>
      <c r="Y827" s="42">
        <f t="shared" si="389"/>
        <v>9.7836549866366414E-3</v>
      </c>
      <c r="Z827" s="10">
        <f t="shared" si="416"/>
        <v>12.795431831498442</v>
      </c>
      <c r="AA827">
        <f t="shared" si="394"/>
        <v>4107131.4354825397</v>
      </c>
      <c r="AB827" s="10">
        <f t="shared" si="395"/>
        <v>4.1071314354825397</v>
      </c>
      <c r="AC827" s="10">
        <f t="shared" si="396"/>
        <v>4.0061314354825397</v>
      </c>
      <c r="AD827" s="3">
        <f t="shared" si="397"/>
        <v>581.01978759717758</v>
      </c>
      <c r="AI827" s="94">
        <f t="shared" si="398"/>
        <v>0.97230082924126648</v>
      </c>
    </row>
    <row r="828" spans="2:35">
      <c r="B828" s="39">
        <f t="shared" si="399"/>
        <v>800</v>
      </c>
      <c r="C828" s="42">
        <f t="shared" si="400"/>
        <v>13.621103117506552</v>
      </c>
      <c r="D828" s="10">
        <f t="shared" si="401"/>
        <v>0.57889688249344928</v>
      </c>
      <c r="E828" s="40">
        <f t="shared" si="402"/>
        <v>45.2422062350131</v>
      </c>
      <c r="F828" s="40">
        <f t="shared" si="403"/>
        <v>46.4</v>
      </c>
      <c r="G828" s="3">
        <f t="shared" si="404"/>
        <v>288.78896882492882</v>
      </c>
      <c r="H828" s="3">
        <f t="shared" si="405"/>
        <v>213.67820014326583</v>
      </c>
      <c r="I828">
        <f t="shared" si="390"/>
        <v>2.1367820014326583E-4</v>
      </c>
      <c r="J828" s="4">
        <f t="shared" si="406"/>
        <v>1651.61161833759</v>
      </c>
      <c r="K828" s="40">
        <f t="shared" si="407"/>
        <v>7.7294343420630938</v>
      </c>
      <c r="L828" s="40">
        <f t="shared" si="391"/>
        <v>0</v>
      </c>
      <c r="M828" s="10">
        <f t="shared" si="408"/>
        <v>4.1071314354825397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12.962801213923644</v>
      </c>
      <c r="Q828" s="42">
        <f t="shared" si="410"/>
        <v>1.0439693002807293</v>
      </c>
      <c r="R828" s="4">
        <f t="shared" si="411"/>
        <v>24065.629366528912</v>
      </c>
      <c r="S828">
        <f t="shared" si="392"/>
        <v>2.4065629366528912E-5</v>
      </c>
      <c r="T828" s="41">
        <f t="shared" si="393"/>
        <v>7.653341376734293E-4</v>
      </c>
      <c r="U828" s="42">
        <f t="shared" si="412"/>
        <v>4.3186975179704462E-2</v>
      </c>
      <c r="V828" s="42">
        <f t="shared" si="413"/>
        <v>0.97442438396797348</v>
      </c>
      <c r="W828" s="42">
        <f t="shared" si="414"/>
        <v>0.97174605019064286</v>
      </c>
      <c r="X828" s="42">
        <f t="shared" si="415"/>
        <v>2.6783337773306215E-3</v>
      </c>
      <c r="Y828" s="42">
        <f t="shared" si="389"/>
        <v>9.7871729242299584E-3</v>
      </c>
      <c r="Z828" s="10">
        <f t="shared" si="416"/>
        <v>12.788104492480093</v>
      </c>
      <c r="AA828">
        <f t="shared" si="394"/>
        <v>4104837.3133640825</v>
      </c>
      <c r="AB828" s="10">
        <f t="shared" si="395"/>
        <v>4.1048373133640821</v>
      </c>
      <c r="AC828" s="10">
        <f t="shared" si="396"/>
        <v>4.0038373133640821</v>
      </c>
      <c r="AD828" s="3">
        <f t="shared" si="397"/>
        <v>580.68706502742305</v>
      </c>
      <c r="AI828" s="94">
        <f t="shared" si="398"/>
        <v>0.97174605019064286</v>
      </c>
    </row>
    <row r="829" spans="2:35">
      <c r="B829" s="39">
        <f t="shared" si="399"/>
        <v>801</v>
      </c>
      <c r="C829" s="42">
        <f t="shared" si="400"/>
        <v>13.638129496403435</v>
      </c>
      <c r="D829" s="10">
        <f t="shared" si="401"/>
        <v>0.5618705035965661</v>
      </c>
      <c r="E829" s="40">
        <f t="shared" si="402"/>
        <v>45.276258992806866</v>
      </c>
      <c r="F829" s="40">
        <f t="shared" si="403"/>
        <v>46.4</v>
      </c>
      <c r="G829" s="3">
        <f t="shared" si="404"/>
        <v>288.61870503595998</v>
      </c>
      <c r="H829" s="3">
        <f t="shared" si="405"/>
        <v>213.67820014326583</v>
      </c>
      <c r="I829">
        <f t="shared" si="390"/>
        <v>2.1367820014326583E-4</v>
      </c>
      <c r="J829" s="4">
        <f t="shared" si="406"/>
        <v>1654.0325322850181</v>
      </c>
      <c r="K829" s="40">
        <f t="shared" si="407"/>
        <v>7.7407640609853097</v>
      </c>
      <c r="L829" s="40">
        <f t="shared" si="391"/>
        <v>0</v>
      </c>
      <c r="M829" s="10">
        <f t="shared" si="408"/>
        <v>4.1048373133640821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12.960491011192723</v>
      </c>
      <c r="Q829" s="42">
        <f t="shared" si="410"/>
        <v>1.0452830143122562</v>
      </c>
      <c r="R829" s="4">
        <f t="shared" si="411"/>
        <v>23352.719738529224</v>
      </c>
      <c r="S829">
        <f t="shared" si="392"/>
        <v>2.3352719738529222E-5</v>
      </c>
      <c r="T829" s="41">
        <f t="shared" si="393"/>
        <v>7.66047047301429E-4</v>
      </c>
      <c r="U829" s="42">
        <f t="shared" si="412"/>
        <v>4.1907623206777614E-2</v>
      </c>
      <c r="V829" s="42">
        <f t="shared" si="413"/>
        <v>0.97384357799685917</v>
      </c>
      <c r="W829" s="42">
        <f t="shared" si="414"/>
        <v>0.97118957715844978</v>
      </c>
      <c r="X829" s="42">
        <f t="shared" si="415"/>
        <v>2.6540008384093872E-3</v>
      </c>
      <c r="Y829" s="42">
        <f t="shared" si="389"/>
        <v>9.7906595223710615E-3</v>
      </c>
      <c r="Z829" s="10">
        <f t="shared" si="416"/>
        <v>12.780754859457831</v>
      </c>
      <c r="AA829">
        <f t="shared" si="394"/>
        <v>4102536.2111990694</v>
      </c>
      <c r="AB829" s="10">
        <f t="shared" si="395"/>
        <v>4.1025362111990695</v>
      </c>
      <c r="AC829" s="10">
        <f t="shared" si="396"/>
        <v>4.0015362111990695</v>
      </c>
      <c r="AD829" s="3">
        <f t="shared" si="397"/>
        <v>580.35333012314277</v>
      </c>
      <c r="AI829" s="94">
        <f t="shared" si="398"/>
        <v>0.97118957715844978</v>
      </c>
    </row>
    <row r="830" spans="2:35">
      <c r="B830" s="39">
        <f t="shared" si="399"/>
        <v>802</v>
      </c>
      <c r="C830" s="42">
        <f t="shared" si="400"/>
        <v>13.655155875300318</v>
      </c>
      <c r="D830" s="10">
        <f t="shared" si="401"/>
        <v>0.54484412469968291</v>
      </c>
      <c r="E830" s="40">
        <f t="shared" si="402"/>
        <v>45.310311750600633</v>
      </c>
      <c r="F830" s="40">
        <f t="shared" si="403"/>
        <v>46.4</v>
      </c>
      <c r="G830" s="3">
        <f t="shared" si="404"/>
        <v>288.44844124699114</v>
      </c>
      <c r="H830" s="3">
        <f t="shared" si="405"/>
        <v>213.67820014326583</v>
      </c>
      <c r="I830">
        <f t="shared" si="390"/>
        <v>2.1367820014326583E-4</v>
      </c>
      <c r="J830" s="4">
        <f t="shared" si="406"/>
        <v>1656.455267712651</v>
      </c>
      <c r="K830" s="40">
        <f t="shared" si="407"/>
        <v>7.7521023043157404</v>
      </c>
      <c r="L830" s="40">
        <f t="shared" si="391"/>
        <v>0</v>
      </c>
      <c r="M830" s="10">
        <f t="shared" si="408"/>
        <v>4.1025362111990695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12.958172896041852</v>
      </c>
      <c r="Q830" s="42">
        <f t="shared" si="410"/>
        <v>1.0465969633568846</v>
      </c>
      <c r="R830" s="4">
        <f t="shared" si="411"/>
        <v>22640.109095366563</v>
      </c>
      <c r="S830">
        <f t="shared" si="392"/>
        <v>2.2640109095366564E-5</v>
      </c>
      <c r="T830" s="41">
        <f t="shared" si="393"/>
        <v>7.6675965794459171E-4</v>
      </c>
      <c r="U830" s="42">
        <f t="shared" si="412"/>
        <v>4.0628807777090062E-2</v>
      </c>
      <c r="V830" s="42">
        <f t="shared" si="413"/>
        <v>0.97326105218127135</v>
      </c>
      <c r="W830" s="42">
        <f t="shared" si="414"/>
        <v>0.97063141101339256</v>
      </c>
      <c r="X830" s="42">
        <f t="shared" si="415"/>
        <v>2.6296411678787823E-3</v>
      </c>
      <c r="Y830" s="42">
        <f t="shared" si="389"/>
        <v>9.7941147368713118E-3</v>
      </c>
      <c r="Z830" s="10">
        <f t="shared" si="416"/>
        <v>12.773382943914694</v>
      </c>
      <c r="AA830">
        <f t="shared" si="394"/>
        <v>4100228.1325827315</v>
      </c>
      <c r="AB830" s="10">
        <f t="shared" si="395"/>
        <v>4.1002281325827319</v>
      </c>
      <c r="AC830" s="10">
        <f t="shared" si="396"/>
        <v>3.9992281325827319</v>
      </c>
      <c r="AD830" s="3">
        <f t="shared" si="397"/>
        <v>580.01858340576246</v>
      </c>
      <c r="AI830" s="94">
        <f t="shared" si="398"/>
        <v>0.97063141101339256</v>
      </c>
    </row>
    <row r="831" spans="2:35">
      <c r="B831" s="39">
        <f t="shared" si="399"/>
        <v>803</v>
      </c>
      <c r="C831" s="42">
        <f t="shared" si="400"/>
        <v>13.672182254197201</v>
      </c>
      <c r="D831" s="10">
        <f t="shared" si="401"/>
        <v>0.52781774580279972</v>
      </c>
      <c r="E831" s="40">
        <f t="shared" si="402"/>
        <v>45.344364508394399</v>
      </c>
      <c r="F831" s="40">
        <f t="shared" si="403"/>
        <v>46.4</v>
      </c>
      <c r="G831" s="3">
        <f t="shared" si="404"/>
        <v>288.2781774580223</v>
      </c>
      <c r="H831" s="3">
        <f t="shared" si="405"/>
        <v>213.67820014326583</v>
      </c>
      <c r="I831">
        <f t="shared" si="390"/>
        <v>2.1367820014326583E-4</v>
      </c>
      <c r="J831" s="4">
        <f t="shared" si="406"/>
        <v>1658.879824620489</v>
      </c>
      <c r="K831" s="40">
        <f t="shared" si="407"/>
        <v>7.7634490720543887</v>
      </c>
      <c r="L831" s="40">
        <f t="shared" si="391"/>
        <v>0</v>
      </c>
      <c r="M831" s="10">
        <f t="shared" si="408"/>
        <v>4.1002281325827319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12.955846863205108</v>
      </c>
      <c r="Q831" s="42">
        <f t="shared" si="410"/>
        <v>1.0479111483018486</v>
      </c>
      <c r="R831" s="4">
        <f t="shared" si="411"/>
        <v>21927.798367437332</v>
      </c>
      <c r="S831">
        <f t="shared" si="392"/>
        <v>2.1927798367437331E-5</v>
      </c>
      <c r="T831" s="41">
        <f t="shared" si="393"/>
        <v>7.6747196867252092E-4</v>
      </c>
      <c r="U831" s="42">
        <f t="shared" si="412"/>
        <v>3.9350530560284661E-2</v>
      </c>
      <c r="V831" s="42">
        <f t="shared" si="413"/>
        <v>0.97267680755570629</v>
      </c>
      <c r="W831" s="42">
        <f t="shared" si="414"/>
        <v>0.97007155262754674</v>
      </c>
      <c r="X831" s="42">
        <f t="shared" si="415"/>
        <v>2.6052549281595505E-3</v>
      </c>
      <c r="Y831" s="42">
        <f t="shared" si="389"/>
        <v>9.7975385236756928E-3</v>
      </c>
      <c r="Z831" s="10">
        <f t="shared" si="416"/>
        <v>12.765988757377388</v>
      </c>
      <c r="AA831">
        <f t="shared" si="394"/>
        <v>4097913.0811239756</v>
      </c>
      <c r="AB831" s="10">
        <f t="shared" si="395"/>
        <v>4.0979130811239752</v>
      </c>
      <c r="AC831" s="10">
        <f t="shared" si="396"/>
        <v>3.9969130811239753</v>
      </c>
      <c r="AD831" s="3">
        <f t="shared" si="397"/>
        <v>579.68282539869108</v>
      </c>
      <c r="AI831" s="94">
        <f t="shared" si="398"/>
        <v>0.97007155262754674</v>
      </c>
    </row>
    <row r="832" spans="2:35">
      <c r="B832" s="39">
        <f t="shared" si="399"/>
        <v>804</v>
      </c>
      <c r="C832" s="42">
        <f t="shared" si="400"/>
        <v>13.689208633094085</v>
      </c>
      <c r="D832" s="10">
        <f t="shared" si="401"/>
        <v>0.51079136690591653</v>
      </c>
      <c r="E832" s="40">
        <f t="shared" si="402"/>
        <v>45.378417266188166</v>
      </c>
      <c r="F832" s="40">
        <f t="shared" si="403"/>
        <v>46.4</v>
      </c>
      <c r="G832" s="3">
        <f t="shared" si="404"/>
        <v>288.10791366905346</v>
      </c>
      <c r="H832" s="3">
        <f t="shared" si="405"/>
        <v>213.67820014326583</v>
      </c>
      <c r="I832">
        <f t="shared" si="390"/>
        <v>2.1367820014326583E-4</v>
      </c>
      <c r="J832" s="4">
        <f t="shared" si="406"/>
        <v>1661.3062030085312</v>
      </c>
      <c r="K832" s="40">
        <f t="shared" si="407"/>
        <v>7.7748043642012492</v>
      </c>
      <c r="L832" s="40">
        <f t="shared" si="391"/>
        <v>0</v>
      </c>
      <c r="M832" s="10">
        <f t="shared" si="408"/>
        <v>4.0979130811239752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12.953512907394966</v>
      </c>
      <c r="Q832" s="42">
        <f t="shared" si="410"/>
        <v>1.0492255700358295</v>
      </c>
      <c r="R832" s="4">
        <f t="shared" si="411"/>
        <v>21215.788485138</v>
      </c>
      <c r="S832">
        <f t="shared" si="392"/>
        <v>2.1215788485138E-5</v>
      </c>
      <c r="T832" s="41">
        <f t="shared" si="393"/>
        <v>7.6818397855482026E-4</v>
      </c>
      <c r="U832" s="42">
        <f t="shared" si="412"/>
        <v>3.8072793226004396E-2</v>
      </c>
      <c r="V832" s="42">
        <f t="shared" si="413"/>
        <v>0.97209084515856359</v>
      </c>
      <c r="W832" s="42">
        <f t="shared" si="414"/>
        <v>0.96951000287630529</v>
      </c>
      <c r="X832" s="42">
        <f t="shared" si="415"/>
        <v>2.5808422822582999E-3</v>
      </c>
      <c r="Y832" s="42">
        <f t="shared" si="389"/>
        <v>9.8009308388634694E-3</v>
      </c>
      <c r="Z832" s="10">
        <f t="shared" si="416"/>
        <v>12.758572311416726</v>
      </c>
      <c r="AA832">
        <f t="shared" si="394"/>
        <v>4095591.0604455154</v>
      </c>
      <c r="AB832" s="10">
        <f t="shared" si="395"/>
        <v>4.095591060445515</v>
      </c>
      <c r="AC832" s="10">
        <f t="shared" si="396"/>
        <v>3.994591060445515</v>
      </c>
      <c r="AD832" s="3">
        <f t="shared" si="397"/>
        <v>579.34605662734077</v>
      </c>
      <c r="AI832" s="94">
        <f t="shared" si="398"/>
        <v>0.96951000287630529</v>
      </c>
    </row>
    <row r="833" spans="2:35">
      <c r="B833" s="39">
        <f t="shared" si="399"/>
        <v>805</v>
      </c>
      <c r="C833" s="42">
        <f t="shared" si="400"/>
        <v>13.706235011990968</v>
      </c>
      <c r="D833" s="10">
        <f t="shared" si="401"/>
        <v>0.49376498800903335</v>
      </c>
      <c r="E833" s="40">
        <f t="shared" si="402"/>
        <v>45.412470023981932</v>
      </c>
      <c r="F833" s="40">
        <f t="shared" si="403"/>
        <v>46.4</v>
      </c>
      <c r="G833" s="3">
        <f t="shared" si="404"/>
        <v>287.93764988008462</v>
      </c>
      <c r="H833" s="3">
        <f t="shared" si="405"/>
        <v>213.67820014326583</v>
      </c>
      <c r="I833">
        <f t="shared" si="390"/>
        <v>2.1367820014326583E-4</v>
      </c>
      <c r="J833" s="4">
        <f t="shared" si="406"/>
        <v>1663.7344028767786</v>
      </c>
      <c r="K833" s="40">
        <f t="shared" si="407"/>
        <v>7.7861681807563281</v>
      </c>
      <c r="L833" s="40">
        <f t="shared" si="391"/>
        <v>0</v>
      </c>
      <c r="M833" s="10">
        <f t="shared" si="408"/>
        <v>4.095591060445515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12.951171023302392</v>
      </c>
      <c r="Q833" s="42">
        <f t="shared" si="410"/>
        <v>1.0505402294489627</v>
      </c>
      <c r="R833" s="4">
        <f t="shared" si="411"/>
        <v>20504.080378864732</v>
      </c>
      <c r="S833">
        <f t="shared" si="392"/>
        <v>2.0504080378864733E-5</v>
      </c>
      <c r="T833" s="41">
        <f t="shared" si="393"/>
        <v>7.6889568666109345E-4</v>
      </c>
      <c r="U833" s="42">
        <f t="shared" si="412"/>
        <v>3.6795597443891701E-2</v>
      </c>
      <c r="V833" s="42">
        <f t="shared" si="413"/>
        <v>0.97150316603198228</v>
      </c>
      <c r="W833" s="42">
        <f t="shared" si="414"/>
        <v>0.96894676263841173</v>
      </c>
      <c r="X833" s="42">
        <f t="shared" si="415"/>
        <v>2.5564033935705499E-3</v>
      </c>
      <c r="Y833" s="42">
        <f t="shared" si="389"/>
        <v>9.804291638648592E-3</v>
      </c>
      <c r="Z833" s="10">
        <f t="shared" si="416"/>
        <v>12.751133617647714</v>
      </c>
      <c r="AA833">
        <f t="shared" si="394"/>
        <v>4093262.0741839027</v>
      </c>
      <c r="AB833" s="10">
        <f t="shared" si="395"/>
        <v>4.0932620741839028</v>
      </c>
      <c r="AC833" s="10">
        <f t="shared" si="396"/>
        <v>3.9922620741839028</v>
      </c>
      <c r="AD833" s="3">
        <f t="shared" si="397"/>
        <v>579.00827761913024</v>
      </c>
      <c r="AI833" s="94">
        <f t="shared" si="398"/>
        <v>0.96894676263841173</v>
      </c>
    </row>
    <row r="834" spans="2:35">
      <c r="B834" s="39">
        <f t="shared" si="399"/>
        <v>806</v>
      </c>
      <c r="C834" s="42">
        <f t="shared" si="400"/>
        <v>13.723261390887851</v>
      </c>
      <c r="D834" s="10">
        <f t="shared" si="401"/>
        <v>0.47673860911215016</v>
      </c>
      <c r="E834" s="40">
        <f t="shared" si="402"/>
        <v>45.446522781775698</v>
      </c>
      <c r="F834" s="40">
        <f t="shared" si="403"/>
        <v>46.4</v>
      </c>
      <c r="G834" s="3">
        <f t="shared" si="404"/>
        <v>287.76738609111578</v>
      </c>
      <c r="H834" s="3">
        <f t="shared" si="405"/>
        <v>213.67820014326583</v>
      </c>
      <c r="I834">
        <f t="shared" si="390"/>
        <v>2.1367820014326583E-4</v>
      </c>
      <c r="J834" s="4">
        <f t="shared" si="406"/>
        <v>1666.164424225231</v>
      </c>
      <c r="K834" s="40">
        <f t="shared" si="407"/>
        <v>7.7975405217196228</v>
      </c>
      <c r="L834" s="40">
        <f t="shared" si="391"/>
        <v>0</v>
      </c>
      <c r="M834" s="10">
        <f t="shared" si="408"/>
        <v>4.0932620741839028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12.948821205596756</v>
      </c>
      <c r="Q834" s="42">
        <f t="shared" si="410"/>
        <v>1.0518551274328445</v>
      </c>
      <c r="R834" s="4">
        <f t="shared" si="411"/>
        <v>19792.674979013984</v>
      </c>
      <c r="S834">
        <f t="shared" si="392"/>
        <v>1.9792674979013982E-5</v>
      </c>
      <c r="T834" s="41">
        <f t="shared" si="393"/>
        <v>7.6960709206094421E-4</v>
      </c>
      <c r="U834" s="42">
        <f t="shared" si="412"/>
        <v>3.5518944883589545E-2</v>
      </c>
      <c r="V834" s="42">
        <f t="shared" si="413"/>
        <v>0.97091377122149403</v>
      </c>
      <c r="W834" s="42">
        <f t="shared" si="414"/>
        <v>0.96838183279596446</v>
      </c>
      <c r="X834" s="42">
        <f t="shared" si="415"/>
        <v>2.5319384255295674E-3</v>
      </c>
      <c r="Y834" s="42">
        <f t="shared" si="389"/>
        <v>9.8076208793796329E-3</v>
      </c>
      <c r="Z834" s="10">
        <f t="shared" si="416"/>
        <v>12.743672687729052</v>
      </c>
      <c r="AA834">
        <f t="shared" si="394"/>
        <v>4090926.1259893677</v>
      </c>
      <c r="AB834" s="10">
        <f t="shared" si="395"/>
        <v>4.0909261259893679</v>
      </c>
      <c r="AC834" s="10">
        <f t="shared" si="396"/>
        <v>3.9899261259893679</v>
      </c>
      <c r="AD834" s="3">
        <f t="shared" si="397"/>
        <v>578.66948890346157</v>
      </c>
      <c r="AI834" s="94">
        <f t="shared" si="398"/>
        <v>0.96838183279596446</v>
      </c>
    </row>
    <row r="835" spans="2:35">
      <c r="B835" s="39">
        <f t="shared" si="399"/>
        <v>807</v>
      </c>
      <c r="C835" s="42">
        <f t="shared" si="400"/>
        <v>13.740287769784734</v>
      </c>
      <c r="D835" s="10">
        <f t="shared" si="401"/>
        <v>0.45971223021526697</v>
      </c>
      <c r="E835" s="40">
        <f t="shared" si="402"/>
        <v>45.480575539569465</v>
      </c>
      <c r="F835" s="40">
        <f t="shared" si="403"/>
        <v>46.4</v>
      </c>
      <c r="G835" s="3">
        <f t="shared" si="404"/>
        <v>287.59712230214694</v>
      </c>
      <c r="H835" s="3">
        <f t="shared" si="405"/>
        <v>213.67820014326583</v>
      </c>
      <c r="I835">
        <f t="shared" si="390"/>
        <v>2.1367820014326583E-4</v>
      </c>
      <c r="J835" s="4">
        <f t="shared" si="406"/>
        <v>1668.5962670538881</v>
      </c>
      <c r="K835" s="40">
        <f t="shared" si="407"/>
        <v>7.8089213870911331</v>
      </c>
      <c r="L835" s="40">
        <f t="shared" si="391"/>
        <v>0</v>
      </c>
      <c r="M835" s="10">
        <f t="shared" si="408"/>
        <v>4.0909261259893679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12.946463448925638</v>
      </c>
      <c r="Q835" s="42">
        <f t="shared" si="410"/>
        <v>1.0531702648805386</v>
      </c>
      <c r="R835" s="4">
        <f t="shared" si="411"/>
        <v>19081.573215982131</v>
      </c>
      <c r="S835">
        <f t="shared" si="392"/>
        <v>1.9081573215982132E-5</v>
      </c>
      <c r="T835" s="41">
        <f t="shared" si="393"/>
        <v>7.7031819382397605E-4</v>
      </c>
      <c r="U835" s="42">
        <f t="shared" si="412"/>
        <v>3.424283721474073E-2</v>
      </c>
      <c r="V835" s="42">
        <f t="shared" si="413"/>
        <v>0.97032266177676796</v>
      </c>
      <c r="W835" s="42">
        <f t="shared" si="414"/>
        <v>0.96781521423438066</v>
      </c>
      <c r="X835" s="42">
        <f t="shared" si="415"/>
        <v>2.5074475423872977E-3</v>
      </c>
      <c r="Y835" s="42">
        <f t="shared" si="389"/>
        <v>9.8109185175407551E-3</v>
      </c>
      <c r="Z835" s="10">
        <f t="shared" si="416"/>
        <v>12.736189533363961</v>
      </c>
      <c r="AA835">
        <f t="shared" si="394"/>
        <v>4088583.2195260813</v>
      </c>
      <c r="AB835" s="10">
        <f t="shared" si="395"/>
        <v>4.0885832195260816</v>
      </c>
      <c r="AC835" s="10">
        <f t="shared" si="396"/>
        <v>3.9875832195260816</v>
      </c>
      <c r="AD835" s="3">
        <f t="shared" si="397"/>
        <v>578.32969101175956</v>
      </c>
      <c r="AI835" s="94">
        <f t="shared" si="398"/>
        <v>0.96781521423438066</v>
      </c>
    </row>
    <row r="836" spans="2:35">
      <c r="B836" s="39">
        <f t="shared" si="399"/>
        <v>808</v>
      </c>
      <c r="C836" s="42">
        <f t="shared" si="400"/>
        <v>13.757314148681617</v>
      </c>
      <c r="D836" s="10">
        <f t="shared" si="401"/>
        <v>0.44268585131838378</v>
      </c>
      <c r="E836" s="40">
        <f t="shared" si="402"/>
        <v>45.514628297363231</v>
      </c>
      <c r="F836" s="40">
        <f t="shared" si="403"/>
        <v>46.4</v>
      </c>
      <c r="G836" s="3">
        <f t="shared" si="404"/>
        <v>287.4268585131781</v>
      </c>
      <c r="H836" s="3">
        <f t="shared" si="405"/>
        <v>213.67820014326583</v>
      </c>
      <c r="I836">
        <f t="shared" si="390"/>
        <v>2.1367820014326583E-4</v>
      </c>
      <c r="J836" s="4">
        <f t="shared" si="406"/>
        <v>1671.0299313627497</v>
      </c>
      <c r="K836" s="40">
        <f t="shared" si="407"/>
        <v>7.8203107768708575</v>
      </c>
      <c r="L836" s="40">
        <f t="shared" si="391"/>
        <v>0</v>
      </c>
      <c r="M836" s="10">
        <f t="shared" si="408"/>
        <v>4.0885832195260816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12.944097747914981</v>
      </c>
      <c r="Q836" s="42">
        <f t="shared" si="410"/>
        <v>1.0544856426865834</v>
      </c>
      <c r="R836" s="4">
        <f t="shared" si="411"/>
        <v>18370.776020165631</v>
      </c>
      <c r="S836">
        <f t="shared" si="392"/>
        <v>1.837077602016563E-5</v>
      </c>
      <c r="T836" s="41">
        <f t="shared" si="393"/>
        <v>7.7102899101979259E-4</v>
      </c>
      <c r="U836" s="42">
        <f t="shared" si="412"/>
        <v>3.2967276106988234E-2</v>
      </c>
      <c r="V836" s="42">
        <f t="shared" si="413"/>
        <v>0.9697298387509854</v>
      </c>
      <c r="W836" s="42">
        <f t="shared" si="414"/>
        <v>0.96724690784245848</v>
      </c>
      <c r="X836" s="42">
        <f t="shared" si="415"/>
        <v>2.4829309085269147E-3</v>
      </c>
      <c r="Y836" s="42">
        <f t="shared" si="389"/>
        <v>9.8141845097517739E-3</v>
      </c>
      <c r="Z836" s="10">
        <f t="shared" si="416"/>
        <v>12.728684166299837</v>
      </c>
      <c r="AA836">
        <f t="shared" si="394"/>
        <v>4086233.3584720441</v>
      </c>
      <c r="AB836" s="10">
        <f t="shared" si="395"/>
        <v>4.0862333584720441</v>
      </c>
      <c r="AC836" s="10">
        <f t="shared" si="396"/>
        <v>3.9852333584720441</v>
      </c>
      <c r="AD836" s="3">
        <f t="shared" si="397"/>
        <v>577.98888447745378</v>
      </c>
      <c r="AI836" s="94">
        <f t="shared" si="398"/>
        <v>0.96724690784245848</v>
      </c>
    </row>
    <row r="837" spans="2:35">
      <c r="B837" s="39">
        <f t="shared" si="399"/>
        <v>809</v>
      </c>
      <c r="C837" s="42">
        <f t="shared" si="400"/>
        <v>13.7743405275785</v>
      </c>
      <c r="D837" s="10">
        <f t="shared" si="401"/>
        <v>0.4256594724215006</v>
      </c>
      <c r="E837" s="40">
        <f t="shared" si="402"/>
        <v>45.548681055156997</v>
      </c>
      <c r="F837" s="40">
        <f t="shared" si="403"/>
        <v>46.4</v>
      </c>
      <c r="G837" s="3">
        <f t="shared" si="404"/>
        <v>287.25659472420926</v>
      </c>
      <c r="H837" s="3">
        <f t="shared" si="405"/>
        <v>213.67820014326583</v>
      </c>
      <c r="I837">
        <f t="shared" si="390"/>
        <v>2.1367820014326583E-4</v>
      </c>
      <c r="J837" s="4">
        <f t="shared" si="406"/>
        <v>1673.4654171518166</v>
      </c>
      <c r="K837" s="40">
        <f t="shared" si="407"/>
        <v>7.8317086910587994</v>
      </c>
      <c r="L837" s="40">
        <f t="shared" si="391"/>
        <v>0</v>
      </c>
      <c r="M837" s="10">
        <f t="shared" si="408"/>
        <v>4.0862333584720441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12.941724097168928</v>
      </c>
      <c r="Q837" s="42">
        <f t="shared" si="410"/>
        <v>1.0558012617469996</v>
      </c>
      <c r="R837" s="4">
        <f t="shared" si="411"/>
        <v>17660.284321960644</v>
      </c>
      <c r="S837">
        <f t="shared" si="392"/>
        <v>1.7660284321960642E-5</v>
      </c>
      <c r="T837" s="41">
        <f t="shared" si="393"/>
        <v>7.7173948271799754E-4</v>
      </c>
      <c r="U837" s="42">
        <f t="shared" si="412"/>
        <v>3.1692263229974475E-2</v>
      </c>
      <c r="V837" s="42">
        <f t="shared" si="413"/>
        <v>0.96913530320120778</v>
      </c>
      <c r="W837" s="42">
        <f t="shared" si="414"/>
        <v>0.96667691451235127</v>
      </c>
      <c r="X837" s="42">
        <f t="shared" si="415"/>
        <v>2.4583886888565054E-3</v>
      </c>
      <c r="Y837" s="42">
        <f t="shared" si="389"/>
        <v>9.8174188127687443E-3</v>
      </c>
      <c r="Z837" s="10">
        <f t="shared" si="416"/>
        <v>12.721156598328585</v>
      </c>
      <c r="AA837">
        <f t="shared" si="394"/>
        <v>4083876.5465191938</v>
      </c>
      <c r="AB837" s="10">
        <f t="shared" si="395"/>
        <v>4.0838765465191935</v>
      </c>
      <c r="AC837" s="10">
        <f t="shared" si="396"/>
        <v>3.9828765465191935</v>
      </c>
      <c r="AD837" s="3">
        <f t="shared" si="397"/>
        <v>577.64706983599615</v>
      </c>
      <c r="AI837" s="94">
        <f t="shared" si="398"/>
        <v>0.96667691451235127</v>
      </c>
    </row>
    <row r="838" spans="2:35">
      <c r="B838" s="39">
        <f t="shared" si="399"/>
        <v>810</v>
      </c>
      <c r="C838" s="42">
        <f t="shared" si="400"/>
        <v>13.791366906475384</v>
      </c>
      <c r="D838" s="10">
        <f t="shared" si="401"/>
        <v>0.40863309352461741</v>
      </c>
      <c r="E838" s="40">
        <f t="shared" si="402"/>
        <v>45.582733812950764</v>
      </c>
      <c r="F838" s="40">
        <f t="shared" si="403"/>
        <v>46.4</v>
      </c>
      <c r="G838" s="3">
        <f t="shared" si="404"/>
        <v>287.08633093524043</v>
      </c>
      <c r="H838" s="3">
        <f t="shared" si="405"/>
        <v>213.67820014326583</v>
      </c>
      <c r="I838">
        <f t="shared" si="390"/>
        <v>2.1367820014326583E-4</v>
      </c>
      <c r="J838" s="4">
        <f t="shared" si="406"/>
        <v>1675.9027244210879</v>
      </c>
      <c r="K838" s="40">
        <f t="shared" si="407"/>
        <v>7.8431151296549553</v>
      </c>
      <c r="L838" s="40">
        <f t="shared" si="391"/>
        <v>0</v>
      </c>
      <c r="M838" s="10">
        <f t="shared" si="408"/>
        <v>4.0838765465191935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12.939342491269839</v>
      </c>
      <c r="Q838" s="42">
        <f t="shared" si="410"/>
        <v>1.0571171229592962</v>
      </c>
      <c r="R838" s="4">
        <f t="shared" si="411"/>
        <v>16950.099051763736</v>
      </c>
      <c r="S838">
        <f t="shared" si="392"/>
        <v>1.6950099051763738E-5</v>
      </c>
      <c r="T838" s="41">
        <f t="shared" si="393"/>
        <v>7.7244966798819452E-4</v>
      </c>
      <c r="U838" s="42">
        <f t="shared" si="412"/>
        <v>3.0417800253342613E-2</v>
      </c>
      <c r="V838" s="42">
        <f t="shared" si="413"/>
        <v>0.96853905618782632</v>
      </c>
      <c r="W838" s="42">
        <f t="shared" si="414"/>
        <v>0.96610523513959279</v>
      </c>
      <c r="X838" s="42">
        <f t="shared" si="415"/>
        <v>2.433821048233531E-3</v>
      </c>
      <c r="Y838" s="42">
        <f t="shared" si="389"/>
        <v>9.8206213834837863E-3</v>
      </c>
      <c r="Z838" s="10">
        <f t="shared" si="416"/>
        <v>12.713606841285971</v>
      </c>
      <c r="AA838">
        <f t="shared" si="394"/>
        <v>4081512.7873731977</v>
      </c>
      <c r="AB838" s="10">
        <f t="shared" si="395"/>
        <v>4.0815127873731978</v>
      </c>
      <c r="AC838" s="10">
        <f t="shared" si="396"/>
        <v>3.9805127873731978</v>
      </c>
      <c r="AD838" s="3">
        <f t="shared" si="397"/>
        <v>577.30424762482926</v>
      </c>
      <c r="AI838" s="94">
        <f t="shared" si="398"/>
        <v>0.96610523513959279</v>
      </c>
    </row>
    <row r="839" spans="2:35">
      <c r="B839" s="39">
        <f t="shared" si="399"/>
        <v>811</v>
      </c>
      <c r="C839" s="42">
        <f t="shared" si="400"/>
        <v>13.808393285372267</v>
      </c>
      <c r="D839" s="10">
        <f t="shared" si="401"/>
        <v>0.39160671462773422</v>
      </c>
      <c r="E839" s="40">
        <f t="shared" si="402"/>
        <v>45.61678657074453</v>
      </c>
      <c r="F839" s="40">
        <f t="shared" si="403"/>
        <v>46.4</v>
      </c>
      <c r="G839" s="3">
        <f t="shared" si="404"/>
        <v>286.91606714627159</v>
      </c>
      <c r="H839" s="3">
        <f t="shared" si="405"/>
        <v>213.67820014326583</v>
      </c>
      <c r="I839">
        <f t="shared" si="390"/>
        <v>2.1367820014326583E-4</v>
      </c>
      <c r="J839" s="4">
        <f t="shared" si="406"/>
        <v>1678.3418531705643</v>
      </c>
      <c r="K839" s="40">
        <f t="shared" si="407"/>
        <v>7.8545300926593287</v>
      </c>
      <c r="L839" s="40">
        <f t="shared" si="391"/>
        <v>0</v>
      </c>
      <c r="M839" s="10">
        <f t="shared" si="408"/>
        <v>4.0815127873731978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12.936952924778018</v>
      </c>
      <c r="Q839" s="42">
        <f t="shared" si="410"/>
        <v>1.0584332272224779</v>
      </c>
      <c r="R839" s="4">
        <f t="shared" si="411"/>
        <v>16240.221139971076</v>
      </c>
      <c r="S839">
        <f t="shared" si="392"/>
        <v>1.6240221139971075E-5</v>
      </c>
      <c r="T839" s="41">
        <f t="shared" si="393"/>
        <v>7.7315954589998715E-4</v>
      </c>
      <c r="U839" s="42">
        <f t="shared" si="412"/>
        <v>2.9143888846735092E-2</v>
      </c>
      <c r="V839" s="42">
        <f t="shared" si="413"/>
        <v>0.96794109877570433</v>
      </c>
      <c r="W839" s="42">
        <f t="shared" si="414"/>
        <v>0.96553187062304746</v>
      </c>
      <c r="X839" s="42">
        <f t="shared" si="415"/>
        <v>2.4092281526568726E-3</v>
      </c>
      <c r="Y839" s="42">
        <f t="shared" si="389"/>
        <v>9.8237921789264757E-3</v>
      </c>
      <c r="Z839" s="10">
        <f t="shared" si="416"/>
        <v>12.70603490705299</v>
      </c>
      <c r="AA839">
        <f t="shared" si="394"/>
        <v>4079142.0847538859</v>
      </c>
      <c r="AB839" s="10">
        <f t="shared" si="395"/>
        <v>4.0791420847538857</v>
      </c>
      <c r="AC839" s="10">
        <f t="shared" si="396"/>
        <v>3.9781420847538858</v>
      </c>
      <c r="AD839" s="3">
        <f t="shared" si="397"/>
        <v>576.96041838344968</v>
      </c>
      <c r="AI839" s="94">
        <f t="shared" si="398"/>
        <v>0.96553187062304746</v>
      </c>
    </row>
    <row r="840" spans="2:35">
      <c r="B840" s="39">
        <f t="shared" si="399"/>
        <v>812</v>
      </c>
      <c r="C840" s="42">
        <f t="shared" si="400"/>
        <v>13.82541966426915</v>
      </c>
      <c r="D840" s="10">
        <f t="shared" si="401"/>
        <v>0.37458033573085103</v>
      </c>
      <c r="E840" s="40">
        <f t="shared" si="402"/>
        <v>45.650839328538297</v>
      </c>
      <c r="F840" s="40">
        <f t="shared" si="403"/>
        <v>46.4</v>
      </c>
      <c r="G840" s="3">
        <f t="shared" si="404"/>
        <v>286.74580335730275</v>
      </c>
      <c r="H840" s="3">
        <f t="shared" si="405"/>
        <v>213.67820014326583</v>
      </c>
      <c r="I840">
        <f t="shared" si="390"/>
        <v>2.1367820014326583E-4</v>
      </c>
      <c r="J840" s="4">
        <f t="shared" si="406"/>
        <v>1680.7828034002455</v>
      </c>
      <c r="K840" s="40">
        <f t="shared" si="407"/>
        <v>7.8659535800719169</v>
      </c>
      <c r="L840" s="40">
        <f t="shared" si="391"/>
        <v>0</v>
      </c>
      <c r="M840" s="10">
        <f t="shared" si="408"/>
        <v>4.0791420847538857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12.934555392232051</v>
      </c>
      <c r="Q840" s="42">
        <f t="shared" si="410"/>
        <v>1.0597495754370527</v>
      </c>
      <c r="R840" s="4">
        <f t="shared" si="411"/>
        <v>15530.651516979118</v>
      </c>
      <c r="S840">
        <f t="shared" si="392"/>
        <v>1.5530651516979119E-5</v>
      </c>
      <c r="T840" s="41">
        <f t="shared" si="393"/>
        <v>7.7386911552297915E-4</v>
      </c>
      <c r="U840" s="42">
        <f t="shared" si="412"/>
        <v>2.7870530679794878E-2</v>
      </c>
      <c r="V840" s="42">
        <f t="shared" si="413"/>
        <v>0.96734143203248324</v>
      </c>
      <c r="W840" s="42">
        <f t="shared" si="414"/>
        <v>0.96495682186501397</v>
      </c>
      <c r="X840" s="42">
        <f t="shared" si="415"/>
        <v>2.3846101674692699E-3</v>
      </c>
      <c r="Y840" s="42">
        <f t="shared" si="389"/>
        <v>9.8269311562628817E-3</v>
      </c>
      <c r="Z840" s="10">
        <f t="shared" si="416"/>
        <v>12.69844080755421</v>
      </c>
      <c r="AA840">
        <f t="shared" si="394"/>
        <v>4076764.4423947316</v>
      </c>
      <c r="AB840" s="10">
        <f t="shared" si="395"/>
        <v>4.0767644423947313</v>
      </c>
      <c r="AC840" s="10">
        <f t="shared" si="396"/>
        <v>3.9757644423947314</v>
      </c>
      <c r="AD840" s="3">
        <f t="shared" si="397"/>
        <v>576.61558265333304</v>
      </c>
      <c r="AI840" s="94">
        <f t="shared" si="398"/>
        <v>0.96495682186501397</v>
      </c>
    </row>
    <row r="841" spans="2:35">
      <c r="B841" s="39">
        <f t="shared" si="399"/>
        <v>813</v>
      </c>
      <c r="C841" s="42">
        <f t="shared" si="400"/>
        <v>13.842446043166033</v>
      </c>
      <c r="D841" s="10">
        <f t="shared" si="401"/>
        <v>0.35755395683396785</v>
      </c>
      <c r="E841" s="40">
        <f t="shared" si="402"/>
        <v>45.684892086332063</v>
      </c>
      <c r="F841" s="40">
        <f t="shared" si="403"/>
        <v>46.4</v>
      </c>
      <c r="G841" s="3">
        <f t="shared" si="404"/>
        <v>286.57553956833391</v>
      </c>
      <c r="H841" s="3">
        <f t="shared" si="405"/>
        <v>213.67820014326583</v>
      </c>
      <c r="I841">
        <f t="shared" si="390"/>
        <v>2.1367820014326583E-4</v>
      </c>
      <c r="J841" s="4">
        <f t="shared" si="406"/>
        <v>1683.2255751101311</v>
      </c>
      <c r="K841" s="40">
        <f t="shared" si="407"/>
        <v>7.87738559189272</v>
      </c>
      <c r="L841" s="40">
        <f t="shared" si="391"/>
        <v>0</v>
      </c>
      <c r="M841" s="10">
        <f t="shared" si="408"/>
        <v>4.0767644423947313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12.932149888148231</v>
      </c>
      <c r="Q841" s="42">
        <f t="shared" si="410"/>
        <v>1.061066168505038</v>
      </c>
      <c r="R841" s="4">
        <f t="shared" si="411"/>
        <v>14821.391113184336</v>
      </c>
      <c r="S841">
        <f t="shared" si="392"/>
        <v>1.4821391113184336E-5</v>
      </c>
      <c r="T841" s="41">
        <f t="shared" si="393"/>
        <v>7.7457837592677392E-4</v>
      </c>
      <c r="U841" s="42">
        <f t="shared" si="412"/>
        <v>2.659772742216495E-2</v>
      </c>
      <c r="V841" s="42">
        <f t="shared" si="413"/>
        <v>0.96674005703042021</v>
      </c>
      <c r="W841" s="42">
        <f t="shared" si="414"/>
        <v>0.96438008977110157</v>
      </c>
      <c r="X841" s="42">
        <f t="shared" si="415"/>
        <v>2.3599672593186405E-3</v>
      </c>
      <c r="Y841" s="42">
        <f t="shared" si="389"/>
        <v>9.830038272797173E-3</v>
      </c>
      <c r="Z841" s="10">
        <f t="shared" si="416"/>
        <v>12.690824554759416</v>
      </c>
      <c r="AA841">
        <f t="shared" si="394"/>
        <v>4074379.8640433629</v>
      </c>
      <c r="AB841" s="10">
        <f t="shared" si="395"/>
        <v>4.0743798640433626</v>
      </c>
      <c r="AC841" s="10">
        <f t="shared" si="396"/>
        <v>3.9733798640433626</v>
      </c>
      <c r="AD841" s="3">
        <f t="shared" si="397"/>
        <v>576.26974097800758</v>
      </c>
      <c r="AI841" s="94">
        <f t="shared" si="398"/>
        <v>0.96438008977110157</v>
      </c>
    </row>
    <row r="842" spans="2:35">
      <c r="B842" s="39">
        <f t="shared" si="399"/>
        <v>814</v>
      </c>
      <c r="C842" s="42">
        <f t="shared" si="400"/>
        <v>13.859472422062916</v>
      </c>
      <c r="D842" s="10">
        <f t="shared" si="401"/>
        <v>0.34052757793708466</v>
      </c>
      <c r="E842" s="40">
        <f t="shared" si="402"/>
        <v>45.718944844125829</v>
      </c>
      <c r="F842" s="40">
        <f t="shared" si="403"/>
        <v>46.4</v>
      </c>
      <c r="G842" s="3">
        <f t="shared" si="404"/>
        <v>286.40527577936507</v>
      </c>
      <c r="H842" s="3">
        <f t="shared" si="405"/>
        <v>213.67820014326583</v>
      </c>
      <c r="I842">
        <f t="shared" si="390"/>
        <v>2.1367820014326583E-4</v>
      </c>
      <c r="J842" s="4">
        <f t="shared" si="406"/>
        <v>1685.670168300222</v>
      </c>
      <c r="K842" s="40">
        <f t="shared" si="407"/>
        <v>7.8888261281217407</v>
      </c>
      <c r="L842" s="40">
        <f t="shared" si="391"/>
        <v>0</v>
      </c>
      <c r="M842" s="10">
        <f t="shared" si="408"/>
        <v>4.0743798640433626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12.929736407020977</v>
      </c>
      <c r="Q842" s="42">
        <f t="shared" si="410"/>
        <v>1.0623830073299685</v>
      </c>
      <c r="R842" s="4">
        <f t="shared" si="411"/>
        <v>14112.440858982884</v>
      </c>
      <c r="S842">
        <f t="shared" si="392"/>
        <v>1.4112440858982883E-5</v>
      </c>
      <c r="T842" s="41">
        <f t="shared" si="393"/>
        <v>7.7528732618097529E-4</v>
      </c>
      <c r="U842" s="42">
        <f t="shared" si="412"/>
        <v>2.5325480743487734E-2</v>
      </c>
      <c r="V842" s="42">
        <f t="shared" si="413"/>
        <v>0.96613697484531802</v>
      </c>
      <c r="W842" s="42">
        <f t="shared" si="414"/>
        <v>0.96380167525035221</v>
      </c>
      <c r="X842" s="42">
        <f t="shared" si="415"/>
        <v>2.3352995949658117E-3</v>
      </c>
      <c r="Y842" s="42">
        <f t="shared" si="389"/>
        <v>9.8331134859716684E-3</v>
      </c>
      <c r="Z842" s="10">
        <f t="shared" si="416"/>
        <v>12.683186160683253</v>
      </c>
      <c r="AA842">
        <f t="shared" si="394"/>
        <v>4071988.3534614542</v>
      </c>
      <c r="AB842" s="10">
        <f t="shared" si="395"/>
        <v>4.071988353461454</v>
      </c>
      <c r="AC842" s="10">
        <f t="shared" si="396"/>
        <v>3.9709883534614541</v>
      </c>
      <c r="AD842" s="3">
        <f t="shared" si="397"/>
        <v>575.92289390303904</v>
      </c>
      <c r="AI842" s="94">
        <f t="shared" si="398"/>
        <v>0.96380167525035221</v>
      </c>
    </row>
    <row r="843" spans="2:35">
      <c r="B843" s="39">
        <f t="shared" si="399"/>
        <v>815</v>
      </c>
      <c r="C843" s="42">
        <f t="shared" si="400"/>
        <v>13.8764988009598</v>
      </c>
      <c r="D843" s="10">
        <f t="shared" si="401"/>
        <v>0.32350119904020147</v>
      </c>
      <c r="E843" s="40">
        <f t="shared" si="402"/>
        <v>45.752997601919596</v>
      </c>
      <c r="F843" s="40">
        <f t="shared" si="403"/>
        <v>46.4</v>
      </c>
      <c r="G843" s="3">
        <f t="shared" si="404"/>
        <v>286.23501199039623</v>
      </c>
      <c r="H843" s="3">
        <f t="shared" si="405"/>
        <v>213.67820014326583</v>
      </c>
      <c r="I843">
        <f t="shared" si="390"/>
        <v>2.1367820014326583E-4</v>
      </c>
      <c r="J843" s="4">
        <f t="shared" si="406"/>
        <v>1688.1165829705174</v>
      </c>
      <c r="K843" s="40">
        <f t="shared" si="407"/>
        <v>7.9002751887589744</v>
      </c>
      <c r="L843" s="40">
        <f t="shared" si="391"/>
        <v>0</v>
      </c>
      <c r="M843" s="10">
        <f t="shared" si="408"/>
        <v>4.071988353461454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12.927314943322649</v>
      </c>
      <c r="Q843" s="42">
        <f t="shared" si="410"/>
        <v>1.0637000928169031</v>
      </c>
      <c r="R843" s="4">
        <f t="shared" si="411"/>
        <v>13403.801684771332</v>
      </c>
      <c r="S843">
        <f t="shared" si="392"/>
        <v>1.3403801684771331E-5</v>
      </c>
      <c r="T843" s="41">
        <f t="shared" si="393"/>
        <v>7.7599596535518687E-4</v>
      </c>
      <c r="U843" s="42">
        <f t="shared" si="412"/>
        <v>2.4053792313406392E-2</v>
      </c>
      <c r="V843" s="42">
        <f t="shared" si="413"/>
        <v>0.9655321865561145</v>
      </c>
      <c r="W843" s="42">
        <f t="shared" si="414"/>
        <v>0.9632215792152159</v>
      </c>
      <c r="X843" s="42">
        <f t="shared" si="415"/>
        <v>2.3106073408986072E-3</v>
      </c>
      <c r="Y843" s="42">
        <f t="shared" si="389"/>
        <v>9.8361567533663714E-3</v>
      </c>
      <c r="Z843" s="10">
        <f t="shared" si="416"/>
        <v>12.675525637384199</v>
      </c>
      <c r="AA843">
        <f t="shared" si="394"/>
        <v>4069589.9144244031</v>
      </c>
      <c r="AB843" s="10">
        <f t="shared" si="395"/>
        <v>4.0695899144244034</v>
      </c>
      <c r="AC843" s="10">
        <f t="shared" si="396"/>
        <v>3.9685899144244035</v>
      </c>
      <c r="AD843" s="3">
        <f t="shared" si="397"/>
        <v>575.57504197598314</v>
      </c>
      <c r="AI843" s="94">
        <f t="shared" si="398"/>
        <v>0.9632215792152159</v>
      </c>
    </row>
    <row r="844" spans="2:35">
      <c r="B844" s="39">
        <f t="shared" si="399"/>
        <v>816</v>
      </c>
      <c r="C844" s="42">
        <f t="shared" si="400"/>
        <v>13.893525179856683</v>
      </c>
      <c r="D844" s="10">
        <f t="shared" si="401"/>
        <v>0.30647482014331828</v>
      </c>
      <c r="E844" s="40">
        <f t="shared" si="402"/>
        <v>45.787050359713362</v>
      </c>
      <c r="F844" s="40">
        <f t="shared" si="403"/>
        <v>46.4</v>
      </c>
      <c r="G844" s="3">
        <f t="shared" si="404"/>
        <v>286.06474820142739</v>
      </c>
      <c r="H844" s="3">
        <f t="shared" si="405"/>
        <v>213.67820014326583</v>
      </c>
      <c r="I844">
        <f t="shared" si="390"/>
        <v>2.1367820014326583E-4</v>
      </c>
      <c r="J844" s="4">
        <f t="shared" si="406"/>
        <v>1690.564819121018</v>
      </c>
      <c r="K844" s="40">
        <f t="shared" si="407"/>
        <v>7.9117327738044265</v>
      </c>
      <c r="L844" s="40">
        <f t="shared" si="391"/>
        <v>0</v>
      </c>
      <c r="M844" s="10">
        <f t="shared" si="408"/>
        <v>4.0695899144244034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12.924885491503144</v>
      </c>
      <c r="Q844" s="42">
        <f t="shared" si="410"/>
        <v>1.0650174258724321</v>
      </c>
      <c r="R844" s="4">
        <f t="shared" si="411"/>
        <v>12695.474520945842</v>
      </c>
      <c r="S844">
        <f t="shared" si="392"/>
        <v>1.2695474520945842E-5</v>
      </c>
      <c r="T844" s="41">
        <f t="shared" si="393"/>
        <v>7.767042925190124E-4</v>
      </c>
      <c r="U844" s="42">
        <f t="shared" si="412"/>
        <v>2.2782663801563359E-2</v>
      </c>
      <c r="V844" s="42">
        <f t="shared" si="413"/>
        <v>0.96492569324667787</v>
      </c>
      <c r="W844" s="42">
        <f t="shared" si="414"/>
        <v>0.96263980258147031</v>
      </c>
      <c r="X844" s="42">
        <f t="shared" si="415"/>
        <v>2.2858906652075683E-3</v>
      </c>
      <c r="Y844" s="42">
        <f t="shared" si="389"/>
        <v>9.8391680327009744E-3</v>
      </c>
      <c r="Z844" s="10">
        <f t="shared" si="416"/>
        <v>12.667842996966735</v>
      </c>
      <c r="AA844">
        <f t="shared" si="394"/>
        <v>4067184.5507220118</v>
      </c>
      <c r="AB844" s="10">
        <f t="shared" si="395"/>
        <v>4.0671845507220121</v>
      </c>
      <c r="AC844" s="10">
        <f t="shared" si="396"/>
        <v>3.9661845507220121</v>
      </c>
      <c r="AD844" s="3">
        <f t="shared" si="397"/>
        <v>575.2261857464847</v>
      </c>
      <c r="AI844" s="94">
        <f t="shared" si="398"/>
        <v>0.96263980258147031</v>
      </c>
    </row>
    <row r="845" spans="2:35">
      <c r="B845" s="39">
        <f t="shared" si="399"/>
        <v>817</v>
      </c>
      <c r="C845" s="42">
        <f t="shared" si="400"/>
        <v>13.910551558753566</v>
      </c>
      <c r="D845" s="10">
        <f t="shared" si="401"/>
        <v>0.2894484412464351</v>
      </c>
      <c r="E845" s="40">
        <f t="shared" si="402"/>
        <v>45.821103117507128</v>
      </c>
      <c r="F845" s="40">
        <f t="shared" si="403"/>
        <v>46.4</v>
      </c>
      <c r="G845" s="3">
        <f t="shared" si="404"/>
        <v>285.89448441245855</v>
      </c>
      <c r="H845" s="3">
        <f t="shared" si="405"/>
        <v>213.67820014326583</v>
      </c>
      <c r="I845">
        <f t="shared" si="390"/>
        <v>2.1367820014326583E-4</v>
      </c>
      <c r="J845" s="4">
        <f t="shared" si="406"/>
        <v>1693.0148767517232</v>
      </c>
      <c r="K845" s="40">
        <f t="shared" si="407"/>
        <v>7.9231988832580935</v>
      </c>
      <c r="L845" s="40">
        <f t="shared" si="391"/>
        <v>0</v>
      </c>
      <c r="M845" s="10">
        <f t="shared" si="408"/>
        <v>4.0671845507220121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12.922448045990516</v>
      </c>
      <c r="Q845" s="42">
        <f t="shared" si="410"/>
        <v>1.066335007404684</v>
      </c>
      <c r="R845" s="4">
        <f t="shared" si="411"/>
        <v>11987.460297902873</v>
      </c>
      <c r="S845">
        <f t="shared" si="392"/>
        <v>1.1987460297902874E-5</v>
      </c>
      <c r="T845" s="41">
        <f t="shared" si="393"/>
        <v>7.7741230674205537E-4</v>
      </c>
      <c r="U845" s="42">
        <f t="shared" si="412"/>
        <v>2.1512096877601597E-2</v>
      </c>
      <c r="V845" s="42">
        <f t="shared" si="413"/>
        <v>0.96431749600360206</v>
      </c>
      <c r="W845" s="42">
        <f t="shared" si="414"/>
        <v>0.96205634626838799</v>
      </c>
      <c r="X845" s="42">
        <f t="shared" si="415"/>
        <v>2.2611497352140741E-3</v>
      </c>
      <c r="Y845" s="42">
        <f t="shared" si="389"/>
        <v>9.8421472818337481E-3</v>
      </c>
      <c r="Z845" s="10">
        <f t="shared" si="416"/>
        <v>12.660138251579497</v>
      </c>
      <c r="AA845">
        <f t="shared" si="394"/>
        <v>4064772.2661579056</v>
      </c>
      <c r="AB845" s="10">
        <f t="shared" si="395"/>
        <v>4.064772266157906</v>
      </c>
      <c r="AC845" s="10">
        <f t="shared" si="396"/>
        <v>3.963772266157906</v>
      </c>
      <c r="AD845" s="3">
        <f t="shared" si="397"/>
        <v>574.87632576619376</v>
      </c>
      <c r="AI845" s="94">
        <f t="shared" si="398"/>
        <v>0.96205634626838799</v>
      </c>
    </row>
    <row r="846" spans="2:35">
      <c r="B846" s="39">
        <f t="shared" si="399"/>
        <v>818</v>
      </c>
      <c r="C846" s="42">
        <f t="shared" si="400"/>
        <v>13.927577937650449</v>
      </c>
      <c r="D846" s="10">
        <f t="shared" si="401"/>
        <v>0.27242206234955191</v>
      </c>
      <c r="E846" s="40">
        <f t="shared" si="402"/>
        <v>45.855155875300895</v>
      </c>
      <c r="F846" s="40">
        <f t="shared" si="403"/>
        <v>46.4</v>
      </c>
      <c r="G846" s="3">
        <f t="shared" si="404"/>
        <v>285.72422062348971</v>
      </c>
      <c r="H846" s="3">
        <f t="shared" si="405"/>
        <v>213.67820014326583</v>
      </c>
      <c r="I846">
        <f t="shared" si="390"/>
        <v>2.1367820014326583E-4</v>
      </c>
      <c r="J846" s="4">
        <f t="shared" si="406"/>
        <v>1695.4667558626331</v>
      </c>
      <c r="K846" s="40">
        <f t="shared" si="407"/>
        <v>7.9346735171199754</v>
      </c>
      <c r="L846" s="40">
        <f t="shared" si="391"/>
        <v>0</v>
      </c>
      <c r="M846" s="10">
        <f t="shared" si="408"/>
        <v>4.064772266157906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12.920002601190287</v>
      </c>
      <c r="Q846" s="42">
        <f t="shared" si="410"/>
        <v>1.0676528383233337</v>
      </c>
      <c r="R846" s="4">
        <f t="shared" si="411"/>
        <v>11279.759946038897</v>
      </c>
      <c r="S846">
        <f t="shared" si="392"/>
        <v>1.1279759946038898E-5</v>
      </c>
      <c r="T846" s="41">
        <f t="shared" si="393"/>
        <v>7.7812000709391929E-4</v>
      </c>
      <c r="U846" s="42">
        <f t="shared" si="412"/>
        <v>2.0242093211164103E-2</v>
      </c>
      <c r="V846" s="42">
        <f t="shared" si="413"/>
        <v>0.96370759591739696</v>
      </c>
      <c r="W846" s="42">
        <f t="shared" si="414"/>
        <v>0.9614712111985938</v>
      </c>
      <c r="X846" s="42">
        <f t="shared" si="415"/>
        <v>2.2363847188031638E-3</v>
      </c>
      <c r="Y846" s="42">
        <f t="shared" si="389"/>
        <v>9.8450944587621832E-3</v>
      </c>
      <c r="Z846" s="10">
        <f t="shared" si="416"/>
        <v>12.652411413415665</v>
      </c>
      <c r="AA846">
        <f t="shared" si="394"/>
        <v>4062353.0645496557</v>
      </c>
      <c r="AB846" s="10">
        <f t="shared" si="395"/>
        <v>4.0623530645496553</v>
      </c>
      <c r="AC846" s="10">
        <f t="shared" si="396"/>
        <v>3.9613530645496553</v>
      </c>
      <c r="AD846" s="3">
        <f t="shared" si="397"/>
        <v>574.52546258878249</v>
      </c>
      <c r="AI846" s="94">
        <f t="shared" si="398"/>
        <v>0.9614712111985938</v>
      </c>
    </row>
    <row r="847" spans="2:35">
      <c r="B847" s="39">
        <f t="shared" si="399"/>
        <v>819</v>
      </c>
      <c r="C847" s="42">
        <f t="shared" si="400"/>
        <v>13.944604316547332</v>
      </c>
      <c r="D847" s="10">
        <f t="shared" si="401"/>
        <v>0.25539568345266872</v>
      </c>
      <c r="E847" s="40">
        <f t="shared" si="402"/>
        <v>45.889208633094661</v>
      </c>
      <c r="F847" s="40">
        <f t="shared" si="403"/>
        <v>46.4</v>
      </c>
      <c r="G847" s="3">
        <f t="shared" si="404"/>
        <v>285.55395683452087</v>
      </c>
      <c r="H847" s="3">
        <f t="shared" si="405"/>
        <v>213.67820014326583</v>
      </c>
      <c r="I847">
        <f t="shared" si="390"/>
        <v>2.1367820014326583E-4</v>
      </c>
      <c r="J847" s="4">
        <f t="shared" si="406"/>
        <v>1697.9204564537481</v>
      </c>
      <c r="K847" s="40">
        <f t="shared" si="407"/>
        <v>7.9461566753900748</v>
      </c>
      <c r="L847" s="40">
        <f t="shared" si="391"/>
        <v>0</v>
      </c>
      <c r="M847" s="10">
        <f t="shared" si="408"/>
        <v>4.0623530645496553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12.917549151485513</v>
      </c>
      <c r="Q847" s="42">
        <f t="shared" si="410"/>
        <v>1.0689709195396089</v>
      </c>
      <c r="R847" s="4">
        <f t="shared" si="411"/>
        <v>10572.374395750072</v>
      </c>
      <c r="S847">
        <f t="shared" si="392"/>
        <v>1.0572374395750072E-5</v>
      </c>
      <c r="T847" s="41">
        <f t="shared" si="393"/>
        <v>7.7882739264420811E-4</v>
      </c>
      <c r="U847" s="42">
        <f t="shared" si="412"/>
        <v>1.897265447189329E-2</v>
      </c>
      <c r="V847" s="42">
        <f t="shared" si="413"/>
        <v>0.96309599408309687</v>
      </c>
      <c r="W847" s="42">
        <f t="shared" si="414"/>
        <v>0.96088439829809547</v>
      </c>
      <c r="X847" s="42">
        <f t="shared" si="415"/>
        <v>2.2115957850014079E-3</v>
      </c>
      <c r="Y847" s="42">
        <f t="shared" si="389"/>
        <v>9.8480095216243874E-3</v>
      </c>
      <c r="Z847" s="10">
        <f t="shared" si="416"/>
        <v>12.644662494714353</v>
      </c>
      <c r="AA847">
        <f t="shared" si="394"/>
        <v>4059926.9497292158</v>
      </c>
      <c r="AB847" s="10">
        <f t="shared" si="395"/>
        <v>4.0599269497292161</v>
      </c>
      <c r="AC847" s="10">
        <f t="shared" si="396"/>
        <v>3.9589269497292161</v>
      </c>
      <c r="AD847" s="3">
        <f t="shared" si="397"/>
        <v>574.17359677000957</v>
      </c>
      <c r="AI847" s="94">
        <f t="shared" si="398"/>
        <v>0.96088439829809547</v>
      </c>
    </row>
    <row r="848" spans="2:35">
      <c r="B848" s="39">
        <f t="shared" si="399"/>
        <v>820</v>
      </c>
      <c r="C848" s="42">
        <f t="shared" si="400"/>
        <v>13.961630695444216</v>
      </c>
      <c r="D848" s="10">
        <f t="shared" si="401"/>
        <v>0.23836930455578553</v>
      </c>
      <c r="E848" s="40">
        <f t="shared" si="402"/>
        <v>45.923261390888428</v>
      </c>
      <c r="F848" s="40">
        <f t="shared" si="403"/>
        <v>46.4</v>
      </c>
      <c r="G848" s="3">
        <f t="shared" si="404"/>
        <v>285.38369304555204</v>
      </c>
      <c r="H848" s="3">
        <f t="shared" si="405"/>
        <v>213.67820014326583</v>
      </c>
      <c r="I848">
        <f t="shared" si="390"/>
        <v>2.1367820014326583E-4</v>
      </c>
      <c r="J848" s="4">
        <f t="shared" si="406"/>
        <v>1700.3759785250675</v>
      </c>
      <c r="K848" s="40">
        <f t="shared" si="407"/>
        <v>7.9576483580683872</v>
      </c>
      <c r="L848" s="40">
        <f t="shared" si="391"/>
        <v>0</v>
      </c>
      <c r="M848" s="10">
        <f t="shared" si="408"/>
        <v>4.0599269497292161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12.915087691237124</v>
      </c>
      <c r="Q848" s="42">
        <f t="shared" si="410"/>
        <v>1.0702892519662974</v>
      </c>
      <c r="R848" s="4">
        <f t="shared" si="411"/>
        <v>9865.3045774329657</v>
      </c>
      <c r="S848">
        <f t="shared" si="392"/>
        <v>9.8653045774329662E-6</v>
      </c>
      <c r="T848" s="41">
        <f t="shared" si="393"/>
        <v>7.7953446246252522E-4</v>
      </c>
      <c r="U848" s="42">
        <f t="shared" si="412"/>
        <v>1.7703782329432326E-2</v>
      </c>
      <c r="V848" s="42">
        <f t="shared" si="413"/>
        <v>0.96248269159864042</v>
      </c>
      <c r="W848" s="42">
        <f t="shared" si="414"/>
        <v>0.96029590849639057</v>
      </c>
      <c r="X848" s="42">
        <f t="shared" si="415"/>
        <v>2.1867831022498452E-3</v>
      </c>
      <c r="Y848" s="42">
        <f t="shared" si="389"/>
        <v>9.8508924286982175E-3</v>
      </c>
      <c r="Z848" s="10">
        <f t="shared" si="416"/>
        <v>12.636891507759071</v>
      </c>
      <c r="AA848">
        <f t="shared" si="394"/>
        <v>4057493.9255424398</v>
      </c>
      <c r="AB848" s="10">
        <f t="shared" si="395"/>
        <v>4.05749392554244</v>
      </c>
      <c r="AC848" s="10">
        <f t="shared" si="396"/>
        <v>3.9564939255424401</v>
      </c>
      <c r="AD848" s="3">
        <f t="shared" si="397"/>
        <v>573.82072886764911</v>
      </c>
      <c r="AI848" s="94">
        <f t="shared" si="398"/>
        <v>0.96029590849639057</v>
      </c>
    </row>
    <row r="849" spans="2:35">
      <c r="B849" s="39">
        <f t="shared" si="399"/>
        <v>821</v>
      </c>
      <c r="C849" s="42">
        <f t="shared" si="400"/>
        <v>13.978657074341099</v>
      </c>
      <c r="D849" s="10">
        <f t="shared" si="401"/>
        <v>0.22134292565890235</v>
      </c>
      <c r="E849" s="40">
        <f t="shared" si="402"/>
        <v>45.957314148682194</v>
      </c>
      <c r="F849" s="40">
        <f t="shared" si="403"/>
        <v>46.4</v>
      </c>
      <c r="G849" s="3">
        <f t="shared" si="404"/>
        <v>285.2134292565832</v>
      </c>
      <c r="H849" s="3">
        <f t="shared" si="405"/>
        <v>213.67820014326583</v>
      </c>
      <c r="I849">
        <f t="shared" si="390"/>
        <v>2.1367820014326583E-4</v>
      </c>
      <c r="J849" s="4">
        <f t="shared" si="406"/>
        <v>1702.8333220765921</v>
      </c>
      <c r="K849" s="40">
        <f t="shared" si="407"/>
        <v>7.9691485651549172</v>
      </c>
      <c r="L849" s="40">
        <f t="shared" si="391"/>
        <v>0</v>
      </c>
      <c r="M849" s="10">
        <f t="shared" si="408"/>
        <v>4.05749392554244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12.912618214783368</v>
      </c>
      <c r="Q849" s="42">
        <f t="shared" si="410"/>
        <v>1.071607836517755</v>
      </c>
      <c r="R849" s="4">
        <f t="shared" si="411"/>
        <v>9158.5514214837349</v>
      </c>
      <c r="S849">
        <f t="shared" si="392"/>
        <v>9.1585514214837352E-6</v>
      </c>
      <c r="T849" s="41">
        <f t="shared" si="393"/>
        <v>7.8024121561847445E-4</v>
      </c>
      <c r="U849" s="42">
        <f t="shared" si="412"/>
        <v>1.6435478453423635E-2</v>
      </c>
      <c r="V849" s="42">
        <f t="shared" si="413"/>
        <v>0.96186768956655821</v>
      </c>
      <c r="W849" s="42">
        <f t="shared" si="414"/>
        <v>0.95970574272634679</v>
      </c>
      <c r="X849" s="42">
        <f t="shared" si="415"/>
        <v>2.1619468402114261E-3</v>
      </c>
      <c r="Y849" s="42">
        <f t="shared" si="389"/>
        <v>9.8537431384027926E-3</v>
      </c>
      <c r="Z849" s="10">
        <f t="shared" si="416"/>
        <v>12.629098464879247</v>
      </c>
      <c r="AA849">
        <f t="shared" si="394"/>
        <v>4055053.9958495572</v>
      </c>
      <c r="AB849" s="10">
        <f t="shared" si="395"/>
        <v>4.0550539958495575</v>
      </c>
      <c r="AC849" s="10">
        <f t="shared" si="396"/>
        <v>3.9540539958495575</v>
      </c>
      <c r="AD849" s="3">
        <f t="shared" si="397"/>
        <v>573.46685944156025</v>
      </c>
      <c r="AI849" s="94">
        <f t="shared" si="398"/>
        <v>0.95970574272634679</v>
      </c>
    </row>
    <row r="850" spans="2:35">
      <c r="B850" s="39">
        <f t="shared" si="399"/>
        <v>822</v>
      </c>
      <c r="C850" s="42">
        <f t="shared" si="400"/>
        <v>13.995683453237982</v>
      </c>
      <c r="D850" s="10">
        <f t="shared" si="401"/>
        <v>0.20431654676201916</v>
      </c>
      <c r="E850" s="40">
        <f t="shared" si="402"/>
        <v>45.99136690647596</v>
      </c>
      <c r="F850" s="40">
        <f t="shared" si="403"/>
        <v>46.4</v>
      </c>
      <c r="G850" s="3">
        <f t="shared" si="404"/>
        <v>285.04316546761436</v>
      </c>
      <c r="H850" s="3">
        <f t="shared" si="405"/>
        <v>213.67820014326583</v>
      </c>
      <c r="I850">
        <f t="shared" si="390"/>
        <v>2.1367820014326583E-4</v>
      </c>
      <c r="J850" s="4">
        <f t="shared" si="406"/>
        <v>1705.2924871083212</v>
      </c>
      <c r="K850" s="40">
        <f t="shared" si="407"/>
        <v>7.9806572966496621</v>
      </c>
      <c r="L850" s="40">
        <f t="shared" si="391"/>
        <v>0</v>
      </c>
      <c r="M850" s="10">
        <f t="shared" si="408"/>
        <v>4.0550539958495575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12.910140716440216</v>
      </c>
      <c r="Q850" s="42">
        <f t="shared" si="410"/>
        <v>1.0729266741099124</v>
      </c>
      <c r="R850" s="4">
        <f t="shared" si="411"/>
        <v>8452.1158582989501</v>
      </c>
      <c r="S850">
        <f t="shared" si="392"/>
        <v>8.4521158582989506E-6</v>
      </c>
      <c r="T850" s="41">
        <f t="shared" si="393"/>
        <v>7.8094765118165931E-4</v>
      </c>
      <c r="U850" s="42">
        <f t="shared" si="412"/>
        <v>1.5167744513510379E-2</v>
      </c>
      <c r="V850" s="42">
        <f t="shared" si="413"/>
        <v>0.96125098909222872</v>
      </c>
      <c r="W850" s="42">
        <f t="shared" si="414"/>
        <v>0.95911390192431989</v>
      </c>
      <c r="X850" s="42">
        <f t="shared" si="415"/>
        <v>2.1370871679088355E-3</v>
      </c>
      <c r="Y850" s="42">
        <f t="shared" si="389"/>
        <v>9.856561609297548E-3</v>
      </c>
      <c r="Z850" s="10">
        <f t="shared" si="416"/>
        <v>12.621283378448595</v>
      </c>
      <c r="AA850">
        <f t="shared" si="394"/>
        <v>4052607.1645246637</v>
      </c>
      <c r="AB850" s="10">
        <f t="shared" si="395"/>
        <v>4.0526071645246633</v>
      </c>
      <c r="AC850" s="10">
        <f t="shared" si="396"/>
        <v>3.9516071645246633</v>
      </c>
      <c r="AD850" s="3">
        <f t="shared" si="397"/>
        <v>573.11198905361323</v>
      </c>
      <c r="AI850" s="94">
        <f t="shared" si="398"/>
        <v>0.95911390192431989</v>
      </c>
    </row>
    <row r="851" spans="2:35">
      <c r="B851" s="39">
        <f t="shared" si="399"/>
        <v>823</v>
      </c>
      <c r="C851" s="42">
        <f t="shared" si="400"/>
        <v>14.012709832134865</v>
      </c>
      <c r="D851" s="10">
        <f t="shared" si="401"/>
        <v>0.18729016786513597</v>
      </c>
      <c r="E851" s="40">
        <f t="shared" si="402"/>
        <v>46.025419664269727</v>
      </c>
      <c r="F851" s="40">
        <f t="shared" si="403"/>
        <v>46.4</v>
      </c>
      <c r="G851" s="3">
        <f t="shared" si="404"/>
        <v>284.87290167864552</v>
      </c>
      <c r="H851" s="3">
        <f t="shared" si="405"/>
        <v>213.67820014326583</v>
      </c>
      <c r="I851">
        <f t="shared" si="390"/>
        <v>2.1367820014326583E-4</v>
      </c>
      <c r="J851" s="4">
        <f t="shared" si="406"/>
        <v>1707.7534736202554</v>
      </c>
      <c r="K851" s="40">
        <f t="shared" si="407"/>
        <v>7.9921745525526227</v>
      </c>
      <c r="L851" s="40">
        <f t="shared" si="391"/>
        <v>0</v>
      </c>
      <c r="M851" s="10">
        <f t="shared" si="408"/>
        <v>4.0526071645246633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12.907655190500749</v>
      </c>
      <c r="Q851" s="42">
        <f t="shared" si="410"/>
        <v>1.0742457656602826</v>
      </c>
      <c r="R851" s="4">
        <f t="shared" si="411"/>
        <v>7745.9988182747702</v>
      </c>
      <c r="S851">
        <f t="shared" si="392"/>
        <v>7.7459988182747705E-6</v>
      </c>
      <c r="T851" s="41">
        <f t="shared" si="393"/>
        <v>7.8165376822168342E-4</v>
      </c>
      <c r="U851" s="42">
        <f t="shared" si="412"/>
        <v>1.3900582179334988E-2</v>
      </c>
      <c r="V851" s="42">
        <f t="shared" si="413"/>
        <v>0.96063259128581535</v>
      </c>
      <c r="W851" s="42">
        <f t="shared" si="414"/>
        <v>0.95852038703002829</v>
      </c>
      <c r="X851" s="42">
        <f t="shared" si="415"/>
        <v>2.1122042557870646E-3</v>
      </c>
      <c r="Y851" s="42">
        <f t="shared" si="389"/>
        <v>9.8593478000840121E-3</v>
      </c>
      <c r="Z851" s="10">
        <f t="shared" si="416"/>
        <v>12.613446260886981</v>
      </c>
      <c r="AA851">
        <f t="shared" si="394"/>
        <v>4050153.4354563053</v>
      </c>
      <c r="AB851" s="10">
        <f t="shared" si="395"/>
        <v>4.0501534354563056</v>
      </c>
      <c r="AC851" s="10">
        <f t="shared" si="396"/>
        <v>3.9491534354563056</v>
      </c>
      <c r="AD851" s="3">
        <f t="shared" si="397"/>
        <v>572.75611826777458</v>
      </c>
      <c r="AI851" s="94">
        <f t="shared" si="398"/>
        <v>0.95852038703002829</v>
      </c>
    </row>
    <row r="852" spans="2:35">
      <c r="B852" s="39">
        <f t="shared" si="399"/>
        <v>824</v>
      </c>
      <c r="C852" s="42">
        <f t="shared" si="400"/>
        <v>14.029736211031748</v>
      </c>
      <c r="D852" s="10">
        <f t="shared" si="401"/>
        <v>0.17026378896825278</v>
      </c>
      <c r="E852" s="40">
        <f t="shared" si="402"/>
        <v>46.059472422063493</v>
      </c>
      <c r="F852" s="40">
        <f t="shared" si="403"/>
        <v>46.4</v>
      </c>
      <c r="G852" s="3">
        <f t="shared" si="404"/>
        <v>284.70263788967668</v>
      </c>
      <c r="H852" s="3">
        <f t="shared" si="405"/>
        <v>213.67820014326583</v>
      </c>
      <c r="I852">
        <f t="shared" si="390"/>
        <v>2.1367820014326583E-4</v>
      </c>
      <c r="J852" s="4">
        <f t="shared" si="406"/>
        <v>1710.2162816123941</v>
      </c>
      <c r="K852" s="40">
        <f t="shared" si="407"/>
        <v>8.003700332863799</v>
      </c>
      <c r="L852" s="40">
        <f t="shared" si="391"/>
        <v>0</v>
      </c>
      <c r="M852" s="10">
        <f t="shared" si="408"/>
        <v>4.0501534354563056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12.905161631235678</v>
      </c>
      <c r="Q852" s="42">
        <f t="shared" si="410"/>
        <v>1.0755651120879688</v>
      </c>
      <c r="R852" s="4">
        <f t="shared" si="411"/>
        <v>7040.2012318077623</v>
      </c>
      <c r="S852">
        <f t="shared" si="392"/>
        <v>7.0402012318077627E-6</v>
      </c>
      <c r="T852" s="41">
        <f t="shared" si="393"/>
        <v>7.8235956580815049E-4</v>
      </c>
      <c r="U852" s="42">
        <f t="shared" si="412"/>
        <v>1.2633993120540619E-2</v>
      </c>
      <c r="V852" s="42">
        <f t="shared" si="413"/>
        <v>0.96001249726023896</v>
      </c>
      <c r="W852" s="42">
        <f t="shared" si="414"/>
        <v>0.95792519898669659</v>
      </c>
      <c r="X852" s="42">
        <f t="shared" si="415"/>
        <v>2.0872982735423706E-3</v>
      </c>
      <c r="Y852" s="42">
        <f t="shared" si="389"/>
        <v>9.8621016696047257E-3</v>
      </c>
      <c r="Z852" s="10">
        <f t="shared" si="416"/>
        <v>12.605587124658614</v>
      </c>
      <c r="AA852">
        <f t="shared" si="394"/>
        <v>4047692.8125469089</v>
      </c>
      <c r="AB852" s="10">
        <f t="shared" si="395"/>
        <v>4.0476928125469085</v>
      </c>
      <c r="AC852" s="10">
        <f t="shared" si="396"/>
        <v>3.9466928125469085</v>
      </c>
      <c r="AD852" s="3">
        <f t="shared" si="397"/>
        <v>572.39924765002297</v>
      </c>
      <c r="AI852" s="94">
        <f t="shared" si="398"/>
        <v>0.95792519898669659</v>
      </c>
    </row>
    <row r="853" spans="2:35">
      <c r="B853" s="39">
        <f t="shared" si="399"/>
        <v>825</v>
      </c>
      <c r="C853" s="42">
        <f t="shared" si="400"/>
        <v>14.046762589928631</v>
      </c>
      <c r="D853" s="10">
        <f t="shared" si="401"/>
        <v>0.1532374100713696</v>
      </c>
      <c r="E853" s="40">
        <f t="shared" si="402"/>
        <v>46.093525179857259</v>
      </c>
      <c r="F853" s="40">
        <f t="shared" si="403"/>
        <v>46.4</v>
      </c>
      <c r="G853" s="3">
        <f t="shared" si="404"/>
        <v>284.53237410070784</v>
      </c>
      <c r="H853" s="3">
        <f t="shared" si="405"/>
        <v>213.67820014326583</v>
      </c>
      <c r="I853">
        <f t="shared" si="390"/>
        <v>2.1367820014326583E-4</v>
      </c>
      <c r="J853" s="4">
        <f t="shared" si="406"/>
        <v>1712.680911084738</v>
      </c>
      <c r="K853" s="40">
        <f t="shared" si="407"/>
        <v>8.0152346375831911</v>
      </c>
      <c r="L853" s="40">
        <f t="shared" si="391"/>
        <v>0</v>
      </c>
      <c r="M853" s="10">
        <f t="shared" si="408"/>
        <v>4.0476928125469085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12.902660032892678</v>
      </c>
      <c r="Q853" s="42">
        <f t="shared" si="410"/>
        <v>1.0768847143136708</v>
      </c>
      <c r="R853" s="4">
        <f t="shared" si="411"/>
        <v>6334.7240292940869</v>
      </c>
      <c r="S853">
        <f t="shared" si="392"/>
        <v>6.3347240292940868E-6</v>
      </c>
      <c r="T853" s="41">
        <f t="shared" si="393"/>
        <v>7.8306504301066415E-4</v>
      </c>
      <c r="U853" s="42">
        <f t="shared" si="412"/>
        <v>1.1367979006769703E-2</v>
      </c>
      <c r="V853" s="42">
        <f t="shared" si="413"/>
        <v>0.95939070813356786</v>
      </c>
      <c r="W853" s="42">
        <f t="shared" si="414"/>
        <v>0.95732833874091494</v>
      </c>
      <c r="X853" s="42">
        <f t="shared" si="415"/>
        <v>2.0623693926529185E-3</v>
      </c>
      <c r="Y853" s="42">
        <f t="shared" si="389"/>
        <v>9.8648231768454896E-3</v>
      </c>
      <c r="Z853" s="10">
        <f t="shared" si="416"/>
        <v>12.59770598227451</v>
      </c>
      <c r="AA853">
        <f t="shared" si="394"/>
        <v>4045225.299713559</v>
      </c>
      <c r="AB853" s="10">
        <f t="shared" si="395"/>
        <v>4.0452252997135592</v>
      </c>
      <c r="AC853" s="10">
        <f t="shared" si="396"/>
        <v>3.9442252997135592</v>
      </c>
      <c r="AD853" s="3">
        <f t="shared" si="397"/>
        <v>572.04137776846392</v>
      </c>
      <c r="AI853" s="94">
        <f t="shared" si="398"/>
        <v>0.95732833874091494</v>
      </c>
    </row>
    <row r="854" spans="2:35">
      <c r="B854" s="39">
        <f t="shared" si="399"/>
        <v>826</v>
      </c>
      <c r="C854" s="42">
        <f t="shared" si="400"/>
        <v>14.063788968825515</v>
      </c>
      <c r="D854" s="10">
        <f t="shared" si="401"/>
        <v>0.13621103117448641</v>
      </c>
      <c r="E854" s="40">
        <f t="shared" si="402"/>
        <v>46.127577937651026</v>
      </c>
      <c r="F854" s="40">
        <f t="shared" si="403"/>
        <v>46.4</v>
      </c>
      <c r="G854" s="3">
        <f t="shared" si="404"/>
        <v>284.362110311739</v>
      </c>
      <c r="H854" s="3">
        <f t="shared" si="405"/>
        <v>213.67820014326583</v>
      </c>
      <c r="I854">
        <f t="shared" si="390"/>
        <v>2.1367820014326583E-4</v>
      </c>
      <c r="J854" s="4">
        <f t="shared" si="406"/>
        <v>1715.1473620372863</v>
      </c>
      <c r="K854" s="40">
        <f t="shared" si="407"/>
        <v>8.0267774667107989</v>
      </c>
      <c r="L854" s="40">
        <f t="shared" si="391"/>
        <v>0</v>
      </c>
      <c r="M854" s="10">
        <f t="shared" si="408"/>
        <v>4.0452252997135592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12.900150389697098</v>
      </c>
      <c r="Q854" s="42">
        <f t="shared" si="410"/>
        <v>1.0782045732596939</v>
      </c>
      <c r="R854" s="4">
        <f t="shared" si="411"/>
        <v>5629.5681411303112</v>
      </c>
      <c r="S854">
        <f t="shared" si="392"/>
        <v>5.6295681411303116E-6</v>
      </c>
      <c r="T854" s="41">
        <f t="shared" si="393"/>
        <v>7.8377019889882789E-4</v>
      </c>
      <c r="U854" s="42">
        <f t="shared" si="412"/>
        <v>1.0102541507665399E-2</v>
      </c>
      <c r="V854" s="42">
        <f t="shared" si="413"/>
        <v>0.95876722502603673</v>
      </c>
      <c r="W854" s="42">
        <f t="shared" si="414"/>
        <v>0.95672980724283063</v>
      </c>
      <c r="X854" s="42">
        <f t="shared" si="415"/>
        <v>2.0374177832060969E-3</v>
      </c>
      <c r="Y854" s="42">
        <f t="shared" si="389"/>
        <v>9.8675122809334399E-3</v>
      </c>
      <c r="Z854" s="10">
        <f t="shared" si="416"/>
        <v>12.589802846289613</v>
      </c>
      <c r="AA854">
        <f t="shared" si="394"/>
        <v>4042750.9008870926</v>
      </c>
      <c r="AB854" s="10">
        <f t="shared" si="395"/>
        <v>4.0427509008870928</v>
      </c>
      <c r="AC854" s="10">
        <f t="shared" si="396"/>
        <v>3.9417509008870928</v>
      </c>
      <c r="AD854" s="3">
        <f t="shared" si="397"/>
        <v>571.68250919319689</v>
      </c>
      <c r="AI854" s="94">
        <f t="shared" si="398"/>
        <v>0.95672980724283063</v>
      </c>
    </row>
    <row r="855" spans="2:35">
      <c r="B855" s="39">
        <f t="shared" si="399"/>
        <v>827</v>
      </c>
      <c r="C855" s="42">
        <f t="shared" si="400"/>
        <v>14.080815347722398</v>
      </c>
      <c r="D855" s="10">
        <f t="shared" si="401"/>
        <v>0.11918465227760322</v>
      </c>
      <c r="E855" s="40">
        <f t="shared" si="402"/>
        <v>46.161630695444792</v>
      </c>
      <c r="F855" s="40">
        <f t="shared" si="403"/>
        <v>46.4</v>
      </c>
      <c r="G855" s="3">
        <f t="shared" si="404"/>
        <v>284.19184652277016</v>
      </c>
      <c r="H855" s="3">
        <f t="shared" si="405"/>
        <v>213.67820014326583</v>
      </c>
      <c r="I855">
        <f t="shared" si="390"/>
        <v>2.1367820014326583E-4</v>
      </c>
      <c r="J855" s="4">
        <f t="shared" si="406"/>
        <v>1717.6156344700396</v>
      </c>
      <c r="K855" s="40">
        <f t="shared" si="407"/>
        <v>8.0383288202466225</v>
      </c>
      <c r="L855" s="40">
        <f t="shared" si="391"/>
        <v>0</v>
      </c>
      <c r="M855" s="10">
        <f t="shared" si="408"/>
        <v>4.0427509008870928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12.897632695850954</v>
      </c>
      <c r="Q855" s="42">
        <f t="shared" si="410"/>
        <v>1.0795246898499546</v>
      </c>
      <c r="R855" s="4">
        <f t="shared" si="411"/>
        <v>4924.7344977126959</v>
      </c>
      <c r="S855">
        <f t="shared" si="392"/>
        <v>4.9247344977126958E-6</v>
      </c>
      <c r="T855" s="41">
        <f t="shared" si="393"/>
        <v>7.8447503254224556E-4</v>
      </c>
      <c r="U855" s="42">
        <f t="shared" si="412"/>
        <v>8.8376822928703195E-3</v>
      </c>
      <c r="V855" s="42">
        <f t="shared" si="413"/>
        <v>0.95814204906342981</v>
      </c>
      <c r="W855" s="42">
        <f t="shared" si="414"/>
        <v>0.9561296054459254</v>
      </c>
      <c r="X855" s="42">
        <f t="shared" si="415"/>
        <v>2.0124436175044114E-3</v>
      </c>
      <c r="Y855" s="42">
        <f t="shared" si="389"/>
        <v>9.8701689411398712E-3</v>
      </c>
      <c r="Z855" s="10">
        <f t="shared" si="416"/>
        <v>12.58187772930599</v>
      </c>
      <c r="AA855">
        <f t="shared" si="394"/>
        <v>4040269.6200131006</v>
      </c>
      <c r="AB855" s="10">
        <f t="shared" si="395"/>
        <v>4.0402696200131007</v>
      </c>
      <c r="AC855" s="10">
        <f t="shared" si="396"/>
        <v>3.9392696200131008</v>
      </c>
      <c r="AD855" s="3">
        <f t="shared" si="397"/>
        <v>571.3226424964613</v>
      </c>
      <c r="AI855" s="94">
        <f t="shared" si="398"/>
        <v>0.9561296054459254</v>
      </c>
    </row>
    <row r="856" spans="2:35">
      <c r="B856" s="39">
        <f t="shared" si="399"/>
        <v>828</v>
      </c>
      <c r="C856" s="42">
        <f t="shared" si="400"/>
        <v>14.097841726619281</v>
      </c>
      <c r="D856" s="10">
        <f t="shared" si="401"/>
        <v>0.10215827338072003</v>
      </c>
      <c r="E856" s="40">
        <f t="shared" si="402"/>
        <v>46.195683453238559</v>
      </c>
      <c r="F856" s="40">
        <f t="shared" si="403"/>
        <v>46.4</v>
      </c>
      <c r="G856" s="3">
        <f t="shared" si="404"/>
        <v>284.02158273380132</v>
      </c>
      <c r="H856" s="3">
        <f t="shared" si="405"/>
        <v>213.67820014326583</v>
      </c>
      <c r="I856">
        <f t="shared" si="390"/>
        <v>2.1367820014326583E-4</v>
      </c>
      <c r="J856" s="4">
        <f t="shared" si="406"/>
        <v>1720.0857283829978</v>
      </c>
      <c r="K856" s="40">
        <f t="shared" si="407"/>
        <v>8.0498886981906619</v>
      </c>
      <c r="L856" s="40">
        <f t="shared" si="391"/>
        <v>0</v>
      </c>
      <c r="M856" s="10">
        <f t="shared" si="408"/>
        <v>4.0402696200131007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12.89510694553387</v>
      </c>
      <c r="Q856" s="42">
        <f t="shared" si="410"/>
        <v>1.0808450650099901</v>
      </c>
      <c r="R856" s="4">
        <f t="shared" si="411"/>
        <v>4220.2240294375051</v>
      </c>
      <c r="S856">
        <f t="shared" si="392"/>
        <v>4.2202240294375049E-6</v>
      </c>
      <c r="T856" s="41">
        <f t="shared" si="393"/>
        <v>7.8517954301052077E-4</v>
      </c>
      <c r="U856" s="42">
        <f t="shared" si="412"/>
        <v>7.573403032027074E-3</v>
      </c>
      <c r="V856" s="42">
        <f t="shared" si="413"/>
        <v>0.95751518137412006</v>
      </c>
      <c r="W856" s="42">
        <f t="shared" si="414"/>
        <v>0.95552773430726057</v>
      </c>
      <c r="X856" s="42">
        <f t="shared" si="415"/>
        <v>1.9874470668594935E-3</v>
      </c>
      <c r="Y856" s="42">
        <f t="shared" si="389"/>
        <v>9.8727931168788377E-3</v>
      </c>
      <c r="Z856" s="10">
        <f t="shared" si="416"/>
        <v>12.573930643970623</v>
      </c>
      <c r="AA856">
        <f t="shared" si="394"/>
        <v>4037781.4610512354</v>
      </c>
      <c r="AB856" s="10">
        <f t="shared" si="395"/>
        <v>4.0377814610512353</v>
      </c>
      <c r="AC856" s="10">
        <f t="shared" si="396"/>
        <v>3.9367814610512353</v>
      </c>
      <c r="AD856" s="3">
        <f t="shared" si="397"/>
        <v>570.96177825253596</v>
      </c>
      <c r="AI856" s="94">
        <f t="shared" si="398"/>
        <v>0.95552773430726057</v>
      </c>
    </row>
    <row r="857" spans="2:35">
      <c r="B857" s="39">
        <f t="shared" si="399"/>
        <v>829</v>
      </c>
      <c r="C857" s="42">
        <f t="shared" si="400"/>
        <v>14.114868105516164</v>
      </c>
      <c r="D857" s="10">
        <f t="shared" si="401"/>
        <v>8.5131894483836845E-2</v>
      </c>
      <c r="E857" s="40">
        <f t="shared" si="402"/>
        <v>46.229736211032325</v>
      </c>
      <c r="F857" s="40">
        <f t="shared" si="403"/>
        <v>46.4</v>
      </c>
      <c r="G857" s="3">
        <f t="shared" si="404"/>
        <v>283.85131894483249</v>
      </c>
      <c r="H857" s="3">
        <f t="shared" si="405"/>
        <v>213.67820014326583</v>
      </c>
      <c r="I857">
        <f t="shared" si="390"/>
        <v>2.1367820014326583E-4</v>
      </c>
      <c r="J857" s="4">
        <f t="shared" si="406"/>
        <v>1722.5576437761606</v>
      </c>
      <c r="K857" s="40">
        <f t="shared" si="407"/>
        <v>8.0614571005429152</v>
      </c>
      <c r="L857" s="40">
        <f t="shared" si="391"/>
        <v>0</v>
      </c>
      <c r="M857" s="10">
        <f t="shared" si="408"/>
        <v>4.0377814610512353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12.892573132902276</v>
      </c>
      <c r="Q857" s="42">
        <f t="shared" si="410"/>
        <v>1.0821656996669642</v>
      </c>
      <c r="R857" s="4">
        <f t="shared" si="411"/>
        <v>3516.0376667013029</v>
      </c>
      <c r="S857">
        <f t="shared" si="392"/>
        <v>3.516037666701303E-6</v>
      </c>
      <c r="T857" s="41">
        <f t="shared" si="393"/>
        <v>7.8588372937325691E-4</v>
      </c>
      <c r="U857" s="42">
        <f t="shared" si="412"/>
        <v>6.309705394778823E-3</v>
      </c>
      <c r="V857" s="42">
        <f t="shared" si="413"/>
        <v>0.95688662309053707</v>
      </c>
      <c r="W857" s="42">
        <f t="shared" si="414"/>
        <v>0.95492419478730772</v>
      </c>
      <c r="X857" s="42">
        <f t="shared" si="415"/>
        <v>1.9624283032293466E-3</v>
      </c>
      <c r="Y857" s="42">
        <f t="shared" si="389"/>
        <v>9.8753847677079086E-3</v>
      </c>
      <c r="Z857" s="10">
        <f t="shared" si="416"/>
        <v>12.565961602975975</v>
      </c>
      <c r="AA857">
        <f t="shared" si="394"/>
        <v>4035286.4279753906</v>
      </c>
      <c r="AB857" s="10">
        <f t="shared" si="395"/>
        <v>4.0352864279753904</v>
      </c>
      <c r="AC857" s="10">
        <f t="shared" si="396"/>
        <v>3.9342864279753904</v>
      </c>
      <c r="AD857" s="3">
        <f t="shared" si="397"/>
        <v>570.59991703776518</v>
      </c>
      <c r="AI857" s="94">
        <f t="shared" si="398"/>
        <v>0.95492419478730772</v>
      </c>
    </row>
    <row r="858" spans="2:35">
      <c r="B858" s="39">
        <f t="shared" si="399"/>
        <v>830</v>
      </c>
      <c r="C858" s="42">
        <f t="shared" si="400"/>
        <v>14.131894484413047</v>
      </c>
      <c r="D858" s="10">
        <f t="shared" si="401"/>
        <v>6.8105515586953658E-2</v>
      </c>
      <c r="E858" s="40">
        <f t="shared" si="402"/>
        <v>46.263788968826091</v>
      </c>
      <c r="F858" s="40">
        <f t="shared" si="403"/>
        <v>46.4</v>
      </c>
      <c r="G858" s="3">
        <f t="shared" si="404"/>
        <v>283.68105515586365</v>
      </c>
      <c r="H858" s="3">
        <f t="shared" si="405"/>
        <v>213.67820014326583</v>
      </c>
      <c r="I858">
        <f t="shared" si="390"/>
        <v>2.1367820014326583E-4</v>
      </c>
      <c r="J858" s="4">
        <f t="shared" si="406"/>
        <v>1725.0313806495285</v>
      </c>
      <c r="K858" s="40">
        <f t="shared" si="407"/>
        <v>8.0730340273033878</v>
      </c>
      <c r="L858" s="40">
        <f t="shared" si="391"/>
        <v>0</v>
      </c>
      <c r="M858" s="10">
        <f t="shared" si="408"/>
        <v>4.0352864279753904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12.890031252089521</v>
      </c>
      <c r="Q858" s="42">
        <f t="shared" si="410"/>
        <v>1.0834865947496757</v>
      </c>
      <c r="R858" s="4">
        <f t="shared" si="411"/>
        <v>2812.1763399002521</v>
      </c>
      <c r="S858">
        <f t="shared" si="392"/>
        <v>2.8121763399002522E-6</v>
      </c>
      <c r="T858" s="41">
        <f t="shared" si="393"/>
        <v>7.8658759070005793E-4</v>
      </c>
      <c r="U858" s="42">
        <f t="shared" si="412"/>
        <v>5.046591050767997E-3</v>
      </c>
      <c r="V858" s="42">
        <f t="shared" si="413"/>
        <v>0.95625637534961794</v>
      </c>
      <c r="W858" s="42">
        <f t="shared" si="414"/>
        <v>0.95431898784999336</v>
      </c>
      <c r="X858" s="42">
        <f t="shared" si="415"/>
        <v>1.9373874996245766E-3</v>
      </c>
      <c r="Y858" s="42">
        <f t="shared" si="389"/>
        <v>9.8779438533294697E-3</v>
      </c>
      <c r="Z858" s="10">
        <f t="shared" si="416"/>
        <v>12.557970619061207</v>
      </c>
      <c r="AA858">
        <f t="shared" si="394"/>
        <v>4032784.5247740792</v>
      </c>
      <c r="AB858" s="10">
        <f t="shared" si="395"/>
        <v>4.0327845247740788</v>
      </c>
      <c r="AC858" s="10">
        <f t="shared" si="396"/>
        <v>3.9317845247740788</v>
      </c>
      <c r="AD858" s="3">
        <f t="shared" si="397"/>
        <v>570.23705943061327</v>
      </c>
      <c r="AI858" s="94">
        <f t="shared" si="398"/>
        <v>0.95431898784999336</v>
      </c>
    </row>
    <row r="859" spans="2:35">
      <c r="B859" s="39">
        <f t="shared" si="399"/>
        <v>831</v>
      </c>
      <c r="C859" s="42">
        <f t="shared" si="400"/>
        <v>14.148920863309931</v>
      </c>
      <c r="D859" s="10">
        <f t="shared" si="401"/>
        <v>5.107913669007047E-2</v>
      </c>
      <c r="E859" s="40">
        <f t="shared" si="402"/>
        <v>46.297841726619858</v>
      </c>
      <c r="F859" s="40">
        <f t="shared" si="403"/>
        <v>46.4</v>
      </c>
      <c r="G859" s="3">
        <f t="shared" si="404"/>
        <v>283.51079136689481</v>
      </c>
      <c r="H859" s="3">
        <f t="shared" si="405"/>
        <v>213.67820014326583</v>
      </c>
      <c r="I859">
        <f t="shared" si="390"/>
        <v>2.1367820014326583E-4</v>
      </c>
      <c r="J859" s="4">
        <f t="shared" si="406"/>
        <v>1727.506939003101</v>
      </c>
      <c r="K859" s="40">
        <f t="shared" si="407"/>
        <v>8.0846194784720726</v>
      </c>
      <c r="L859" s="40">
        <f t="shared" si="391"/>
        <v>0</v>
      </c>
      <c r="M859" s="10">
        <f t="shared" si="408"/>
        <v>4.0327845247740788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12.887481297206165</v>
      </c>
      <c r="Q859" s="42">
        <f t="shared" si="410"/>
        <v>1.0848077511885661</v>
      </c>
      <c r="R859" s="4">
        <f t="shared" si="411"/>
        <v>2108.6409794309184</v>
      </c>
      <c r="S859">
        <f t="shared" si="392"/>
        <v>2.1086409794309184E-6</v>
      </c>
      <c r="T859" s="41">
        <f t="shared" si="393"/>
        <v>7.8729112606052733E-4</v>
      </c>
      <c r="U859" s="42">
        <f t="shared" si="412"/>
        <v>3.7840616696377541E-3</v>
      </c>
      <c r="V859" s="42">
        <f t="shared" si="413"/>
        <v>0.95562443929092178</v>
      </c>
      <c r="W859" s="42">
        <f t="shared" si="414"/>
        <v>0.95371211446278992</v>
      </c>
      <c r="X859" s="42">
        <f t="shared" si="415"/>
        <v>1.9123248281318617E-3</v>
      </c>
      <c r="Y859" s="42">
        <f t="shared" si="389"/>
        <v>9.8804703335894067E-3</v>
      </c>
      <c r="Z859" s="10">
        <f t="shared" si="416"/>
        <v>12.549957705010117</v>
      </c>
      <c r="AA859">
        <f t="shared" si="394"/>
        <v>4030275.7554497905</v>
      </c>
      <c r="AB859" s="10">
        <f t="shared" si="395"/>
        <v>4.0302757554497903</v>
      </c>
      <c r="AC859" s="10">
        <f t="shared" si="396"/>
        <v>3.9292757554497904</v>
      </c>
      <c r="AD859" s="3">
        <f t="shared" si="397"/>
        <v>569.87320601157228</v>
      </c>
      <c r="AI859" s="94">
        <f t="shared" si="398"/>
        <v>0.95371211446278992</v>
      </c>
    </row>
    <row r="860" spans="2:35">
      <c r="B860" s="39">
        <f t="shared" si="399"/>
        <v>832</v>
      </c>
      <c r="C860" s="42">
        <f t="shared" si="400"/>
        <v>14.165947242206814</v>
      </c>
      <c r="D860" s="10">
        <f t="shared" si="401"/>
        <v>3.4052757793187283E-2</v>
      </c>
      <c r="E860" s="40">
        <f t="shared" si="402"/>
        <v>46.331894484413624</v>
      </c>
      <c r="F860" s="40">
        <f t="shared" si="403"/>
        <v>46.4</v>
      </c>
      <c r="G860" s="3">
        <f t="shared" si="404"/>
        <v>283.34052757792597</v>
      </c>
      <c r="H860" s="3">
        <f t="shared" si="405"/>
        <v>213.67820014326583</v>
      </c>
      <c r="I860">
        <f t="shared" si="390"/>
        <v>2.1367820014326583E-4</v>
      </c>
      <c r="J860" s="4">
        <f t="shared" si="406"/>
        <v>1729.9843188368784</v>
      </c>
      <c r="K860" s="40">
        <f t="shared" si="407"/>
        <v>8.096213454048975</v>
      </c>
      <c r="L860" s="40">
        <f t="shared" si="391"/>
        <v>0</v>
      </c>
      <c r="M860" s="10">
        <f t="shared" si="408"/>
        <v>4.0302757554497903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12.884923262339235</v>
      </c>
      <c r="Q860" s="42">
        <f t="shared" si="410"/>
        <v>1.0861291699157267</v>
      </c>
      <c r="R860" s="4">
        <f t="shared" si="411"/>
        <v>1405.4325156895641</v>
      </c>
      <c r="S860">
        <f t="shared" si="392"/>
        <v>1.405432515689564E-6</v>
      </c>
      <c r="T860" s="41">
        <f t="shared" si="393"/>
        <v>7.8799433452426861E-4</v>
      </c>
      <c r="U860" s="42">
        <f t="shared" si="412"/>
        <v>2.5221189210307068E-3</v>
      </c>
      <c r="V860" s="42">
        <f t="shared" si="413"/>
        <v>0.95499081605920733</v>
      </c>
      <c r="W860" s="42">
        <f t="shared" si="414"/>
        <v>0.95310357559655989</v>
      </c>
      <c r="X860" s="42">
        <f t="shared" si="415"/>
        <v>1.8872404626474326E-3</v>
      </c>
      <c r="Y860" s="42">
        <f t="shared" si="389"/>
        <v>9.8829641684794051E-3</v>
      </c>
      <c r="Z860" s="10">
        <f t="shared" si="416"/>
        <v>12.541922873653643</v>
      </c>
      <c r="AA860">
        <f t="shared" si="394"/>
        <v>4027760.1240197727</v>
      </c>
      <c r="AB860" s="10">
        <f t="shared" si="395"/>
        <v>4.0277601240197729</v>
      </c>
      <c r="AC860" s="10">
        <f t="shared" si="396"/>
        <v>3.9267601240197729</v>
      </c>
      <c r="AD860" s="3">
        <f t="shared" si="397"/>
        <v>569.50835736327383</v>
      </c>
      <c r="AI860" s="94">
        <f t="shared" si="398"/>
        <v>0.95310357559655989</v>
      </c>
    </row>
    <row r="861" spans="2:35">
      <c r="B861" s="39">
        <f t="shared" si="399"/>
        <v>833</v>
      </c>
      <c r="C861" s="42">
        <f t="shared" si="400"/>
        <v>14.182973621103697</v>
      </c>
      <c r="D861" s="10">
        <f t="shared" si="401"/>
        <v>1.7026378896304095E-2</v>
      </c>
      <c r="E861" s="40">
        <f t="shared" si="402"/>
        <v>46.36594724220739</v>
      </c>
      <c r="F861" s="40">
        <f t="shared" si="403"/>
        <v>46.4</v>
      </c>
      <c r="G861" s="3">
        <f t="shared" si="404"/>
        <v>283.17026378895713</v>
      </c>
      <c r="H861" s="3">
        <f t="shared" si="405"/>
        <v>213.67820014326583</v>
      </c>
      <c r="I861">
        <f t="shared" si="390"/>
        <v>2.1367820014326583E-4</v>
      </c>
      <c r="J861" s="4">
        <f t="shared" si="406"/>
        <v>1732.4635201508609</v>
      </c>
      <c r="K861" s="40">
        <f t="shared" si="407"/>
        <v>8.1078159540340931</v>
      </c>
      <c r="L861" s="40">
        <f t="shared" si="391"/>
        <v>0</v>
      </c>
      <c r="M861" s="10">
        <f t="shared" si="408"/>
        <v>4.0277601240197729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12.882357141552943</v>
      </c>
      <c r="Q861" s="42">
        <f t="shared" si="410"/>
        <v>1.0874508518649069</v>
      </c>
      <c r="R861" s="4">
        <f t="shared" si="411"/>
        <v>702.55187907245124</v>
      </c>
      <c r="S861">
        <f t="shared" si="392"/>
        <v>7.0255187907245127E-7</v>
      </c>
      <c r="T861" s="41">
        <f t="shared" si="393"/>
        <v>7.8869721516088573E-4</v>
      </c>
      <c r="U861" s="42">
        <f t="shared" si="412"/>
        <v>1.2607644745894673E-3</v>
      </c>
      <c r="V861" s="42">
        <f t="shared" si="413"/>
        <v>0.95435550680227965</v>
      </c>
      <c r="W861" s="42">
        <f t="shared" si="414"/>
        <v>0.95249337222574604</v>
      </c>
      <c r="X861" s="42">
        <f t="shared" si="415"/>
        <v>1.8621345765336139E-3</v>
      </c>
      <c r="Y861" s="42">
        <f t="shared" si="389"/>
        <v>9.8854253181361543E-3</v>
      </c>
      <c r="Z861" s="10">
        <f t="shared" si="416"/>
        <v>12.533866137868426</v>
      </c>
      <c r="AA861">
        <f t="shared" si="394"/>
        <v>4025237.6345155826</v>
      </c>
      <c r="AB861" s="10">
        <f t="shared" si="395"/>
        <v>4.0252376345155829</v>
      </c>
      <c r="AC861" s="10">
        <f t="shared" si="396"/>
        <v>3.9242376345155829</v>
      </c>
      <c r="AD861" s="3">
        <f t="shared" si="397"/>
        <v>569.14251407042536</v>
      </c>
      <c r="AI861" s="94">
        <f t="shared" si="398"/>
        <v>0.95249337222574604</v>
      </c>
    </row>
    <row r="862" spans="2:35">
      <c r="B862" s="39">
        <f t="shared" si="399"/>
        <v>834</v>
      </c>
      <c r="C862" s="42">
        <f t="shared" si="400"/>
        <v>14.20000000000058</v>
      </c>
      <c r="D862" s="10">
        <f t="shared" si="401"/>
        <v>-5.7909232964448165E-13</v>
      </c>
      <c r="E862" s="40">
        <f t="shared" si="402"/>
        <v>46.400000000001157</v>
      </c>
      <c r="F862" s="40">
        <f t="shared" si="403"/>
        <v>46.4</v>
      </c>
      <c r="G862" s="3">
        <f t="shared" si="404"/>
        <v>282.99999999998829</v>
      </c>
      <c r="H862" s="3">
        <f t="shared" si="405"/>
        <v>213.67820014326583</v>
      </c>
      <c r="I862">
        <f t="shared" si="390"/>
        <v>2.1367820014326583E-4</v>
      </c>
      <c r="J862" s="4">
        <f t="shared" si="406"/>
        <v>1734.9445429450477</v>
      </c>
      <c r="K862" s="40">
        <f t="shared" si="407"/>
        <v>8.1194269784274269</v>
      </c>
      <c r="L862" s="40">
        <f t="shared" si="391"/>
        <v>0</v>
      </c>
      <c r="M862" s="10">
        <f t="shared" si="408"/>
        <v>4.0252376345155829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12.879782928888138</v>
      </c>
      <c r="Q862" s="42">
        <f t="shared" si="410"/>
        <v>1.0887727979715214</v>
      </c>
      <c r="R862" s="4">
        <f t="shared" si="411"/>
        <v>-2.3853850751487063E-8</v>
      </c>
      <c r="S862">
        <f t="shared" si="392"/>
        <v>-2.3853850751487063E-17</v>
      </c>
      <c r="T862" s="41">
        <f t="shared" si="393"/>
        <v>7.8939976703998208E-4</v>
      </c>
      <c r="U862" s="42">
        <f t="shared" si="412"/>
        <v>-4.2806927866081105E-14</v>
      </c>
      <c r="V862" s="42">
        <f t="shared" si="413"/>
        <v>0.95371851267150032</v>
      </c>
      <c r="W862" s="42">
        <f t="shared" si="414"/>
        <v>0.95188150532826143</v>
      </c>
      <c r="X862" s="42">
        <f t="shared" si="415"/>
        <v>1.8370073432388834E-3</v>
      </c>
      <c r="Y862" s="42">
        <f>IF((X862*(Q862-Q861)+Y861)&lt;0,0,X862*(Q862-Q861)+Y861)</f>
        <v>9.887853742841372E-3</v>
      </c>
      <c r="Z862" s="10">
        <f t="shared" si="416"/>
        <v>12.525787510576457</v>
      </c>
      <c r="AA862">
        <f t="shared" si="394"/>
        <v>4022708.2909829761</v>
      </c>
      <c r="AB862" s="10">
        <f t="shared" si="395"/>
        <v>4.0227082909829761</v>
      </c>
      <c r="AC862" s="10">
        <f t="shared" si="396"/>
        <v>3.9217082909829761</v>
      </c>
      <c r="AD862" s="3">
        <f t="shared" si="397"/>
        <v>568.77567671979352</v>
      </c>
      <c r="AI862" s="94">
        <f t="shared" si="398"/>
        <v>0.95188150532826143</v>
      </c>
    </row>
    <row r="863" spans="2:35">
      <c r="H863" s="3"/>
      <c r="J863" s="4"/>
      <c r="K863" s="40"/>
      <c r="L863" s="40"/>
      <c r="N863" s="10"/>
      <c r="P863" s="115">
        <f>AVERAGE(P28:P862)</f>
        <v>13.061366133428853</v>
      </c>
      <c r="Q863" s="42">
        <f>Q862+tbinc</f>
        <v>1.0894722593669306</v>
      </c>
      <c r="R863" s="4"/>
      <c r="T863" s="41"/>
      <c r="U863" s="42"/>
      <c r="W863" s="41"/>
      <c r="AB863" s="10">
        <f>pbout*EXP(-rat*to*astarf*(Q863-tbout)/vc*1000000000/cstar)</f>
        <v>3.7609184674633243</v>
      </c>
      <c r="AC863" s="10">
        <f t="shared" ref="AC863:AC909" si="417">AB863-patm</f>
        <v>3.6599184674633243</v>
      </c>
      <c r="AD863" s="3">
        <f t="shared" ref="AD863:AD909" si="418">AC863*1000000/6895</f>
        <v>530.80760949431829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14.200000000000578</v>
      </c>
      <c r="H864" s="3"/>
      <c r="J864" s="4"/>
      <c r="K864" s="40"/>
      <c r="L864" s="40"/>
      <c r="N864" s="10"/>
      <c r="P864" s="10"/>
      <c r="Q864" s="42">
        <f>Q863+tbinc</f>
        <v>1.0901717207623398</v>
      </c>
      <c r="R864" s="4"/>
      <c r="T864" s="41"/>
      <c r="U864" s="42"/>
      <c r="W864" s="41"/>
      <c r="AB864" s="10">
        <f t="shared" ref="AB864:AB909" si="420">pbout*EXP(-rat*to*astarf*(Q864-tbout)/vc*1000000000/cstar)</f>
        <v>3.5161654029480651</v>
      </c>
      <c r="AC864" s="10">
        <f t="shared" si="417"/>
        <v>3.4151654029480651</v>
      </c>
      <c r="AD864" s="3">
        <f t="shared" si="418"/>
        <v>495.31042827383106</v>
      </c>
      <c r="AI864" s="94">
        <f t="shared" si="419"/>
        <v>0</v>
      </c>
    </row>
    <row r="865" spans="4:35">
      <c r="D865">
        <f>two</f>
        <v>14.2</v>
      </c>
      <c r="Q865" s="42">
        <f t="shared" ref="Q865:Q910" si="421">Q864+tbinc</f>
        <v>1.090871182157749</v>
      </c>
      <c r="AB865" s="10">
        <f t="shared" si="420"/>
        <v>3.2873403791781337</v>
      </c>
      <c r="AC865" s="10">
        <f t="shared" si="417"/>
        <v>3.1863403791781337</v>
      </c>
      <c r="AD865" s="3">
        <f t="shared" si="418"/>
        <v>462.12333273069379</v>
      </c>
      <c r="AI865" s="94">
        <f t="shared" si="419"/>
        <v>0</v>
      </c>
    </row>
    <row r="866" spans="4:35">
      <c r="Q866" s="42">
        <f t="shared" si="421"/>
        <v>1.0915706435531582</v>
      </c>
      <c r="AB866" s="10">
        <f t="shared" si="420"/>
        <v>3.0734068310650096</v>
      </c>
      <c r="AC866" s="10">
        <f t="shared" si="417"/>
        <v>2.9724068310650096</v>
      </c>
      <c r="AD866" s="3">
        <f t="shared" si="418"/>
        <v>431.0959871015242</v>
      </c>
      <c r="AI866" s="94">
        <f t="shared" si="419"/>
        <v>0</v>
      </c>
    </row>
    <row r="867" spans="4:35">
      <c r="Q867" s="42">
        <f t="shared" si="421"/>
        <v>1.0922701049485675</v>
      </c>
      <c r="AB867" s="10">
        <f t="shared" si="420"/>
        <v>2.8733956511064465</v>
      </c>
      <c r="AC867" s="10">
        <f t="shared" si="417"/>
        <v>2.7723956511064465</v>
      </c>
      <c r="AD867" s="3">
        <f t="shared" si="418"/>
        <v>402.08783917424893</v>
      </c>
      <c r="AI867" s="94">
        <f t="shared" si="419"/>
        <v>0</v>
      </c>
    </row>
    <row r="868" spans="4:35">
      <c r="Q868" s="42">
        <f t="shared" si="421"/>
        <v>1.0929695663439767</v>
      </c>
      <c r="AB868" s="10">
        <f t="shared" si="420"/>
        <v>2.6864007993814454</v>
      </c>
      <c r="AC868" s="10">
        <f t="shared" si="417"/>
        <v>2.5854007993814454</v>
      </c>
      <c r="AD868" s="3">
        <f t="shared" si="418"/>
        <v>374.96748359411828</v>
      </c>
      <c r="AI868" s="94">
        <f t="shared" si="419"/>
        <v>0</v>
      </c>
    </row>
    <row r="869" spans="4:35">
      <c r="Q869" s="42">
        <f t="shared" si="421"/>
        <v>1.0936690277393859</v>
      </c>
      <c r="AB869" s="10">
        <f t="shared" si="420"/>
        <v>2.5115751992379978</v>
      </c>
      <c r="AC869" s="10">
        <f t="shared" si="417"/>
        <v>2.4105751992379978</v>
      </c>
      <c r="AD869" s="3">
        <f t="shared" si="418"/>
        <v>349.61206660449568</v>
      </c>
      <c r="AI869" s="94">
        <f t="shared" si="419"/>
        <v>0</v>
      </c>
    </row>
    <row r="870" spans="4:35">
      <c r="Q870" s="42">
        <f t="shared" si="421"/>
        <v>1.0943684891347951</v>
      </c>
      <c r="AB870" s="10">
        <f t="shared" si="420"/>
        <v>2.3481269000812666</v>
      </c>
      <c r="AC870" s="10">
        <f t="shared" si="417"/>
        <v>2.2471269000812666</v>
      </c>
      <c r="AD870" s="3">
        <f t="shared" si="418"/>
        <v>325.90672952592701</v>
      </c>
      <c r="AI870" s="94">
        <f t="shared" si="419"/>
        <v>0</v>
      </c>
    </row>
    <row r="871" spans="4:35">
      <c r="Q871" s="42">
        <f t="shared" si="421"/>
        <v>1.0950679505302043</v>
      </c>
      <c r="AB871" s="10">
        <f t="shared" si="420"/>
        <v>2.1953154898798544</v>
      </c>
      <c r="AC871" s="10">
        <f t="shared" si="417"/>
        <v>2.0943154898798544</v>
      </c>
      <c r="AD871" s="3">
        <f t="shared" si="418"/>
        <v>303.7440884524807</v>
      </c>
      <c r="AI871" s="94">
        <f t="shared" si="419"/>
        <v>0</v>
      </c>
    </row>
    <row r="872" spans="4:35">
      <c r="Q872" s="42">
        <f t="shared" si="421"/>
        <v>1.0957674119256136</v>
      </c>
      <c r="AB872" s="10">
        <f t="shared" si="420"/>
        <v>2.0524487411390022</v>
      </c>
      <c r="AC872" s="10">
        <f t="shared" si="417"/>
        <v>1.9514487411390022</v>
      </c>
      <c r="AD872" s="3">
        <f t="shared" si="418"/>
        <v>283.02374780841222</v>
      </c>
      <c r="AI872" s="94">
        <f t="shared" si="419"/>
        <v>0</v>
      </c>
    </row>
    <row r="873" spans="4:35">
      <c r="Q873" s="42">
        <f t="shared" si="421"/>
        <v>1.0964668733210228</v>
      </c>
      <c r="AB873" s="10">
        <f t="shared" si="420"/>
        <v>1.9188794751471558</v>
      </c>
      <c r="AC873" s="10">
        <f t="shared" si="417"/>
        <v>1.8178794751471559</v>
      </c>
      <c r="AD873" s="3">
        <f t="shared" si="418"/>
        <v>263.65184556158897</v>
      </c>
      <c r="AI873" s="94">
        <f t="shared" si="419"/>
        <v>0</v>
      </c>
    </row>
    <row r="874" spans="4:35">
      <c r="Q874" s="42">
        <f t="shared" si="421"/>
        <v>1.097166334716432</v>
      </c>
      <c r="AB874" s="10">
        <f t="shared" si="420"/>
        <v>1.7940026302910987</v>
      </c>
      <c r="AC874" s="10">
        <f t="shared" si="417"/>
        <v>1.6930026302910988</v>
      </c>
      <c r="AD874" s="3">
        <f t="shared" si="418"/>
        <v>245.54062803351687</v>
      </c>
      <c r="AI874" s="94">
        <f t="shared" si="419"/>
        <v>0</v>
      </c>
    </row>
    <row r="875" spans="4:35">
      <c r="Q875" s="42">
        <f t="shared" si="421"/>
        <v>1.0978657961118412</v>
      </c>
      <c r="AB875" s="10">
        <f t="shared" si="420"/>
        <v>1.6772525211592888</v>
      </c>
      <c r="AC875" s="10">
        <f t="shared" si="417"/>
        <v>1.5762525211592888</v>
      </c>
      <c r="AD875" s="3">
        <f t="shared" si="418"/>
        <v>228.60805237988234</v>
      </c>
      <c r="AI875" s="94">
        <f t="shared" si="419"/>
        <v>0</v>
      </c>
    </row>
    <row r="876" spans="4:35">
      <c r="Q876" s="42">
        <f t="shared" si="421"/>
        <v>1.0985652575072504</v>
      </c>
      <c r="AB876" s="10">
        <f t="shared" si="420"/>
        <v>1.568100276017276</v>
      </c>
      <c r="AC876" s="10">
        <f t="shared" si="417"/>
        <v>1.467100276017276</v>
      </c>
      <c r="AD876" s="3">
        <f t="shared" si="418"/>
        <v>212.77741494086672</v>
      </c>
      <c r="AI876" s="94">
        <f t="shared" si="419"/>
        <v>0</v>
      </c>
    </row>
    <row r="877" spans="4:35">
      <c r="Q877" s="42">
        <f t="shared" si="421"/>
        <v>1.0992647189026596</v>
      </c>
      <c r="AB877" s="10">
        <f t="shared" si="420"/>
        <v>1.4660514410471002</v>
      </c>
      <c r="AC877" s="10">
        <f t="shared" si="417"/>
        <v>1.3650514410471002</v>
      </c>
      <c r="AD877" s="3">
        <f t="shared" si="418"/>
        <v>197.9770037776795</v>
      </c>
      <c r="AI877" s="94">
        <f t="shared" si="419"/>
        <v>0</v>
      </c>
    </row>
    <row r="878" spans="4:35">
      <c r="Q878" s="42">
        <f t="shared" si="421"/>
        <v>1.0999641802980689</v>
      </c>
      <c r="AB878" s="10">
        <f t="shared" si="420"/>
        <v>1.3706437404980085</v>
      </c>
      <c r="AC878" s="10">
        <f t="shared" si="417"/>
        <v>1.2696437404980085</v>
      </c>
      <c r="AD878" s="3">
        <f t="shared" si="418"/>
        <v>184.13977382132103</v>
      </c>
      <c r="AI878" s="94">
        <f t="shared" si="419"/>
        <v>0</v>
      </c>
    </row>
    <row r="879" spans="4:35">
      <c r="Q879" s="42">
        <f t="shared" si="421"/>
        <v>1.1006636416934781</v>
      </c>
      <c r="AB879" s="10">
        <f t="shared" si="420"/>
        <v>1.2814449826020911</v>
      </c>
      <c r="AC879" s="10">
        <f t="shared" si="417"/>
        <v>1.1804449826020911</v>
      </c>
      <c r="AD879" s="3">
        <f t="shared" si="418"/>
        <v>171.20304316201467</v>
      </c>
      <c r="AI879" s="94">
        <f t="shared" si="419"/>
        <v>0</v>
      </c>
    </row>
    <row r="880" spans="4:35">
      <c r="Q880" s="42">
        <f t="shared" si="421"/>
        <v>1.1013631030888873</v>
      </c>
      <c r="AB880" s="10">
        <f t="shared" si="420"/>
        <v>1.1980511017687461</v>
      </c>
      <c r="AC880" s="10">
        <f t="shared" si="417"/>
        <v>1.0970511017687461</v>
      </c>
      <c r="AD880" s="3">
        <f t="shared" si="418"/>
        <v>159.10820910351646</v>
      </c>
      <c r="AI880" s="94">
        <f t="shared" si="419"/>
        <v>0</v>
      </c>
    </row>
    <row r="881" spans="17:35">
      <c r="Q881" s="42">
        <f t="shared" si="421"/>
        <v>1.1020625644842965</v>
      </c>
      <c r="AB881" s="10">
        <f t="shared" si="420"/>
        <v>1.1200843281892168</v>
      </c>
      <c r="AC881" s="10">
        <f t="shared" si="417"/>
        <v>1.0190843281892168</v>
      </c>
      <c r="AD881" s="3">
        <f t="shared" si="418"/>
        <v>147.80048269604305</v>
      </c>
      <c r="AI881" s="94">
        <f t="shared" si="419"/>
        <v>0</v>
      </c>
    </row>
    <row r="882" spans="17:35">
      <c r="Q882" s="42">
        <f t="shared" si="421"/>
        <v>1.1027620258797057</v>
      </c>
      <c r="AB882" s="10">
        <f t="shared" si="420"/>
        <v>1.0471914765596171</v>
      </c>
      <c r="AC882" s="10">
        <f t="shared" si="417"/>
        <v>0.94619147655961711</v>
      </c>
      <c r="AD882" s="3">
        <f t="shared" si="418"/>
        <v>137.22864054526715</v>
      </c>
      <c r="AI882" s="94">
        <f t="shared" si="419"/>
        <v>0</v>
      </c>
    </row>
    <row r="883" spans="17:35">
      <c r="Q883" s="42">
        <f t="shared" si="421"/>
        <v>1.1034614872751149</v>
      </c>
      <c r="AB883" s="10">
        <f t="shared" si="420"/>
        <v>0.97904234617043895</v>
      </c>
      <c r="AC883" s="10">
        <f t="shared" si="417"/>
        <v>0.87804234617043897</v>
      </c>
      <c r="AD883" s="3">
        <f t="shared" si="418"/>
        <v>127.34479277308759</v>
      </c>
      <c r="AI883" s="94">
        <f t="shared" si="419"/>
        <v>0</v>
      </c>
    </row>
    <row r="884" spans="17:35">
      <c r="Q884" s="42">
        <f t="shared" si="421"/>
        <v>1.1041609486705242</v>
      </c>
      <c r="AB884" s="10">
        <f t="shared" si="420"/>
        <v>0.9153282251150453</v>
      </c>
      <c r="AC884" s="10">
        <f t="shared" si="417"/>
        <v>0.81432822511504532</v>
      </c>
      <c r="AD884" s="3">
        <f t="shared" si="418"/>
        <v>118.10416607904936</v>
      </c>
      <c r="AI884" s="94">
        <f t="shared" si="419"/>
        <v>0</v>
      </c>
    </row>
    <row r="885" spans="17:35">
      <c r="Q885" s="42">
        <f t="shared" si="421"/>
        <v>1.1048604100659334</v>
      </c>
      <c r="AB885" s="10">
        <f t="shared" si="420"/>
        <v>0.85576049184128355</v>
      </c>
      <c r="AC885" s="10">
        <f t="shared" si="417"/>
        <v>0.75476049184128358</v>
      </c>
      <c r="AD885" s="3">
        <f t="shared" si="418"/>
        <v>109.46490091969305</v>
      </c>
      <c r="AI885" s="94">
        <f t="shared" si="419"/>
        <v>0</v>
      </c>
    </row>
    <row r="886" spans="17:35">
      <c r="Q886" s="42">
        <f t="shared" si="421"/>
        <v>1.1055598714613426</v>
      </c>
      <c r="AB886" s="10">
        <f t="shared" si="420"/>
        <v>0.80006930771133089</v>
      </c>
      <c r="AC886" s="10">
        <f t="shared" si="417"/>
        <v>0.69906930771133091</v>
      </c>
      <c r="AD886" s="3">
        <f t="shared" si="418"/>
        <v>101.38786188706757</v>
      </c>
      <c r="AI886" s="94">
        <f t="shared" si="419"/>
        <v>0</v>
      </c>
    </row>
    <row r="887" spans="17:35">
      <c r="Q887" s="42">
        <f t="shared" si="421"/>
        <v>1.1062593328567518</v>
      </c>
      <c r="AB887" s="10">
        <f t="shared" si="420"/>
        <v>0.74800239464713281</v>
      </c>
      <c r="AC887" s="10">
        <f t="shared" si="417"/>
        <v>0.64700239464713283</v>
      </c>
      <c r="AD887" s="3">
        <f t="shared" si="418"/>
        <v>93.836460427430438</v>
      </c>
      <c r="AI887" s="94">
        <f t="shared" si="419"/>
        <v>0</v>
      </c>
    </row>
    <row r="888" spans="17:35">
      <c r="Q888" s="42">
        <f t="shared" si="421"/>
        <v>1.106958794252161</v>
      </c>
      <c r="AB888" s="10">
        <f t="shared" si="420"/>
        <v>0.6993238923242362</v>
      </c>
      <c r="AC888" s="10">
        <f t="shared" si="417"/>
        <v>0.59832389232423622</v>
      </c>
      <c r="AD888" s="3">
        <f t="shared" si="418"/>
        <v>86.776489097061088</v>
      </c>
      <c r="AI888" s="94">
        <f t="shared" si="419"/>
        <v>0</v>
      </c>
    </row>
    <row r="889" spans="17:35">
      <c r="Q889" s="42">
        <f t="shared" si="421"/>
        <v>1.1076582556475703</v>
      </c>
      <c r="AB889" s="10">
        <f t="shared" si="420"/>
        <v>0.65381328973716613</v>
      </c>
      <c r="AC889" s="10">
        <f t="shared" si="417"/>
        <v>0.55281328973716615</v>
      </c>
      <c r="AD889" s="3">
        <f t="shared" si="418"/>
        <v>80.175966604375077</v>
      </c>
      <c r="AI889" s="94">
        <f t="shared" si="419"/>
        <v>0</v>
      </c>
    </row>
    <row r="890" spans="17:35">
      <c r="Q890" s="42">
        <f t="shared" si="421"/>
        <v>1.1083577170429795</v>
      </c>
      <c r="AB890" s="10">
        <f t="shared" si="420"/>
        <v>0.61126442629639421</v>
      </c>
      <c r="AC890" s="10">
        <f t="shared" si="417"/>
        <v>0.51026442629639424</v>
      </c>
      <c r="AD890" s="3">
        <f t="shared" si="418"/>
        <v>74.00499293638785</v>
      </c>
      <c r="AI890" s="94">
        <f t="shared" si="419"/>
        <v>0</v>
      </c>
    </row>
    <row r="891" spans="17:35">
      <c r="Q891" s="42">
        <f t="shared" si="421"/>
        <v>1.1090571784383887</v>
      </c>
      <c r="AB891" s="10">
        <f t="shared" si="420"/>
        <v>0.57148455793192188</v>
      </c>
      <c r="AC891" s="10">
        <f t="shared" si="417"/>
        <v>0.4704845579319219</v>
      </c>
      <c r="AD891" s="3">
        <f t="shared" si="418"/>
        <v>68.235613913259158</v>
      </c>
      <c r="AI891" s="94">
        <f t="shared" si="419"/>
        <v>0</v>
      </c>
    </row>
    <row r="892" spans="17:35">
      <c r="Q892" s="42">
        <f t="shared" si="421"/>
        <v>1.1097566398337979</v>
      </c>
      <c r="AB892" s="10">
        <f t="shared" si="420"/>
        <v>0.53429348397297816</v>
      </c>
      <c r="AC892" s="10">
        <f t="shared" si="417"/>
        <v>0.43329348397297818</v>
      </c>
      <c r="AD892" s="3">
        <f t="shared" si="418"/>
        <v>62.841694557357243</v>
      </c>
      <c r="AI892" s="94">
        <f t="shared" si="419"/>
        <v>0</v>
      </c>
    </row>
    <row r="893" spans="17:35">
      <c r="Q893" s="42">
        <f t="shared" si="421"/>
        <v>1.1104561012292071</v>
      </c>
      <c r="AB893" s="10">
        <f t="shared" si="420"/>
        <v>0.49952273084864268</v>
      </c>
      <c r="AC893" s="10">
        <f t="shared" si="417"/>
        <v>0.39852273084864265</v>
      </c>
      <c r="AD893" s="3">
        <f t="shared" si="418"/>
        <v>57.798800703211406</v>
      </c>
      <c r="AI893" s="94">
        <f t="shared" si="419"/>
        <v>0</v>
      </c>
    </row>
    <row r="894" spans="17:35">
      <c r="Q894" s="42">
        <f t="shared" si="421"/>
        <v>1.1111555626246163</v>
      </c>
      <c r="AB894" s="10">
        <f t="shared" si="420"/>
        <v>0.46701478891160358</v>
      </c>
      <c r="AC894" s="10">
        <f t="shared" si="417"/>
        <v>0.36601478891160355</v>
      </c>
      <c r="AD894" s="3">
        <f t="shared" si="418"/>
        <v>53.084088312052728</v>
      </c>
      <c r="AI894" s="94">
        <f t="shared" si="419"/>
        <v>0</v>
      </c>
    </row>
    <row r="895" spans="17:35">
      <c r="Q895" s="42">
        <f t="shared" si="421"/>
        <v>1.1118550240200256</v>
      </c>
      <c r="AB895" s="10">
        <f t="shared" si="420"/>
        <v>0.43662239892789895</v>
      </c>
      <c r="AC895" s="10">
        <f t="shared" si="417"/>
        <v>0.33562239892789891</v>
      </c>
      <c r="AD895" s="3">
        <f t="shared" si="418"/>
        <v>48.676199989542987</v>
      </c>
      <c r="AI895" s="94">
        <f t="shared" si="419"/>
        <v>0</v>
      </c>
    </row>
    <row r="896" spans="17:35">
      <c r="Q896" s="42">
        <f t="shared" si="421"/>
        <v>1.1125544854154348</v>
      </c>
      <c r="AB896" s="10">
        <f t="shared" si="420"/>
        <v>0.40820788500048433</v>
      </c>
      <c r="AC896" s="10">
        <f t="shared" si="417"/>
        <v>0.30720788500048435</v>
      </c>
      <c r="AD896" s="3">
        <f t="shared" si="418"/>
        <v>44.555168237923766</v>
      </c>
      <c r="AI896" s="94">
        <f t="shared" si="419"/>
        <v>0</v>
      </c>
    </row>
    <row r="897" spans="15:35">
      <c r="Q897" s="42">
        <f t="shared" si="421"/>
        <v>1.113253946810844</v>
      </c>
      <c r="AB897" s="10">
        <f t="shared" si="420"/>
        <v>0.38164253090480049</v>
      </c>
      <c r="AC897" s="10">
        <f t="shared" si="417"/>
        <v>0.28064253090480051</v>
      </c>
      <c r="AD897" s="3">
        <f t="shared" si="418"/>
        <v>40.702325004322049</v>
      </c>
      <c r="AI897" s="94">
        <f t="shared" si="419"/>
        <v>0</v>
      </c>
    </row>
    <row r="898" spans="15:35">
      <c r="Q898" s="42">
        <f t="shared" si="421"/>
        <v>1.1139534082062532</v>
      </c>
      <c r="AB898" s="10">
        <f t="shared" si="420"/>
        <v>0.35680599701117638</v>
      </c>
      <c r="AC898" s="10">
        <f t="shared" si="417"/>
        <v>0.25580599701117634</v>
      </c>
      <c r="AD898" s="3">
        <f t="shared" si="418"/>
        <v>37.100217115471551</v>
      </c>
      <c r="AI898" s="94">
        <f t="shared" si="419"/>
        <v>0</v>
      </c>
    </row>
    <row r="899" spans="15:35">
      <c r="Q899" s="42">
        <f t="shared" si="421"/>
        <v>1.1146528696016624</v>
      </c>
      <c r="AB899" s="10">
        <f t="shared" si="420"/>
        <v>0.33358577515276155</v>
      </c>
      <c r="AC899" s="10">
        <f t="shared" si="417"/>
        <v>0.23258577515276155</v>
      </c>
      <c r="AD899" s="3">
        <f t="shared" si="418"/>
        <v>33.73252721577397</v>
      </c>
      <c r="AI899" s="94">
        <f t="shared" si="419"/>
        <v>0</v>
      </c>
    </row>
    <row r="900" spans="15:35">
      <c r="Q900" s="42">
        <f t="shared" si="421"/>
        <v>1.1153523309970717</v>
      </c>
      <c r="AB900" s="10">
        <f t="shared" si="420"/>
        <v>0.31187667896956101</v>
      </c>
      <c r="AC900" s="10">
        <f t="shared" si="417"/>
        <v>0.210876678969561</v>
      </c>
      <c r="AD900" s="3">
        <f t="shared" si="418"/>
        <v>30.583999850552722</v>
      </c>
      <c r="AI900" s="94">
        <f t="shared" si="419"/>
        <v>0</v>
      </c>
    </row>
    <row r="901" spans="15:35">
      <c r="Q901" s="42">
        <f t="shared" si="421"/>
        <v>1.1160517923924809</v>
      </c>
      <c r="AB901" s="10">
        <f t="shared" si="420"/>
        <v>0.29158036741986476</v>
      </c>
      <c r="AC901" s="10">
        <f t="shared" si="417"/>
        <v>0.19058036741986475</v>
      </c>
      <c r="AD901" s="3">
        <f t="shared" si="418"/>
        <v>27.640372359661313</v>
      </c>
      <c r="AI901" s="94">
        <f t="shared" si="419"/>
        <v>0</v>
      </c>
    </row>
    <row r="902" spans="15:35">
      <c r="Q902" s="42">
        <f t="shared" si="421"/>
        <v>1.1167512537878901</v>
      </c>
      <c r="AB902" s="10">
        <f t="shared" si="420"/>
        <v>0.272604899300602</v>
      </c>
      <c r="AC902" s="10">
        <f t="shared" si="417"/>
        <v>0.17160489930060199</v>
      </c>
      <c r="AD902" s="3">
        <f t="shared" si="418"/>
        <v>24.888310268397682</v>
      </c>
      <c r="AI902" s="94">
        <f t="shared" si="419"/>
        <v>0</v>
      </c>
    </row>
    <row r="903" spans="15:35">
      <c r="Q903" s="42">
        <f t="shared" si="421"/>
        <v>1.1174507151832993</v>
      </c>
      <c r="AB903" s="10">
        <f t="shared" si="420"/>
        <v>0.25486431675862042</v>
      </c>
      <c r="AC903" s="10">
        <f t="shared" si="417"/>
        <v>0.15386431675862042</v>
      </c>
      <c r="AD903" s="3">
        <f t="shared" si="418"/>
        <v>22.315346883048644</v>
      </c>
      <c r="AI903" s="94">
        <f t="shared" si="419"/>
        <v>0</v>
      </c>
    </row>
    <row r="904" spans="15:35">
      <c r="Q904" s="42">
        <f t="shared" si="421"/>
        <v>1.1181501765787085</v>
      </c>
      <c r="AB904" s="10">
        <f t="shared" si="420"/>
        <v>0.23827825590622079</v>
      </c>
      <c r="AC904" s="10">
        <f t="shared" si="417"/>
        <v>0.13727825590622078</v>
      </c>
      <c r="AD904" s="3">
        <f t="shared" si="418"/>
        <v>19.909826817435938</v>
      </c>
      <c r="AI904" s="94">
        <f t="shared" si="419"/>
        <v>0</v>
      </c>
    </row>
    <row r="905" spans="15:35">
      <c r="Q905" s="42">
        <f t="shared" si="421"/>
        <v>1.1188496379741177</v>
      </c>
      <c r="AB905" s="10">
        <f t="shared" si="420"/>
        <v>0.22277158277705458</v>
      </c>
      <c r="AC905" s="10">
        <f t="shared" si="417"/>
        <v>0.12177158277705458</v>
      </c>
      <c r="AD905" s="3">
        <f t="shared" si="418"/>
        <v>17.660853194641707</v>
      </c>
      <c r="AI905" s="94">
        <f t="shared" si="419"/>
        <v>0</v>
      </c>
    </row>
    <row r="906" spans="15:35">
      <c r="Q906" s="42">
        <f t="shared" si="421"/>
        <v>1.119549099369527</v>
      </c>
      <c r="AB906" s="10">
        <f t="shared" si="420"/>
        <v>0.20827405297328447</v>
      </c>
      <c r="AC906" s="10">
        <f t="shared" si="417"/>
        <v>0.10727405297328446</v>
      </c>
      <c r="AD906" s="3">
        <f t="shared" si="418"/>
        <v>15.558238284740312</v>
      </c>
      <c r="AI906" s="94">
        <f t="shared" si="419"/>
        <v>0</v>
      </c>
    </row>
    <row r="907" spans="15:35">
      <c r="Q907" s="42">
        <f t="shared" si="421"/>
        <v>1.1202485607649362</v>
      </c>
      <c r="Z907" s="2" t="s">
        <v>151</v>
      </c>
      <c r="AA907">
        <v>0.02</v>
      </c>
      <c r="AB907" s="10">
        <f t="shared" si="420"/>
        <v>0.19471999346222915</v>
      </c>
      <c r="AC907" s="10">
        <f t="shared" si="417"/>
        <v>9.3719993462229145E-2</v>
      </c>
      <c r="AD907" s="3">
        <f t="shared" si="418"/>
        <v>13.592457354928085</v>
      </c>
      <c r="AI907" s="94">
        <f t="shared" si="419"/>
        <v>0</v>
      </c>
    </row>
    <row r="908" spans="15:35">
      <c r="Q908" s="42">
        <f t="shared" si="421"/>
        <v>1.1209480221603454</v>
      </c>
      <c r="Z908" s="2" t="s">
        <v>152</v>
      </c>
      <c r="AA908">
        <f>pmaxperc/100*pmax+patm</f>
        <v>0.10187356363114901</v>
      </c>
      <c r="AB908" s="10">
        <f t="shared" si="420"/>
        <v>0.18204800508104621</v>
      </c>
      <c r="AC908" s="10">
        <f t="shared" si="417"/>
        <v>8.1048005081046204E-2</v>
      </c>
      <c r="AD908" s="3">
        <f t="shared" si="418"/>
        <v>11.754605522994373</v>
      </c>
      <c r="AI908" s="94">
        <f t="shared" si="419"/>
        <v>0</v>
      </c>
    </row>
    <row r="909" spans="15:35">
      <c r="O909" t="s">
        <v>155</v>
      </c>
      <c r="P909">
        <f>tbinc</f>
        <v>6.994613954091082E-4</v>
      </c>
      <c r="Q909" s="42">
        <f t="shared" si="421"/>
        <v>1.1216474835557546</v>
      </c>
      <c r="Z909" s="7" t="s">
        <v>154</v>
      </c>
      <c r="AA909" s="10">
        <f>AA908-pfinal+0.101</f>
        <v>3.2672879229332583E-2</v>
      </c>
      <c r="AB909" s="10">
        <f t="shared" si="420"/>
        <v>0.17020068440181643</v>
      </c>
      <c r="AC909" s="10">
        <f t="shared" si="417"/>
        <v>6.9200684401816426E-2</v>
      </c>
      <c r="AD909" s="3">
        <f t="shared" si="418"/>
        <v>10.036357418682586</v>
      </c>
      <c r="AI909" s="94">
        <f t="shared" si="419"/>
        <v>0</v>
      </c>
    </row>
    <row r="910" spans="15:35">
      <c r="Q910" s="42">
        <f t="shared" si="421"/>
        <v>1.1223469449511638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zoomScaleNormal="100" workbookViewId="0">
      <selection activeCell="C16" sqref="C16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213.67820014326585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961.55190064469639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4.4142271944380695E-6</v>
      </c>
      <c r="E10" t="s">
        <v>284</v>
      </c>
    </row>
    <row r="11" spans="2:5">
      <c r="B11" s="2" t="s">
        <v>203</v>
      </c>
      <c r="C11" s="40">
        <f>SQRT(4*aexit/PI())</f>
        <v>34.989797144540347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7.2821869912176904</v>
      </c>
      <c r="D12" s="55"/>
      <c r="E12" t="s">
        <v>170</v>
      </c>
    </row>
    <row r="13" spans="2:5">
      <c r="B13" s="2" t="s">
        <v>167</v>
      </c>
      <c r="C13" s="10">
        <f>AVERAGE(H28:H909)</f>
        <v>6.7392944344180679</v>
      </c>
      <c r="D13" s="55"/>
      <c r="E13" t="s">
        <v>188</v>
      </c>
    </row>
    <row r="14" spans="2:5">
      <c r="B14" s="2" t="s">
        <v>290</v>
      </c>
      <c r="C14" s="10">
        <f>2*ravg*tbout/do</f>
        <v>0.61296810993206063</v>
      </c>
      <c r="E14" t="s">
        <v>289</v>
      </c>
    </row>
    <row r="15" spans="2:5">
      <c r="B15" s="2" t="s">
        <v>171</v>
      </c>
      <c r="C15" s="10">
        <f>MAX(I28:I910)</f>
        <v>1.2568374415701322</v>
      </c>
      <c r="D15" s="55"/>
      <c r="E15" t="s">
        <v>172</v>
      </c>
    </row>
    <row r="16" spans="2:5">
      <c r="B16" s="71" t="s">
        <v>194</v>
      </c>
      <c r="C16" s="65">
        <f>MAX(J28:J910)</f>
        <v>1200.140273241095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1236.7351653643811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115.11879599785532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J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1200.140273241095</v>
      </c>
      <c r="L21" s="133" t="s">
        <v>168</v>
      </c>
      <c r="O21" s="131" t="s">
        <v>185</v>
      </c>
      <c r="P21" s="132">
        <f>fmax/4.4482</f>
        <v>269.80357745629578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1102.60592877522</v>
      </c>
      <c r="L22" s="136" t="s">
        <v>168</v>
      </c>
      <c r="O22" s="134" t="s">
        <v>186</v>
      </c>
      <c r="P22" s="135">
        <f>itot/tthr/4.4482</f>
        <v>247.87687801250394</v>
      </c>
      <c r="Q22" s="136" t="s">
        <v>187</v>
      </c>
    </row>
    <row r="23" spans="2:17">
      <c r="J23" s="137" t="s">
        <v>158</v>
      </c>
      <c r="K23" s="138">
        <f>tthr</f>
        <v>1.1216474835557546</v>
      </c>
      <c r="L23" s="139" t="s">
        <v>169</v>
      </c>
      <c r="O23" s="137" t="s">
        <v>158</v>
      </c>
      <c r="P23" s="138">
        <f>tthr</f>
        <v>1.1216474835557546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2.1367820014326583E-4</v>
      </c>
      <c r="E28" s="40">
        <f>Pressure!H28</f>
        <v>213.67820014326583</v>
      </c>
      <c r="F28" s="10">
        <f>aexit/E28</f>
        <v>4.5000000000000009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2147440.1032144288</v>
      </c>
      <c r="D29" s="78">
        <f>Pressure!I29</f>
        <v>2.1367820014326583E-4</v>
      </c>
      <c r="E29" s="40">
        <f>Pressure!H29</f>
        <v>213.67820014326583</v>
      </c>
      <c r="F29" s="10">
        <f t="shared" ref="F29:F92" si="1">aexit/E29</f>
        <v>4.5000000000000009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4.1619731441130527</v>
      </c>
      <c r="I29" s="10">
        <f t="shared" ref="I29:I92" si="3">etanoz*SQRT(2*k^2/(k-1)*(2/(k+1))^((k+1)/(k-1))*(1-(G29/C29)^((k-1)/k)))+(G29-patm*1000000)/C29*(aexit/E29)</f>
        <v>1.1517330459610799</v>
      </c>
      <c r="J29" s="4">
        <f t="shared" ref="J29:J92" si="4">I29*D29*C29</f>
        <v>528.48553403461392</v>
      </c>
      <c r="K29" s="4">
        <f t="shared" ref="K29:K92" si="5">J29/4.4482</f>
        <v>118.80885167812012</v>
      </c>
      <c r="L29" s="42">
        <f>Pressure!Q29</f>
        <v>4.283154380037151E-3</v>
      </c>
      <c r="M29" s="10">
        <f t="shared" ref="M29:M39" si="6">(J29+J28)/2*(L29-L28)</f>
        <v>1.1317925649433147</v>
      </c>
      <c r="N29" s="10">
        <f>N28-1/834*(me-mef)</f>
        <v>2.5992852259916033</v>
      </c>
    </row>
    <row r="30" spans="2:17">
      <c r="C30" s="4">
        <f>Pressure!AB30*1000000</f>
        <v>2787335.8433110612</v>
      </c>
      <c r="D30" s="78">
        <f>Pressure!I30</f>
        <v>2.1367820014326583E-4</v>
      </c>
      <c r="E30" s="40">
        <f>Pressure!H30</f>
        <v>213.67820014326583</v>
      </c>
      <c r="F30" s="10">
        <f t="shared" si="1"/>
        <v>4.5000000000000009</v>
      </c>
      <c r="G30" s="4">
        <f t="shared" si="0"/>
        <v>118122.5293874425</v>
      </c>
      <c r="H30" s="42">
        <f t="shared" si="2"/>
        <v>5.0653562195465334</v>
      </c>
      <c r="I30" s="10">
        <f t="shared" si="3"/>
        <v>1.1954832541705336</v>
      </c>
      <c r="J30" s="4">
        <f t="shared" si="4"/>
        <v>712.02134565711413</v>
      </c>
      <c r="K30" s="4">
        <f t="shared" si="5"/>
        <v>160.06954400816377</v>
      </c>
      <c r="L30" s="42">
        <f>Pressure!Q30</f>
        <v>5.898477572125283E-3</v>
      </c>
      <c r="M30" s="10">
        <f t="shared" si="6"/>
        <v>1.0019097663554652</v>
      </c>
      <c r="N30" s="10">
        <f t="shared" ref="N30:N93" si="7">N29-1/834*(me-mef)</f>
        <v>2.5992852259916033</v>
      </c>
    </row>
    <row r="31" spans="2:17">
      <c r="C31" s="4">
        <f>Pressure!AB31*1000000</f>
        <v>3135411.5036205831</v>
      </c>
      <c r="D31" s="78">
        <f>Pressure!I31</f>
        <v>2.1367820014326583E-4</v>
      </c>
      <c r="E31" s="40">
        <f>Pressure!H31</f>
        <v>213.67820014326583</v>
      </c>
      <c r="F31" s="10">
        <f t="shared" si="1"/>
        <v>4.5000000000000009</v>
      </c>
      <c r="G31" s="4">
        <f t="shared" si="0"/>
        <v>132873.38099817772</v>
      </c>
      <c r="H31" s="42">
        <f t="shared" si="2"/>
        <v>5.5404962471195125</v>
      </c>
      <c r="I31" s="10">
        <f t="shared" si="3"/>
        <v>1.2135851347828472</v>
      </c>
      <c r="J31" s="4">
        <f t="shared" si="4"/>
        <v>813.06452450711254</v>
      </c>
      <c r="K31" s="4">
        <f t="shared" si="5"/>
        <v>182.78506463448417</v>
      </c>
      <c r="L31" s="42">
        <f>Pressure!Q31</f>
        <v>7.3848473279711684E-3</v>
      </c>
      <c r="M31" s="10">
        <f t="shared" si="6"/>
        <v>1.1334207562400056</v>
      </c>
      <c r="N31" s="10">
        <f t="shared" si="7"/>
        <v>2.5992852259916033</v>
      </c>
    </row>
    <row r="32" spans="2:17">
      <c r="C32" s="4">
        <f>Pressure!AB32*1000000</f>
        <v>3335405.402249027</v>
      </c>
      <c r="D32" s="78">
        <f>Pressure!I32</f>
        <v>2.1367820014326583E-4</v>
      </c>
      <c r="E32" s="40">
        <f>Pressure!H32</f>
        <v>213.67820014326583</v>
      </c>
      <c r="F32" s="10">
        <f t="shared" si="1"/>
        <v>4.5000000000000009</v>
      </c>
      <c r="G32" s="4">
        <f t="shared" si="0"/>
        <v>141348.78062565316</v>
      </c>
      <c r="H32" s="42">
        <f t="shared" si="2"/>
        <v>5.809135598906443</v>
      </c>
      <c r="I32" s="10">
        <f t="shared" si="3"/>
        <v>1.222276889437206</v>
      </c>
      <c r="J32" s="4">
        <f t="shared" si="4"/>
        <v>871.12092307876969</v>
      </c>
      <c r="K32" s="4">
        <f t="shared" si="5"/>
        <v>195.83672565954086</v>
      </c>
      <c r="L32" s="42">
        <f>Pressure!Q32</f>
        <v>8.8164558856786163E-3</v>
      </c>
      <c r="M32" s="10">
        <f t="shared" si="6"/>
        <v>1.2055471497651489</v>
      </c>
      <c r="N32" s="10">
        <f t="shared" si="7"/>
        <v>2.5992852259916033</v>
      </c>
    </row>
    <row r="33" spans="3:14">
      <c r="C33" s="4">
        <f>Pressure!AB33*1000000</f>
        <v>3453663.0108207921</v>
      </c>
      <c r="D33" s="78">
        <f>Pressure!I33</f>
        <v>2.1367820014326583E-4</v>
      </c>
      <c r="E33" s="40">
        <f>Pressure!H33</f>
        <v>213.67820014326583</v>
      </c>
      <c r="F33" s="10">
        <f t="shared" si="1"/>
        <v>4.5000000000000009</v>
      </c>
      <c r="G33" s="4">
        <f t="shared" si="0"/>
        <v>146360.33597063573</v>
      </c>
      <c r="H33" s="42">
        <f t="shared" si="2"/>
        <v>5.9666092801734569</v>
      </c>
      <c r="I33" s="10">
        <f t="shared" si="3"/>
        <v>1.2269427783294264</v>
      </c>
      <c r="J33" s="4">
        <f t="shared" si="4"/>
        <v>905.4500246386558</v>
      </c>
      <c r="K33" s="4">
        <f t="shared" si="5"/>
        <v>203.55425220058805</v>
      </c>
      <c r="L33" s="42">
        <f>Pressure!Q33</f>
        <v>1.0220102667046611E-2</v>
      </c>
      <c r="M33" s="10">
        <f t="shared" si="6"/>
        <v>1.2468390463177259</v>
      </c>
      <c r="N33" s="10">
        <f t="shared" si="7"/>
        <v>2.5992852259916033</v>
      </c>
    </row>
    <row r="34" spans="3:14">
      <c r="C34" s="4">
        <f>Pressure!AB34*1000000</f>
        <v>3525077.4057503897</v>
      </c>
      <c r="D34" s="78">
        <f>Pressure!I34</f>
        <v>2.1367820014326583E-4</v>
      </c>
      <c r="E34" s="40">
        <f>Pressure!H34</f>
        <v>213.67820014326583</v>
      </c>
      <c r="F34" s="10">
        <f t="shared" si="1"/>
        <v>4.5000000000000009</v>
      </c>
      <c r="G34" s="4">
        <f t="shared" si="0"/>
        <v>149386.75597811394</v>
      </c>
      <c r="H34" s="42">
        <f t="shared" si="2"/>
        <v>6.0612340217797609</v>
      </c>
      <c r="I34" s="10">
        <f t="shared" si="3"/>
        <v>1.2296088451572875</v>
      </c>
      <c r="J34" s="4">
        <f t="shared" si="4"/>
        <v>926.18096995358826</v>
      </c>
      <c r="K34" s="4">
        <f t="shared" si="5"/>
        <v>208.21477675320091</v>
      </c>
      <c r="L34" s="42">
        <f>Pressure!Q34</f>
        <v>1.1608235221551452E-2</v>
      </c>
      <c r="M34" s="10">
        <f t="shared" si="6"/>
        <v>1.2712733057167878</v>
      </c>
      <c r="N34" s="10">
        <f t="shared" si="7"/>
        <v>2.5992852259916033</v>
      </c>
    </row>
    <row r="35" spans="3:14">
      <c r="C35" s="4">
        <f>Pressure!AB35*1000000</f>
        <v>3569094.3422936886</v>
      </c>
      <c r="D35" s="78">
        <f>Pressure!I35</f>
        <v>2.1367820014326583E-4</v>
      </c>
      <c r="E35" s="40">
        <f>Pressure!H35</f>
        <v>213.67820014326583</v>
      </c>
      <c r="F35" s="10">
        <f t="shared" si="1"/>
        <v>4.5000000000000009</v>
      </c>
      <c r="G35" s="4">
        <f t="shared" si="0"/>
        <v>151252.11852237224</v>
      </c>
      <c r="H35" s="42">
        <f t="shared" si="2"/>
        <v>6.1193847008182818</v>
      </c>
      <c r="I35" s="10">
        <f t="shared" si="3"/>
        <v>1.231198954595379</v>
      </c>
      <c r="J35" s="4">
        <f t="shared" si="4"/>
        <v>938.95868382079357</v>
      </c>
      <c r="K35" s="4">
        <f t="shared" si="5"/>
        <v>211.08733506155156</v>
      </c>
      <c r="L35" s="42">
        <f>Pressure!Q35</f>
        <v>1.2987334224686344E-2</v>
      </c>
      <c r="M35" s="10">
        <f t="shared" si="6"/>
        <v>1.2861061186138034</v>
      </c>
      <c r="N35" s="10">
        <f t="shared" si="7"/>
        <v>2.5992852259916033</v>
      </c>
    </row>
    <row r="36" spans="3:14">
      <c r="C36" s="4">
        <f>Pressure!AB36*1000000</f>
        <v>3596888.732246147</v>
      </c>
      <c r="D36" s="78">
        <f>Pressure!I36</f>
        <v>2.1367820014326583E-4</v>
      </c>
      <c r="E36" s="40">
        <f>Pressure!H36</f>
        <v>213.67820014326583</v>
      </c>
      <c r="F36" s="10">
        <f t="shared" si="1"/>
        <v>4.5000000000000009</v>
      </c>
      <c r="G36" s="4">
        <f t="shared" si="0"/>
        <v>152429.99726699645</v>
      </c>
      <c r="H36" s="42">
        <f t="shared" si="2"/>
        <v>6.1560372814276736</v>
      </c>
      <c r="I36" s="10">
        <f t="shared" si="3"/>
        <v>1.2321829793018653</v>
      </c>
      <c r="J36" s="4">
        <f t="shared" si="4"/>
        <v>947.02714086974515</v>
      </c>
      <c r="K36" s="4">
        <f t="shared" si="5"/>
        <v>212.90120517731782</v>
      </c>
      <c r="L36" s="42">
        <f>Pressure!Q36</f>
        <v>1.436098468346618E-2</v>
      </c>
      <c r="M36" s="10">
        <f t="shared" si="6"/>
        <v>1.2953426466692128</v>
      </c>
      <c r="N36" s="10">
        <f t="shared" si="7"/>
        <v>2.5992852259916033</v>
      </c>
    </row>
    <row r="37" spans="3:14">
      <c r="C37" s="4">
        <f>Pressure!AB37*1000000</f>
        <v>3614998.812843618</v>
      </c>
      <c r="D37" s="78">
        <f>Pressure!I37</f>
        <v>2.1367820014326583E-4</v>
      </c>
      <c r="E37" s="40">
        <f>Pressure!H37</f>
        <v>213.67820014326583</v>
      </c>
      <c r="F37" s="10">
        <f t="shared" si="1"/>
        <v>4.5000000000000009</v>
      </c>
      <c r="G37" s="4">
        <f t="shared" si="0"/>
        <v>153197.47153197147</v>
      </c>
      <c r="H37" s="42">
        <f t="shared" si="2"/>
        <v>6.1798916951944474</v>
      </c>
      <c r="I37" s="10">
        <f t="shared" si="3"/>
        <v>1.2328160017458085</v>
      </c>
      <c r="J37" s="4">
        <f t="shared" si="4"/>
        <v>952.28433153677133</v>
      </c>
      <c r="K37" s="4">
        <f t="shared" si="5"/>
        <v>214.08307439790732</v>
      </c>
      <c r="L37" s="42">
        <f>Pressure!Q37</f>
        <v>1.5731240115346833E-2</v>
      </c>
      <c r="M37" s="10">
        <f t="shared" si="6"/>
        <v>1.3012709309491357</v>
      </c>
      <c r="N37" s="10">
        <f t="shared" si="7"/>
        <v>2.5992852259916033</v>
      </c>
    </row>
    <row r="38" spans="3:14">
      <c r="C38" s="4">
        <f>Pressure!AB38*1000000</f>
        <v>3627293.4985408899</v>
      </c>
      <c r="D38" s="78">
        <f>Pressure!I38</f>
        <v>2.1367820014326583E-4</v>
      </c>
      <c r="E38" s="40">
        <f>Pressure!H38</f>
        <v>213.67820014326583</v>
      </c>
      <c r="F38" s="10">
        <f t="shared" si="1"/>
        <v>4.5000000000000009</v>
      </c>
      <c r="G38" s="4">
        <f t="shared" si="0"/>
        <v>153718.49929978442</v>
      </c>
      <c r="H38" s="42">
        <f t="shared" si="2"/>
        <v>6.1960738782526743</v>
      </c>
      <c r="I38" s="10">
        <f t="shared" si="3"/>
        <v>1.2332421497530601</v>
      </c>
      <c r="J38" s="4">
        <f t="shared" si="4"/>
        <v>955.8533662825771</v>
      </c>
      <c r="K38" s="4">
        <f t="shared" si="5"/>
        <v>214.88542922588397</v>
      </c>
      <c r="L38" s="42">
        <f>Pressure!Q38</f>
        <v>1.7099302001395367E-2</v>
      </c>
      <c r="M38" s="10">
        <f t="shared" si="6"/>
        <v>1.3052252288595221</v>
      </c>
      <c r="N38" s="10">
        <f t="shared" si="7"/>
        <v>2.5992852259916033</v>
      </c>
    </row>
    <row r="39" spans="3:14">
      <c r="C39" s="4">
        <f>Pressure!AB39*1000000</f>
        <v>3636079.7144116303</v>
      </c>
      <c r="D39" s="78">
        <f>Pressure!I39</f>
        <v>2.1367820014326583E-4</v>
      </c>
      <c r="E39" s="40">
        <f>Pressure!H39</f>
        <v>213.67820014326583</v>
      </c>
      <c r="F39" s="10">
        <f t="shared" si="1"/>
        <v>4.5000000000000009</v>
      </c>
      <c r="G39" s="4">
        <f t="shared" si="0"/>
        <v>154090.84411244362</v>
      </c>
      <c r="H39" s="42">
        <f t="shared" si="2"/>
        <v>6.2076321929521212</v>
      </c>
      <c r="I39" s="10">
        <f t="shared" si="3"/>
        <v>1.2335449245096564</v>
      </c>
      <c r="J39" s="4">
        <f t="shared" si="4"/>
        <v>958.40392434473051</v>
      </c>
      <c r="K39" s="4">
        <f t="shared" si="5"/>
        <v>215.45882027443247</v>
      </c>
      <c r="L39" s="42">
        <f>Pressure!Q39</f>
        <v>1.8465882962483235E-2</v>
      </c>
      <c r="M39" s="10">
        <f t="shared" si="6"/>
        <v>1.3079937839974622</v>
      </c>
      <c r="N39" s="10">
        <f t="shared" si="7"/>
        <v>2.5992852259916033</v>
      </c>
    </row>
    <row r="40" spans="3:14">
      <c r="C40" s="4">
        <f>Pressure!AB40*1000000</f>
        <v>3642740.6400725339</v>
      </c>
      <c r="D40" s="78">
        <f>Pressure!I40</f>
        <v>2.1367820014326583E-4</v>
      </c>
      <c r="E40" s="40">
        <f>Pressure!H40</f>
        <v>213.67820014326583</v>
      </c>
      <c r="F40" s="10">
        <f t="shared" si="1"/>
        <v>4.5000000000000009</v>
      </c>
      <c r="G40" s="4">
        <f t="shared" si="0"/>
        <v>154373.12275820345</v>
      </c>
      <c r="H40" s="42">
        <f t="shared" si="2"/>
        <v>6.2163913298623674</v>
      </c>
      <c r="I40" s="10">
        <f t="shared" si="3"/>
        <v>1.2337734879832329</v>
      </c>
      <c r="J40" s="4">
        <f t="shared" si="4"/>
        <v>960.33753010809471</v>
      </c>
      <c r="K40" s="4">
        <f t="shared" si="5"/>
        <v>215.89351425477602</v>
      </c>
      <c r="L40" s="42">
        <f>Pressure!Q40</f>
        <v>1.9831409652741692E-2</v>
      </c>
      <c r="M40" s="10">
        <f t="shared" ref="M40:M103" si="8">(J40+J39)/2*(L40-L39)</f>
        <v>1.3100463338803321</v>
      </c>
      <c r="N40" s="10">
        <f t="shared" si="7"/>
        <v>2.5992852259916033</v>
      </c>
    </row>
    <row r="41" spans="3:14">
      <c r="C41" s="4">
        <f>Pressure!AB41*1000000</f>
        <v>3648109.1639562366</v>
      </c>
      <c r="D41" s="78">
        <f>Pressure!I41</f>
        <v>2.1367820014326583E-4</v>
      </c>
      <c r="E41" s="40">
        <f>Pressure!H41</f>
        <v>213.67820014326583</v>
      </c>
      <c r="F41" s="10">
        <f t="shared" si="1"/>
        <v>4.5000000000000009</v>
      </c>
      <c r="G41" s="4">
        <f t="shared" si="0"/>
        <v>154600.63162540423</v>
      </c>
      <c r="H41" s="42">
        <f t="shared" si="2"/>
        <v>6.2234488587814738</v>
      </c>
      <c r="I41" s="10">
        <f t="shared" si="3"/>
        <v>1.2339570964486066</v>
      </c>
      <c r="J41" s="4">
        <f t="shared" si="4"/>
        <v>961.89596346266796</v>
      </c>
      <c r="K41" s="4">
        <f t="shared" si="5"/>
        <v>216.24386571257318</v>
      </c>
      <c r="L41" s="42">
        <f>Pressure!Q41</f>
        <v>2.119613932559461E-2</v>
      </c>
      <c r="M41" s="10">
        <f t="shared" si="8"/>
        <v>1.3116645434138741</v>
      </c>
      <c r="N41" s="10">
        <f t="shared" si="7"/>
        <v>2.5992852259916033</v>
      </c>
    </row>
    <row r="42" spans="3:14">
      <c r="C42" s="4">
        <f>Pressure!AB42*1000000</f>
        <v>3652688.5972298207</v>
      </c>
      <c r="D42" s="78">
        <f>Pressure!I42</f>
        <v>2.1367820014326583E-4</v>
      </c>
      <c r="E42" s="40">
        <f>Pressure!H42</f>
        <v>213.67820014326583</v>
      </c>
      <c r="F42" s="10">
        <f t="shared" si="1"/>
        <v>4.5000000000000009</v>
      </c>
      <c r="G42" s="4">
        <f t="shared" si="0"/>
        <v>154794.70018113099</v>
      </c>
      <c r="H42" s="42">
        <f t="shared" si="2"/>
        <v>6.2294675635808661</v>
      </c>
      <c r="I42" s="10">
        <f t="shared" si="3"/>
        <v>1.234113290736911</v>
      </c>
      <c r="J42" s="4">
        <f t="shared" si="4"/>
        <v>963.22533103431294</v>
      </c>
      <c r="K42" s="4">
        <f t="shared" si="5"/>
        <v>216.54272088357379</v>
      </c>
      <c r="L42" s="42">
        <f>Pressure!Q42</f>
        <v>2.2560228021926788E-2</v>
      </c>
      <c r="M42" s="10">
        <f t="shared" si="8"/>
        <v>1.3130180984458517</v>
      </c>
      <c r="N42" s="10">
        <f t="shared" si="7"/>
        <v>2.5992852259916033</v>
      </c>
    </row>
    <row r="43" spans="3:14">
      <c r="C43" s="4">
        <f>Pressure!AB43*1000000</f>
        <v>3656784.0326450658</v>
      </c>
      <c r="D43" s="78">
        <f>Pressure!I43</f>
        <v>2.1367820014326583E-4</v>
      </c>
      <c r="E43" s="40">
        <f>Pressure!H43</f>
        <v>213.67820014326583</v>
      </c>
      <c r="F43" s="10">
        <f t="shared" si="1"/>
        <v>4.5000000000000009</v>
      </c>
      <c r="G43" s="4">
        <f t="shared" si="0"/>
        <v>154968.25773479018</v>
      </c>
      <c r="H43" s="42">
        <f t="shared" si="2"/>
        <v>6.2348490056494139</v>
      </c>
      <c r="I43" s="10">
        <f t="shared" si="3"/>
        <v>1.2342526455612763</v>
      </c>
      <c r="J43" s="4">
        <f t="shared" si="4"/>
        <v>964.41419845688199</v>
      </c>
      <c r="K43" s="4">
        <f t="shared" si="5"/>
        <v>216.8099902110701</v>
      </c>
      <c r="L43" s="42">
        <f>Pressure!Q43</f>
        <v>2.3923770937945479E-2</v>
      </c>
      <c r="M43" s="10">
        <f t="shared" si="8"/>
        <v>1.3142096125376601</v>
      </c>
      <c r="N43" s="10">
        <f t="shared" si="7"/>
        <v>2.5992852259916033</v>
      </c>
    </row>
    <row r="44" spans="3:14">
      <c r="C44" s="4">
        <f>Pressure!AB44*1000000</f>
        <v>3660580.9305223441</v>
      </c>
      <c r="D44" s="78">
        <f>Pressure!I44</f>
        <v>2.1367820014326583E-4</v>
      </c>
      <c r="E44" s="40">
        <f>Pressure!H44</f>
        <v>213.67820014326583</v>
      </c>
      <c r="F44" s="10">
        <f t="shared" si="1"/>
        <v>4.5000000000000009</v>
      </c>
      <c r="G44" s="4">
        <f t="shared" si="0"/>
        <v>155129.16377780118</v>
      </c>
      <c r="H44" s="42">
        <f t="shared" si="2"/>
        <v>6.2398371986504495</v>
      </c>
      <c r="I44" s="10">
        <f t="shared" si="3"/>
        <v>1.2343815635374258</v>
      </c>
      <c r="J44" s="4">
        <f t="shared" si="4"/>
        <v>965.51640316418013</v>
      </c>
      <c r="K44" s="4">
        <f t="shared" si="5"/>
        <v>217.05777689046809</v>
      </c>
      <c r="L44" s="42">
        <f>Pressure!Q44</f>
        <v>2.5286826520816499E-2</v>
      </c>
      <c r="M44" s="10">
        <f t="shared" si="8"/>
        <v>1.3153013405466083</v>
      </c>
      <c r="N44" s="10">
        <f t="shared" si="7"/>
        <v>2.5992852259916033</v>
      </c>
    </row>
    <row r="45" spans="3:14">
      <c r="C45" s="4">
        <f>Pressure!AB45*1000000</f>
        <v>3664192.326646158</v>
      </c>
      <c r="D45" s="78">
        <f>Pressure!I45</f>
        <v>2.1367820014326583E-4</v>
      </c>
      <c r="E45" s="40">
        <f>Pressure!H45</f>
        <v>213.67820014326583</v>
      </c>
      <c r="F45" s="10">
        <f t="shared" si="1"/>
        <v>4.5000000000000009</v>
      </c>
      <c r="G45" s="4">
        <f t="shared" si="0"/>
        <v>155282.20857352921</v>
      </c>
      <c r="H45" s="42">
        <f t="shared" si="2"/>
        <v>6.2445808248401358</v>
      </c>
      <c r="I45" s="10">
        <f t="shared" si="3"/>
        <v>1.2345039351663971</v>
      </c>
      <c r="J45" s="4">
        <f t="shared" si="4"/>
        <v>966.56475841002566</v>
      </c>
      <c r="K45" s="4">
        <f t="shared" si="5"/>
        <v>217.29345767052419</v>
      </c>
      <c r="L45" s="42">
        <f>Pressure!Q45</f>
        <v>2.6649430937443482E-2</v>
      </c>
      <c r="M45" s="10">
        <f t="shared" si="8"/>
        <v>1.316331162021402</v>
      </c>
      <c r="N45" s="10">
        <f t="shared" si="7"/>
        <v>2.5992852259916033</v>
      </c>
    </row>
    <row r="46" spans="3:14">
      <c r="C46" s="4">
        <f>Pressure!AB46*1000000</f>
        <v>3667687.2886526654</v>
      </c>
      <c r="D46" s="78">
        <f>Pressure!I46</f>
        <v>2.1367820014326583E-4</v>
      </c>
      <c r="E46" s="40">
        <f>Pressure!H46</f>
        <v>213.67820014326583</v>
      </c>
      <c r="F46" s="10">
        <f t="shared" si="1"/>
        <v>4.5000000000000009</v>
      </c>
      <c r="G46" s="4">
        <f t="shared" si="0"/>
        <v>155430.31909035565</v>
      </c>
      <c r="H46" s="42">
        <f t="shared" si="2"/>
        <v>6.2491707128165821</v>
      </c>
      <c r="I46" s="10">
        <f t="shared" si="3"/>
        <v>1.234622131984529</v>
      </c>
      <c r="J46" s="4">
        <f t="shared" si="4"/>
        <v>967.5793138971386</v>
      </c>
      <c r="K46" s="4">
        <f t="shared" si="5"/>
        <v>217.52153992561904</v>
      </c>
      <c r="L46" s="42">
        <f>Pressure!Q46</f>
        <v>2.8011606802447027E-2</v>
      </c>
      <c r="M46" s="10">
        <f t="shared" si="8"/>
        <v>1.3173221873682448</v>
      </c>
      <c r="N46" s="10">
        <f t="shared" si="7"/>
        <v>2.5992852259916033</v>
      </c>
    </row>
    <row r="47" spans="3:14">
      <c r="C47" s="4">
        <f>Pressure!AB47*1000000</f>
        <v>3671108.1213180199</v>
      </c>
      <c r="D47" s="78">
        <f>Pressure!I47</f>
        <v>2.1367820014326583E-4</v>
      </c>
      <c r="E47" s="40">
        <f>Pressure!H47</f>
        <v>213.67820014326583</v>
      </c>
      <c r="F47" s="10">
        <f t="shared" si="1"/>
        <v>4.5000000000000009</v>
      </c>
      <c r="G47" s="4">
        <f t="shared" si="0"/>
        <v>155575.28813239359</v>
      </c>
      <c r="H47" s="42">
        <f t="shared" si="2"/>
        <v>6.2536624864116019</v>
      </c>
      <c r="I47" s="10">
        <f t="shared" si="3"/>
        <v>1.2347376038660982</v>
      </c>
      <c r="J47" s="4">
        <f t="shared" si="4"/>
        <v>968.57235031489336</v>
      </c>
      <c r="K47" s="4">
        <f t="shared" si="5"/>
        <v>217.74478447796713</v>
      </c>
      <c r="L47" s="42">
        <f>Pressure!Q47</f>
        <v>2.937336846278291E-2</v>
      </c>
      <c r="M47" s="10">
        <f t="shared" si="8"/>
        <v>1.3182885524597294</v>
      </c>
      <c r="N47" s="10">
        <f t="shared" si="7"/>
        <v>2.5992852259916033</v>
      </c>
    </row>
    <row r="48" spans="3:14">
      <c r="C48" s="4">
        <f>Pressure!AB48*1000000</f>
        <v>3674480.7981548267</v>
      </c>
      <c r="D48" s="78">
        <f>Pressure!I48</f>
        <v>2.1367820014326583E-4</v>
      </c>
      <c r="E48" s="40">
        <f>Pressure!H48</f>
        <v>213.67820014326583</v>
      </c>
      <c r="F48" s="10">
        <f t="shared" si="1"/>
        <v>4.5000000000000009</v>
      </c>
      <c r="G48" s="4">
        <f t="shared" si="0"/>
        <v>155718.21641271765</v>
      </c>
      <c r="H48" s="42">
        <f t="shared" si="2"/>
        <v>6.2580902918475019</v>
      </c>
      <c r="I48" s="10">
        <f t="shared" si="3"/>
        <v>1.2348512397409404</v>
      </c>
      <c r="J48" s="4">
        <f t="shared" si="4"/>
        <v>969.55140753630803</v>
      </c>
      <c r="K48" s="4">
        <f t="shared" si="5"/>
        <v>217.96488636668946</v>
      </c>
      <c r="L48" s="42">
        <f>Pressure!Q48</f>
        <v>3.0734725207725942E-2</v>
      </c>
      <c r="M48" s="10">
        <f t="shared" si="8"/>
        <v>1.3192389251425343</v>
      </c>
      <c r="N48" s="10">
        <f t="shared" si="7"/>
        <v>2.5992852259916033</v>
      </c>
    </row>
    <row r="49" spans="3:14">
      <c r="C49" s="4">
        <f>Pressure!AB49*1000000</f>
        <v>3677821.3026238955</v>
      </c>
      <c r="D49" s="78">
        <f>Pressure!I49</f>
        <v>2.1367820014326583E-4</v>
      </c>
      <c r="E49" s="40">
        <f>Pressure!H49</f>
        <v>213.67820014326583</v>
      </c>
      <c r="F49" s="10">
        <f t="shared" si="1"/>
        <v>4.5000000000000009</v>
      </c>
      <c r="G49" s="4">
        <f t="shared" si="0"/>
        <v>155859.78128308064</v>
      </c>
      <c r="H49" s="42">
        <f t="shared" si="2"/>
        <v>6.2624751399231426</v>
      </c>
      <c r="I49" s="10">
        <f t="shared" si="3"/>
        <v>1.2349635861869634</v>
      </c>
      <c r="J49" s="4">
        <f t="shared" si="4"/>
        <v>970.52112541378665</v>
      </c>
      <c r="K49" s="4">
        <f t="shared" si="5"/>
        <v>218.18288867716979</v>
      </c>
      <c r="L49" s="42">
        <f>Pressure!Q49</f>
        <v>3.2095683224279817E-2</v>
      </c>
      <c r="M49" s="10">
        <f t="shared" si="8"/>
        <v>1.3201786332072067</v>
      </c>
      <c r="N49" s="10">
        <f t="shared" si="7"/>
        <v>2.5992852259916033</v>
      </c>
    </row>
    <row r="50" spans="3:14">
      <c r="C50" s="4">
        <f>Pressure!AB50*1000000</f>
        <v>3681139.4925487367</v>
      </c>
      <c r="D50" s="78">
        <f>Pressure!I50</f>
        <v>2.1367820014326583E-4</v>
      </c>
      <c r="E50" s="40">
        <f>Pressure!H50</f>
        <v>213.67820014326583</v>
      </c>
      <c r="F50" s="10">
        <f t="shared" si="1"/>
        <v>4.5000000000000009</v>
      </c>
      <c r="G50" s="4">
        <f t="shared" si="0"/>
        <v>156000.4005011956</v>
      </c>
      <c r="H50" s="42">
        <f t="shared" si="2"/>
        <v>6.2668299886555525</v>
      </c>
      <c r="I50" s="10">
        <f t="shared" si="3"/>
        <v>1.2350749802972365</v>
      </c>
      <c r="J50" s="4">
        <f t="shared" si="4"/>
        <v>971.48436558328285</v>
      </c>
      <c r="K50" s="4">
        <f t="shared" si="5"/>
        <v>218.39943473388851</v>
      </c>
      <c r="L50" s="42">
        <f>Pressure!Q50</f>
        <v>3.3456246791518526E-2</v>
      </c>
      <c r="M50" s="10">
        <f t="shared" si="8"/>
        <v>1.3211109592140673</v>
      </c>
      <c r="N50" s="10">
        <f t="shared" si="7"/>
        <v>2.5992852259916033</v>
      </c>
    </row>
    <row r="51" spans="3:14">
      <c r="C51" s="4">
        <f>Pressure!AB51*1000000</f>
        <v>3684441.4608424231</v>
      </c>
      <c r="D51" s="78">
        <f>Pressure!I51</f>
        <v>2.1367820014326583E-4</v>
      </c>
      <c r="E51" s="40">
        <f>Pressure!H51</f>
        <v>213.67820014326583</v>
      </c>
      <c r="F51" s="10">
        <f t="shared" si="1"/>
        <v>4.5000000000000009</v>
      </c>
      <c r="G51" s="4">
        <f t="shared" si="0"/>
        <v>156140.33227430552</v>
      </c>
      <c r="H51" s="42">
        <f t="shared" si="2"/>
        <v>6.2711628475704817</v>
      </c>
      <c r="I51" s="10">
        <f t="shared" si="3"/>
        <v>1.2351856306621944</v>
      </c>
      <c r="J51" s="4">
        <f t="shared" si="4"/>
        <v>972.4428967617032</v>
      </c>
      <c r="K51" s="4">
        <f t="shared" si="5"/>
        <v>218.6149221621562</v>
      </c>
      <c r="L51" s="42">
        <f>Pressure!Q51</f>
        <v>3.4816419011918662E-2</v>
      </c>
      <c r="M51" s="10">
        <f t="shared" si="8"/>
        <v>1.322037930360068</v>
      </c>
      <c r="N51" s="10">
        <f t="shared" si="7"/>
        <v>2.5992852259916033</v>
      </c>
    </row>
    <row r="52" spans="3:14">
      <c r="C52" s="4">
        <f>Pressure!AB52*1000000</f>
        <v>3687730.9811011176</v>
      </c>
      <c r="D52" s="78">
        <f>Pressure!I52</f>
        <v>2.1367820014326583E-4</v>
      </c>
      <c r="E52" s="40">
        <f>Pressure!H52</f>
        <v>213.67820014326583</v>
      </c>
      <c r="F52" s="10">
        <f t="shared" si="1"/>
        <v>4.5000000000000009</v>
      </c>
      <c r="G52" s="4">
        <f t="shared" si="0"/>
        <v>156279.7365209666</v>
      </c>
      <c r="H52" s="42">
        <f t="shared" si="2"/>
        <v>6.2754786782621474</v>
      </c>
      <c r="I52" s="10">
        <f t="shared" si="3"/>
        <v>1.2352956668561843</v>
      </c>
      <c r="J52" s="4">
        <f t="shared" si="4"/>
        <v>973.39781438948103</v>
      </c>
      <c r="K52" s="4">
        <f t="shared" si="5"/>
        <v>218.8295972279756</v>
      </c>
      <c r="L52" s="42">
        <f>Pressure!Q52</f>
        <v>3.6176202260269803E-2</v>
      </c>
      <c r="M52" s="10">
        <f t="shared" si="8"/>
        <v>1.3229608014915264</v>
      </c>
      <c r="N52" s="10">
        <f t="shared" si="7"/>
        <v>2.5992852259916033</v>
      </c>
    </row>
    <row r="53" spans="3:14">
      <c r="C53" s="4">
        <f>Pressure!AB53*1000000</f>
        <v>3691010.3948635436</v>
      </c>
      <c r="D53" s="78">
        <f>Pressure!I53</f>
        <v>2.1367820014326583E-4</v>
      </c>
      <c r="E53" s="40">
        <f>Pressure!H53</f>
        <v>213.67820014326583</v>
      </c>
      <c r="F53" s="10">
        <f t="shared" si="1"/>
        <v>4.5000000000000009</v>
      </c>
      <c r="G53" s="4">
        <f t="shared" si="0"/>
        <v>156418.71247158819</v>
      </c>
      <c r="H53" s="42">
        <f t="shared" si="2"/>
        <v>6.2797805606915658</v>
      </c>
      <c r="I53" s="10">
        <f t="shared" si="3"/>
        <v>1.2354051697514958</v>
      </c>
      <c r="J53" s="4">
        <f t="shared" si="4"/>
        <v>974.34979819387945</v>
      </c>
      <c r="K53" s="4">
        <f t="shared" si="5"/>
        <v>219.04361274085684</v>
      </c>
      <c r="L53" s="42">
        <f>Pressure!Q53</f>
        <v>3.7535598459880748E-2</v>
      </c>
      <c r="M53" s="10">
        <f t="shared" si="8"/>
        <v>1.3238803511735553</v>
      </c>
      <c r="N53" s="10">
        <f t="shared" si="7"/>
        <v>2.5992852259916033</v>
      </c>
    </row>
    <row r="54" spans="3:14">
      <c r="C54" s="4">
        <f>Pressure!AB54*1000000</f>
        <v>3694281.1574583338</v>
      </c>
      <c r="D54" s="78">
        <f>Pressure!I54</f>
        <v>2.1367820014326583E-4</v>
      </c>
      <c r="E54" s="40">
        <f>Pressure!H54</f>
        <v>213.67820014326583</v>
      </c>
      <c r="F54" s="10">
        <f t="shared" si="1"/>
        <v>4.5000000000000009</v>
      </c>
      <c r="G54" s="4">
        <f t="shared" si="0"/>
        <v>156557.32180051052</v>
      </c>
      <c r="H54" s="42">
        <f t="shared" si="2"/>
        <v>6.2840704105794716</v>
      </c>
      <c r="I54" s="10">
        <f t="shared" si="3"/>
        <v>1.2355141901328477</v>
      </c>
      <c r="J54" s="4">
        <f t="shared" si="4"/>
        <v>975.29927064348237</v>
      </c>
      <c r="K54" s="4">
        <f t="shared" si="5"/>
        <v>219.25706367597735</v>
      </c>
      <c r="L54" s="42">
        <f>Pressure!Q54</f>
        <v>3.889460925292177E-2</v>
      </c>
      <c r="M54" s="10">
        <f t="shared" si="8"/>
        <v>1.3247970635961772</v>
      </c>
      <c r="N54" s="10">
        <f t="shared" si="7"/>
        <v>2.5992852259916033</v>
      </c>
    </row>
    <row r="55" spans="3:14">
      <c r="C55" s="4">
        <f>Pressure!AB55*1000000</f>
        <v>3697544.174560633</v>
      </c>
      <c r="D55" s="78">
        <f>Pressure!I55</f>
        <v>2.1367820014326583E-4</v>
      </c>
      <c r="E55" s="40">
        <f>Pressure!H55</f>
        <v>213.67820014326583</v>
      </c>
      <c r="F55" s="10">
        <f t="shared" si="1"/>
        <v>4.5000000000000009</v>
      </c>
      <c r="G55" s="4">
        <f t="shared" si="0"/>
        <v>156695.60288869837</v>
      </c>
      <c r="H55" s="42">
        <f t="shared" si="2"/>
        <v>6.2883494216613984</v>
      </c>
      <c r="I55" s="10">
        <f t="shared" si="3"/>
        <v>1.2356227601537768</v>
      </c>
      <c r="J55" s="4">
        <f t="shared" si="4"/>
        <v>976.24649464749666</v>
      </c>
      <c r="K55" s="4">
        <f t="shared" si="5"/>
        <v>219.47000913796518</v>
      </c>
      <c r="L55" s="42">
        <f>Pressure!Q55</f>
        <v>4.0253236105719202E-2</v>
      </c>
      <c r="M55" s="10">
        <f t="shared" si="8"/>
        <v>1.325711240593719</v>
      </c>
      <c r="N55" s="10">
        <f t="shared" si="7"/>
        <v>2.5992852259916033</v>
      </c>
    </row>
    <row r="56" spans="3:14">
      <c r="C56" s="4">
        <f>Pressure!AB56*1000000</f>
        <v>3700800.0101849632</v>
      </c>
      <c r="D56" s="78">
        <f>Pressure!I56</f>
        <v>2.1367820014326583E-4</v>
      </c>
      <c r="E56" s="40">
        <f>Pressure!H56</f>
        <v>213.67820014326583</v>
      </c>
      <c r="F56" s="10">
        <f t="shared" si="1"/>
        <v>4.5000000000000009</v>
      </c>
      <c r="G56" s="4">
        <f t="shared" si="0"/>
        <v>156833.57963812328</v>
      </c>
      <c r="H56" s="42">
        <f t="shared" si="2"/>
        <v>6.2926183389585733</v>
      </c>
      <c r="I56" s="10">
        <f t="shared" si="3"/>
        <v>1.2357309004040864</v>
      </c>
      <c r="J56" s="4">
        <f t="shared" si="4"/>
        <v>977.19163393417591</v>
      </c>
      <c r="K56" s="4">
        <f t="shared" si="5"/>
        <v>219.68248593457486</v>
      </c>
      <c r="L56" s="42">
        <f>Pressure!Q56</f>
        <v>4.1611480373991226E-2</v>
      </c>
      <c r="M56" s="10">
        <f t="shared" si="8"/>
        <v>1.326623070785043</v>
      </c>
      <c r="N56" s="10">
        <f t="shared" si="7"/>
        <v>2.5992852259916033</v>
      </c>
    </row>
    <row r="57" spans="3:14">
      <c r="C57" s="4">
        <f>Pressure!AB57*1000000</f>
        <v>3704049.0155033926</v>
      </c>
      <c r="D57" s="78">
        <f>Pressure!I57</f>
        <v>2.1367820014326583E-4</v>
      </c>
      <c r="E57" s="40">
        <f>Pressure!H57</f>
        <v>213.67820014326583</v>
      </c>
      <c r="F57" s="10">
        <f t="shared" si="1"/>
        <v>4.5000000000000009</v>
      </c>
      <c r="G57" s="4">
        <f t="shared" si="0"/>
        <v>156971.26693085735</v>
      </c>
      <c r="H57" s="42">
        <f t="shared" si="2"/>
        <v>6.2968776279985219</v>
      </c>
      <c r="I57" s="10">
        <f t="shared" si="3"/>
        <v>1.2358386242793005</v>
      </c>
      <c r="J57" s="4">
        <f t="shared" si="4"/>
        <v>978.13479044555822</v>
      </c>
      <c r="K57" s="4">
        <f t="shared" si="5"/>
        <v>219.89451698339963</v>
      </c>
      <c r="L57" s="42">
        <f>Pressure!Q57</f>
        <v>4.2969343343356406E-2</v>
      </c>
      <c r="M57" s="10">
        <f t="shared" si="8"/>
        <v>1.3275326723432328</v>
      </c>
      <c r="N57" s="10">
        <f t="shared" si="7"/>
        <v>2.5992852259916033</v>
      </c>
    </row>
    <row r="58" spans="3:14">
      <c r="C58" s="4">
        <f>Pressure!AB58*1000000</f>
        <v>3707291.4088126821</v>
      </c>
      <c r="D58" s="78">
        <f>Pressure!I58</f>
        <v>2.1367820014326583E-4</v>
      </c>
      <c r="E58" s="40">
        <f>Pressure!H58</f>
        <v>213.67820014326583</v>
      </c>
      <c r="F58" s="10">
        <f t="shared" si="1"/>
        <v>4.5000000000000009</v>
      </c>
      <c r="G58" s="4">
        <f t="shared" si="0"/>
        <v>157108.67401794423</v>
      </c>
      <c r="H58" s="42">
        <f t="shared" si="2"/>
        <v>6.3011275798465043</v>
      </c>
      <c r="I58" s="10">
        <f t="shared" si="3"/>
        <v>1.2359459406883868</v>
      </c>
      <c r="J58" s="4">
        <f t="shared" si="4"/>
        <v>979.07602755119592</v>
      </c>
      <c r="K58" s="4">
        <f t="shared" si="5"/>
        <v>220.10611653055076</v>
      </c>
      <c r="L58" s="42">
        <f>Pressure!Q58</f>
        <v>4.432682625454544E-2</v>
      </c>
      <c r="M58" s="10">
        <f t="shared" si="8"/>
        <v>1.3284401195124522</v>
      </c>
      <c r="N58" s="10">
        <f t="shared" si="7"/>
        <v>2.5992852259916033</v>
      </c>
    </row>
    <row r="59" spans="3:14">
      <c r="C59" s="4">
        <f>Pressure!AB59*1000000</f>
        <v>3710527.3252739725</v>
      </c>
      <c r="D59" s="78">
        <f>Pressure!I59</f>
        <v>2.1367820014326583E-4</v>
      </c>
      <c r="E59" s="40">
        <f>Pressure!H59</f>
        <v>213.67820014326583</v>
      </c>
      <c r="F59" s="10">
        <f t="shared" si="1"/>
        <v>4.5000000000000009</v>
      </c>
      <c r="G59" s="4">
        <f t="shared" si="0"/>
        <v>157245.80662728203</v>
      </c>
      <c r="H59" s="42">
        <f t="shared" si="2"/>
        <v>6.3053683764251041</v>
      </c>
      <c r="I59" s="10">
        <f t="shared" si="3"/>
        <v>1.2360528557350667</v>
      </c>
      <c r="J59" s="4">
        <f t="shared" si="4"/>
        <v>980.0153844871304</v>
      </c>
      <c r="K59" s="4">
        <f t="shared" si="5"/>
        <v>220.31729339668414</v>
      </c>
      <c r="L59" s="42">
        <f>Pressure!Q59</f>
        <v>4.5683930319127951E-2</v>
      </c>
      <c r="M59" s="10">
        <f t="shared" si="8"/>
        <v>1.3293454590829517</v>
      </c>
      <c r="N59" s="10">
        <f t="shared" si="7"/>
        <v>2.5992852259916033</v>
      </c>
    </row>
    <row r="60" spans="3:14">
      <c r="C60" s="4">
        <f>Pressure!AB60*1000000</f>
        <v>3713756.8479326502</v>
      </c>
      <c r="D60" s="78">
        <f>Pressure!I60</f>
        <v>2.1367820014326583E-4</v>
      </c>
      <c r="E60" s="40">
        <f>Pressure!H60</f>
        <v>213.67820014326583</v>
      </c>
      <c r="F60" s="10">
        <f t="shared" si="1"/>
        <v>4.5000000000000009</v>
      </c>
      <c r="G60" s="4">
        <f t="shared" si="0"/>
        <v>157382.66827819237</v>
      </c>
      <c r="H60" s="42">
        <f t="shared" si="2"/>
        <v>6.3096001312440242</v>
      </c>
      <c r="I60" s="10">
        <f t="shared" si="3"/>
        <v>1.2361593737645555</v>
      </c>
      <c r="J60" s="4">
        <f t="shared" si="4"/>
        <v>980.95288536067835</v>
      </c>
      <c r="K60" s="4">
        <f t="shared" si="5"/>
        <v>220.52805300136649</v>
      </c>
      <c r="L60" s="42">
        <f>Pressure!Q60</f>
        <v>4.7040656729346368E-2</v>
      </c>
      <c r="M60" s="10">
        <f t="shared" si="8"/>
        <v>1.3302487206514191</v>
      </c>
      <c r="N60" s="10">
        <f t="shared" si="7"/>
        <v>2.5992852259916033</v>
      </c>
    </row>
    <row r="61" spans="3:14">
      <c r="C61" s="4">
        <f>Pressure!AB61*1000000</f>
        <v>3716980.0270864055</v>
      </c>
      <c r="D61" s="78">
        <f>Pressure!I61</f>
        <v>2.1367820014326583E-4</v>
      </c>
      <c r="E61" s="40">
        <f>Pressure!H61</f>
        <v>213.67820014326583</v>
      </c>
      <c r="F61" s="10">
        <f t="shared" si="1"/>
        <v>4.5000000000000009</v>
      </c>
      <c r="G61" s="4">
        <f t="shared" si="0"/>
        <v>157519.26110220535</v>
      </c>
      <c r="H61" s="42">
        <f t="shared" si="2"/>
        <v>6.3138229148269138</v>
      </c>
      <c r="I61" s="10">
        <f t="shared" si="3"/>
        <v>1.2362654980160226</v>
      </c>
      <c r="J61" s="4">
        <f t="shared" si="4"/>
        <v>981.88854477279813</v>
      </c>
      <c r="K61" s="4">
        <f t="shared" si="5"/>
        <v>220.73839862703974</v>
      </c>
      <c r="L61" s="42">
        <f>Pressure!Q61</f>
        <v>4.839700666427886E-2</v>
      </c>
      <c r="M61" s="10">
        <f t="shared" si="8"/>
        <v>1.3311499230221704</v>
      </c>
      <c r="N61" s="10">
        <f t="shared" si="7"/>
        <v>2.5992852259916033</v>
      </c>
    </row>
    <row r="62" spans="3:14">
      <c r="C62" s="4">
        <f>Pressure!AB62*1000000</f>
        <v>3720196.8924242379</v>
      </c>
      <c r="D62" s="78">
        <f>Pressure!I62</f>
        <v>2.1367820014326583E-4</v>
      </c>
      <c r="E62" s="40">
        <f>Pressure!H62</f>
        <v>213.67820014326583</v>
      </c>
      <c r="F62" s="10">
        <f t="shared" si="1"/>
        <v>4.5000000000000009</v>
      </c>
      <c r="G62" s="4">
        <f t="shared" si="0"/>
        <v>157655.58635749004</v>
      </c>
      <c r="H62" s="42">
        <f t="shared" si="2"/>
        <v>6.3180367706452465</v>
      </c>
      <c r="I62" s="10">
        <f t="shared" si="3"/>
        <v>1.2363712310308346</v>
      </c>
      <c r="J62" s="4">
        <f t="shared" si="4"/>
        <v>982.82237134193531</v>
      </c>
      <c r="K62" s="4">
        <f t="shared" si="5"/>
        <v>220.94833221121698</v>
      </c>
      <c r="L62" s="42">
        <f>Pressure!Q62</f>
        <v>4.975298129371284E-2</v>
      </c>
      <c r="M62" s="10">
        <f t="shared" si="8"/>
        <v>1.3320490782117855</v>
      </c>
      <c r="N62" s="10">
        <f t="shared" si="7"/>
        <v>2.5992852259916033</v>
      </c>
    </row>
    <row r="63" spans="3:14">
      <c r="C63" s="4">
        <f>Pressure!AB63*1000000</f>
        <v>3723407.4606351973</v>
      </c>
      <c r="D63" s="78">
        <f>Pressure!I63</f>
        <v>2.1367820014326583E-4</v>
      </c>
      <c r="E63" s="40">
        <f>Pressure!H63</f>
        <v>213.67820014326583</v>
      </c>
      <c r="F63" s="10">
        <f t="shared" si="1"/>
        <v>4.5000000000000009</v>
      </c>
      <c r="G63" s="4">
        <f t="shared" si="0"/>
        <v>157791.64475129984</v>
      </c>
      <c r="H63" s="42">
        <f t="shared" si="2"/>
        <v>6.3222417251041909</v>
      </c>
      <c r="I63" s="10">
        <f t="shared" si="3"/>
        <v>1.2364765749080262</v>
      </c>
      <c r="J63" s="4">
        <f t="shared" si="4"/>
        <v>983.75436991276808</v>
      </c>
      <c r="K63" s="4">
        <f t="shared" si="5"/>
        <v>221.15785484303046</v>
      </c>
      <c r="L63" s="42">
        <f>Pressure!Q63</f>
        <v>5.110858178058509E-2</v>
      </c>
      <c r="M63" s="10">
        <f t="shared" si="8"/>
        <v>1.3329461939582588</v>
      </c>
      <c r="N63" s="10">
        <f t="shared" si="7"/>
        <v>2.5992852259916033</v>
      </c>
    </row>
    <row r="64" spans="3:14">
      <c r="C64" s="4">
        <f>Pressure!AB64*1000000</f>
        <v>3726611.7401944362</v>
      </c>
      <c r="D64" s="78">
        <f>Pressure!I64</f>
        <v>2.1367820014326583E-4</v>
      </c>
      <c r="E64" s="40">
        <f>Pressure!H64</f>
        <v>213.67820014326583</v>
      </c>
      <c r="F64" s="10">
        <f t="shared" si="1"/>
        <v>4.5000000000000009</v>
      </c>
      <c r="G64" s="4">
        <f t="shared" si="0"/>
        <v>157927.43664279729</v>
      </c>
      <c r="H64" s="42">
        <f t="shared" si="2"/>
        <v>6.3264377938229766</v>
      </c>
      <c r="I64" s="10">
        <f t="shared" si="3"/>
        <v>1.2365815314647401</v>
      </c>
      <c r="J64" s="4">
        <f t="shared" si="4"/>
        <v>984.68454294555534</v>
      </c>
      <c r="K64" s="4">
        <f t="shared" si="5"/>
        <v>221.3669670755711</v>
      </c>
      <c r="L64" s="42">
        <f>Pressure!Q64</f>
        <v>5.2463809282524504E-2</v>
      </c>
      <c r="M64" s="10">
        <f t="shared" si="8"/>
        <v>1.3338412752966609</v>
      </c>
      <c r="N64" s="10">
        <f t="shared" si="7"/>
        <v>2.5992852259916033</v>
      </c>
    </row>
    <row r="65" spans="3:14">
      <c r="C65" s="4">
        <f>Pressure!AB65*1000000</f>
        <v>3729809.7343801563</v>
      </c>
      <c r="D65" s="78">
        <f>Pressure!I65</f>
        <v>2.1367820014326583E-4</v>
      </c>
      <c r="E65" s="40">
        <f>Pressure!H65</f>
        <v>213.67820014326583</v>
      </c>
      <c r="F65" s="10">
        <f t="shared" si="1"/>
        <v>4.5000000000000009</v>
      </c>
      <c r="G65" s="4">
        <f t="shared" si="0"/>
        <v>158062.96217090689</v>
      </c>
      <c r="H65" s="42">
        <f t="shared" si="2"/>
        <v>6.3306249855931505</v>
      </c>
      <c r="I65" s="10">
        <f t="shared" si="3"/>
        <v>1.2366861023372058</v>
      </c>
      <c r="J65" s="4">
        <f t="shared" si="4"/>
        <v>985.61289139192934</v>
      </c>
      <c r="K65" s="4">
        <f t="shared" si="5"/>
        <v>221.57566912277537</v>
      </c>
      <c r="L65" s="42">
        <f>Pressure!Q65</f>
        <v>5.3818664952830914E-2</v>
      </c>
      <c r="M65" s="10">
        <f t="shared" si="8"/>
        <v>1.3347343255511559</v>
      </c>
      <c r="N65" s="10">
        <f t="shared" si="7"/>
        <v>2.5992852259916033</v>
      </c>
    </row>
    <row r="66" spans="3:14">
      <c r="C66" s="4">
        <f>Pressure!AB66*1000000</f>
        <v>3733001.4431777275</v>
      </c>
      <c r="D66" s="78">
        <f>Pressure!I66</f>
        <v>2.1367820014326583E-4</v>
      </c>
      <c r="E66" s="40">
        <f>Pressure!H66</f>
        <v>213.67820014326583</v>
      </c>
      <c r="F66" s="10">
        <f t="shared" si="1"/>
        <v>4.5000000000000009</v>
      </c>
      <c r="G66" s="4">
        <f t="shared" si="0"/>
        <v>158198.22133500871</v>
      </c>
      <c r="H66" s="42">
        <f t="shared" si="2"/>
        <v>6.3348033048764876</v>
      </c>
      <c r="I66" s="10">
        <f t="shared" si="3"/>
        <v>1.2367902890443798</v>
      </c>
      <c r="J66" s="4">
        <f t="shared" si="4"/>
        <v>986.53941524764309</v>
      </c>
      <c r="K66" s="4">
        <f t="shared" si="5"/>
        <v>221.78396098368847</v>
      </c>
      <c r="L66" s="42">
        <f>Pressure!Q66</f>
        <v>5.5173149941098835E-2</v>
      </c>
      <c r="M66" s="10">
        <f t="shared" si="8"/>
        <v>1.3356253469606283</v>
      </c>
      <c r="N66" s="10">
        <f t="shared" si="7"/>
        <v>2.5992852259916033</v>
      </c>
    </row>
    <row r="67" spans="3:14">
      <c r="C67" s="4">
        <f>Pressure!AB67*1000000</f>
        <v>3736186.8644826119</v>
      </c>
      <c r="D67" s="78">
        <f>Pressure!I67</f>
        <v>2.1367820014326583E-4</v>
      </c>
      <c r="E67" s="40">
        <f>Pressure!H67</f>
        <v>213.67820014326583</v>
      </c>
      <c r="F67" s="10">
        <f t="shared" si="1"/>
        <v>4.5000000000000009</v>
      </c>
      <c r="G67" s="4">
        <f t="shared" si="0"/>
        <v>158333.21404591599</v>
      </c>
      <c r="H67" s="42">
        <f t="shared" si="2"/>
        <v>6.3389727533827598</v>
      </c>
      <c r="I67" s="10">
        <f t="shared" si="3"/>
        <v>1.2368940930281014</v>
      </c>
      <c r="J67" s="4">
        <f t="shared" si="4"/>
        <v>987.46411390176866</v>
      </c>
      <c r="K67" s="4">
        <f t="shared" si="5"/>
        <v>221.99184252096774</v>
      </c>
      <c r="L67" s="42">
        <f>Pressure!Q67</f>
        <v>5.6527265393617361E-2</v>
      </c>
      <c r="M67" s="10">
        <f t="shared" si="8"/>
        <v>1.3365143410736613</v>
      </c>
      <c r="N67" s="10">
        <f t="shared" si="7"/>
        <v>2.5992852259916033</v>
      </c>
    </row>
    <row r="68" spans="3:14">
      <c r="C68" s="4">
        <f>Pressure!AB68*1000000</f>
        <v>3739365.9948646608</v>
      </c>
      <c r="D68" s="78">
        <f>Pressure!I68</f>
        <v>2.1367820014326583E-4</v>
      </c>
      <c r="E68" s="40">
        <f>Pressure!H68</f>
        <v>213.67820014326583</v>
      </c>
      <c r="F68" s="10">
        <f t="shared" si="1"/>
        <v>4.5000000000000009</v>
      </c>
      <c r="G68" s="4">
        <f t="shared" si="0"/>
        <v>158467.94015826489</v>
      </c>
      <c r="H68" s="42">
        <f t="shared" si="2"/>
        <v>6.3431333310720692</v>
      </c>
      <c r="I68" s="10">
        <f t="shared" si="3"/>
        <v>1.2369975156785764</v>
      </c>
      <c r="J68" s="4">
        <f t="shared" si="4"/>
        <v>988.38698635856474</v>
      </c>
      <c r="K68" s="4">
        <f t="shared" si="5"/>
        <v>222.19931351076048</v>
      </c>
      <c r="L68" s="42">
        <f>Pressure!Q68</f>
        <v>5.7881012453628727E-2</v>
      </c>
      <c r="M68" s="10">
        <f t="shared" si="8"/>
        <v>1.3374013089988248</v>
      </c>
      <c r="N68" s="10">
        <f t="shared" si="7"/>
        <v>2.5992852259916033</v>
      </c>
    </row>
    <row r="69" spans="3:14">
      <c r="C69" s="4">
        <f>Pressure!AB69*1000000</f>
        <v>3742538.8300546072</v>
      </c>
      <c r="D69" s="78">
        <f>Pressure!I69</f>
        <v>2.1367820014326583E-4</v>
      </c>
      <c r="E69" s="40">
        <f>Pressure!H69</f>
        <v>213.67820014326583</v>
      </c>
      <c r="F69" s="10">
        <f t="shared" si="1"/>
        <v>4.5000000000000009</v>
      </c>
      <c r="G69" s="4">
        <f t="shared" si="0"/>
        <v>158602.39949113122</v>
      </c>
      <c r="H69" s="42">
        <f t="shared" si="2"/>
        <v>6.3472850367927638</v>
      </c>
      <c r="I69" s="10">
        <f t="shared" si="3"/>
        <v>1.2371005583505887</v>
      </c>
      <c r="J69" s="4">
        <f t="shared" si="4"/>
        <v>989.30803137870282</v>
      </c>
      <c r="K69" s="4">
        <f t="shared" si="5"/>
        <v>222.40637367445322</v>
      </c>
      <c r="L69" s="42">
        <f>Pressure!Q69</f>
        <v>5.9234392261497196E-2</v>
      </c>
      <c r="M69" s="10">
        <f t="shared" si="8"/>
        <v>1.3382862515638452</v>
      </c>
      <c r="N69" s="10">
        <f t="shared" si="7"/>
        <v>2.5992852259916033</v>
      </c>
    </row>
    <row r="70" spans="3:14">
      <c r="C70" s="4">
        <f>Pressure!AB70*1000000</f>
        <v>3745705.3652503658</v>
      </c>
      <c r="D70" s="78">
        <f>Pressure!I70</f>
        <v>2.1367820014326583E-4</v>
      </c>
      <c r="E70" s="40">
        <f>Pressure!H70</f>
        <v>213.67820014326583</v>
      </c>
      <c r="F70" s="10">
        <f t="shared" si="1"/>
        <v>4.5000000000000009</v>
      </c>
      <c r="G70" s="4">
        <f t="shared" si="0"/>
        <v>158736.59184101073</v>
      </c>
      <c r="H70" s="42">
        <f t="shared" si="2"/>
        <v>6.3514278686830155</v>
      </c>
      <c r="I70" s="10">
        <f t="shared" si="3"/>
        <v>1.2372032223737053</v>
      </c>
      <c r="J70" s="4">
        <f t="shared" si="4"/>
        <v>990.22724756818093</v>
      </c>
      <c r="K70" s="4">
        <f t="shared" si="5"/>
        <v>222.61302269866033</v>
      </c>
      <c r="L70" s="42">
        <f>Pressure!Q70</f>
        <v>6.0587405954820858E-2</v>
      </c>
      <c r="M70" s="10">
        <f t="shared" si="8"/>
        <v>1.3391691694162049</v>
      </c>
      <c r="N70" s="10">
        <f t="shared" si="7"/>
        <v>2.5992852259916033</v>
      </c>
    </row>
    <row r="71" spans="3:14">
      <c r="C71" s="4">
        <f>Pressure!AB71*1000000</f>
        <v>3748865.5953156706</v>
      </c>
      <c r="D71" s="78">
        <f>Pressure!I71</f>
        <v>2.1367820014326583E-4</v>
      </c>
      <c r="E71" s="40">
        <f>Pressure!H71</f>
        <v>213.67820014326583</v>
      </c>
      <c r="F71" s="10">
        <f t="shared" si="1"/>
        <v>4.5000000000000009</v>
      </c>
      <c r="G71" s="4">
        <f t="shared" si="0"/>
        <v>158870.51699023732</v>
      </c>
      <c r="H71" s="42">
        <f t="shared" si="2"/>
        <v>6.3555618244312182</v>
      </c>
      <c r="I71" s="10">
        <f t="shared" si="3"/>
        <v>1.2373055090588987</v>
      </c>
      <c r="J71" s="4">
        <f t="shared" si="4"/>
        <v>991.14463343598845</v>
      </c>
      <c r="K71" s="4">
        <f t="shared" si="5"/>
        <v>222.81926024818767</v>
      </c>
      <c r="L71" s="42">
        <f>Pressure!Q71</f>
        <v>6.194005466850757E-2</v>
      </c>
      <c r="M71" s="10">
        <f t="shared" si="8"/>
        <v>1.3400500630876553</v>
      </c>
      <c r="N71" s="10">
        <f t="shared" si="7"/>
        <v>2.5992852259916033</v>
      </c>
    </row>
    <row r="72" spans="3:14">
      <c r="C72" s="4">
        <f>Pressure!AB72*1000000</f>
        <v>3752019.5149060027</v>
      </c>
      <c r="D72" s="78">
        <f>Pressure!I72</f>
        <v>2.1367820014326583E-4</v>
      </c>
      <c r="E72" s="40">
        <f>Pressure!H72</f>
        <v>213.67820014326583</v>
      </c>
      <c r="F72" s="10">
        <f t="shared" si="1"/>
        <v>4.5000000000000009</v>
      </c>
      <c r="G72" s="4">
        <f t="shared" si="0"/>
        <v>159004.17471231939</v>
      </c>
      <c r="H72" s="42">
        <f t="shared" si="2"/>
        <v>6.3596869014410418</v>
      </c>
      <c r="I72" s="10">
        <f t="shared" si="3"/>
        <v>1.2374074197027534</v>
      </c>
      <c r="J72" s="4">
        <f t="shared" si="4"/>
        <v>992.06018743066045</v>
      </c>
      <c r="K72" s="4">
        <f t="shared" si="5"/>
        <v>223.02508597425037</v>
      </c>
      <c r="L72" s="42">
        <f>Pressure!Q72</f>
        <v>6.3292339534827588E-2</v>
      </c>
      <c r="M72" s="10">
        <f t="shared" si="8"/>
        <v>1.3409289330354357</v>
      </c>
      <c r="N72" s="10">
        <f t="shared" si="7"/>
        <v>2.5992852259916033</v>
      </c>
    </row>
    <row r="73" spans="3:14">
      <c r="C73" s="4">
        <f>Pressure!AB73*1000000</f>
        <v>3755167.1185475672</v>
      </c>
      <c r="D73" s="78">
        <f>Pressure!I73</f>
        <v>2.1367820014326583E-4</v>
      </c>
      <c r="E73" s="40">
        <f>Pressure!H73</f>
        <v>213.67820014326583</v>
      </c>
      <c r="F73" s="10">
        <f t="shared" si="1"/>
        <v>4.5000000000000009</v>
      </c>
      <c r="G73" s="4">
        <f t="shared" si="0"/>
        <v>159137.56477528685</v>
      </c>
      <c r="H73" s="42">
        <f t="shared" si="2"/>
        <v>6.3638030969349488</v>
      </c>
      <c r="I73" s="10">
        <f t="shared" si="3"/>
        <v>1.2375089555901162</v>
      </c>
      <c r="J73" s="4">
        <f t="shared" si="4"/>
        <v>992.97390796320417</v>
      </c>
      <c r="K73" s="4">
        <f t="shared" si="5"/>
        <v>223.23049951962685</v>
      </c>
      <c r="L73" s="42">
        <f>Pressure!Q73</f>
        <v>6.4644261683451443E-2</v>
      </c>
      <c r="M73" s="10">
        <f t="shared" si="8"/>
        <v>1.3418057796682417</v>
      </c>
      <c r="N73" s="10">
        <f t="shared" si="7"/>
        <v>2.5992852259916033</v>
      </c>
    </row>
    <row r="74" spans="3:14">
      <c r="C74" s="4">
        <f>Pressure!AB74*1000000</f>
        <v>3758308.4006899167</v>
      </c>
      <c r="D74" s="78">
        <f>Pressure!I74</f>
        <v>2.1367820014326583E-4</v>
      </c>
      <c r="E74" s="40">
        <f>Pressure!H74</f>
        <v>213.67820014326583</v>
      </c>
      <c r="F74" s="10">
        <f t="shared" si="1"/>
        <v>4.5000000000000009</v>
      </c>
      <c r="G74" s="4">
        <f t="shared" si="0"/>
        <v>159270.68694392123</v>
      </c>
      <c r="H74" s="42">
        <f t="shared" si="2"/>
        <v>6.3679104080231488</v>
      </c>
      <c r="I74" s="10">
        <f t="shared" si="3"/>
        <v>1.2376101179958727</v>
      </c>
      <c r="J74" s="4">
        <f t="shared" si="4"/>
        <v>993.88579342237563</v>
      </c>
      <c r="K74" s="4">
        <f t="shared" si="5"/>
        <v>223.43550052209335</v>
      </c>
      <c r="L74" s="42">
        <f>Pressure!Q74</f>
        <v>6.5995822241478527E-2</v>
      </c>
      <c r="M74" s="10">
        <f t="shared" si="8"/>
        <v>1.3426806033631102</v>
      </c>
      <c r="N74" s="10">
        <f t="shared" si="7"/>
        <v>2.5992852259916033</v>
      </c>
    </row>
    <row r="75" spans="3:14">
      <c r="C75" s="4">
        <f>Pressure!AB75*1000000</f>
        <v>3761443.3557387665</v>
      </c>
      <c r="D75" s="78">
        <f>Pressure!I75</f>
        <v>2.1367820014326583E-4</v>
      </c>
      <c r="E75" s="40">
        <f>Pressure!H75</f>
        <v>213.67820014326583</v>
      </c>
      <c r="F75" s="10">
        <f t="shared" si="1"/>
        <v>4.5000000000000009</v>
      </c>
      <c r="G75" s="4">
        <f t="shared" si="0"/>
        <v>159403.54098114633</v>
      </c>
      <c r="H75" s="42">
        <f t="shared" si="2"/>
        <v>6.3720088317466104</v>
      </c>
      <c r="I75" s="10">
        <f t="shared" si="3"/>
        <v>1.23771090818607</v>
      </c>
      <c r="J75" s="4">
        <f t="shared" si="4"/>
        <v>994.79584218420484</v>
      </c>
      <c r="K75" s="4">
        <f t="shared" si="5"/>
        <v>223.64008861656509</v>
      </c>
      <c r="L75" s="42">
        <f>Pressure!Q75</f>
        <v>6.734702233345953E-2</v>
      </c>
      <c r="M75" s="10">
        <f t="shared" si="8"/>
        <v>1.3435534044762716</v>
      </c>
      <c r="N75" s="10">
        <f t="shared" si="7"/>
        <v>2.5992852259916033</v>
      </c>
    </row>
    <row r="76" spans="3:14">
      <c r="C76" s="4">
        <f>Pressure!AB76*1000000</f>
        <v>3764571.97807875</v>
      </c>
      <c r="D76" s="78">
        <f>Pressure!I76</f>
        <v>2.1367820014326583E-4</v>
      </c>
      <c r="E76" s="40">
        <f>Pressure!H76</f>
        <v>213.67820014326583</v>
      </c>
      <c r="F76" s="10">
        <f t="shared" si="1"/>
        <v>4.5000000000000009</v>
      </c>
      <c r="G76" s="4">
        <f t="shared" si="0"/>
        <v>159536.12664899247</v>
      </c>
      <c r="H76" s="42">
        <f t="shared" si="2"/>
        <v>6.3760983651068663</v>
      </c>
      <c r="I76" s="10">
        <f t="shared" si="3"/>
        <v>1.2378113274187037</v>
      </c>
      <c r="J76" s="4">
        <f t="shared" si="4"/>
        <v>995.70405261860276</v>
      </c>
      <c r="K76" s="4">
        <f t="shared" si="5"/>
        <v>223.84426343658171</v>
      </c>
      <c r="L76" s="42">
        <f>Pressure!Q76</f>
        <v>6.8697863081414956E-2</v>
      </c>
      <c r="M76" s="10">
        <f t="shared" si="8"/>
        <v>1.3444241833503106</v>
      </c>
      <c r="N76" s="10">
        <f t="shared" si="7"/>
        <v>2.5992852259916033</v>
      </c>
    </row>
    <row r="77" spans="3:14">
      <c r="C77" s="4">
        <f>Pressure!AB77*1000000</f>
        <v>3767694.2620851677</v>
      </c>
      <c r="D77" s="78">
        <f>Pressure!I77</f>
        <v>2.1367820014326583E-4</v>
      </c>
      <c r="E77" s="40">
        <f>Pressure!H77</f>
        <v>213.67820014326583</v>
      </c>
      <c r="F77" s="10">
        <f t="shared" si="1"/>
        <v>4.5000000000000009</v>
      </c>
      <c r="G77" s="4">
        <f t="shared" si="0"/>
        <v>159668.44370909454</v>
      </c>
      <c r="H77" s="42">
        <f t="shared" si="2"/>
        <v>6.3801790050814455</v>
      </c>
      <c r="I77" s="10">
        <f t="shared" si="3"/>
        <v>1.237911376944147</v>
      </c>
      <c r="J77" s="4">
        <f t="shared" si="4"/>
        <v>996.61042309277047</v>
      </c>
      <c r="K77" s="4">
        <f t="shared" si="5"/>
        <v>224.04802461507361</v>
      </c>
      <c r="L77" s="42">
        <f>Pressure!Q77</f>
        <v>7.0048345604850959E-2</v>
      </c>
      <c r="M77" s="10">
        <f t="shared" si="8"/>
        <v>1.3452929403183862</v>
      </c>
      <c r="N77" s="10">
        <f t="shared" si="7"/>
        <v>2.5992852259916033</v>
      </c>
    </row>
    <row r="78" spans="3:14">
      <c r="C78" s="4">
        <f>Pressure!AB78*1000000</f>
        <v>3770810.2021341692</v>
      </c>
      <c r="D78" s="78">
        <f>Pressure!I78</f>
        <v>2.1367820014326583E-4</v>
      </c>
      <c r="E78" s="40">
        <f>Pressure!H78</f>
        <v>213.67820014326583</v>
      </c>
      <c r="F78" s="10">
        <f t="shared" si="1"/>
        <v>4.5000000000000009</v>
      </c>
      <c r="G78" s="4">
        <f t="shared" si="0"/>
        <v>159800.49192312334</v>
      </c>
      <c r="H78" s="42">
        <f t="shared" si="2"/>
        <v>6.384250748637176</v>
      </c>
      <c r="I78" s="10">
        <f t="shared" si="3"/>
        <v>1.2380110580055241</v>
      </c>
      <c r="J78" s="4">
        <f t="shared" si="4"/>
        <v>997.51495197415545</v>
      </c>
      <c r="K78" s="4">
        <f t="shared" si="5"/>
        <v>224.25137178502663</v>
      </c>
      <c r="L78" s="42">
        <f>Pressure!Q78</f>
        <v>7.1398471020773735E-2</v>
      </c>
      <c r="M78" s="10">
        <f t="shared" si="8"/>
        <v>1.3461596757071976</v>
      </c>
      <c r="N78" s="10">
        <f t="shared" si="7"/>
        <v>2.5992852259916033</v>
      </c>
    </row>
    <row r="79" spans="3:14">
      <c r="C79" s="4">
        <f>Pressure!AB79*1000000</f>
        <v>3773919.7926070085</v>
      </c>
      <c r="D79" s="78">
        <f>Pressure!I79</f>
        <v>2.1367820014326583E-4</v>
      </c>
      <c r="E79" s="40">
        <f>Pressure!H79</f>
        <v>213.67820014326583</v>
      </c>
      <c r="F79" s="10">
        <f t="shared" si="1"/>
        <v>4.5000000000000009</v>
      </c>
      <c r="G79" s="4">
        <f t="shared" si="0"/>
        <v>159932.27105296601</v>
      </c>
      <c r="H79" s="42">
        <f t="shared" si="2"/>
        <v>6.3883135927358232</v>
      </c>
      <c r="I79" s="10">
        <f t="shared" si="3"/>
        <v>1.2381103718388913</v>
      </c>
      <c r="J79" s="4">
        <f t="shared" si="4"/>
        <v>998.41763763168751</v>
      </c>
      <c r="K79" s="4">
        <f t="shared" si="5"/>
        <v>224.45430457975979</v>
      </c>
      <c r="L79" s="42">
        <f>Pressure!Q79</f>
        <v>7.2748240443702733E-2</v>
      </c>
      <c r="M79" s="10">
        <f t="shared" si="8"/>
        <v>1.3470243898387297</v>
      </c>
      <c r="N79" s="10">
        <f t="shared" si="7"/>
        <v>2.5992852259916033</v>
      </c>
    </row>
    <row r="80" spans="3:14">
      <c r="C80" s="4">
        <f>Pressure!AB80*1000000</f>
        <v>3777023.0278968001</v>
      </c>
      <c r="D80" s="78">
        <f>Pressure!I80</f>
        <v>2.1367820014326583E-4</v>
      </c>
      <c r="E80" s="40">
        <f>Pressure!H80</f>
        <v>213.67820014326583</v>
      </c>
      <c r="F80" s="10">
        <f t="shared" si="1"/>
        <v>4.5000000000000009</v>
      </c>
      <c r="G80" s="4">
        <f t="shared" si="0"/>
        <v>160063.78086101238</v>
      </c>
      <c r="H80" s="42">
        <f t="shared" si="2"/>
        <v>6.3923675343428865</v>
      </c>
      <c r="I80" s="10">
        <f t="shared" si="3"/>
        <v>1.2382093196734958</v>
      </c>
      <c r="J80" s="4">
        <f t="shared" si="4"/>
        <v>999.3184784377388</v>
      </c>
      <c r="K80" s="4">
        <f t="shared" si="5"/>
        <v>224.65682263336603</v>
      </c>
      <c r="L80" s="42">
        <f>Pressure!Q80</f>
        <v>7.4097654985683215E-2</v>
      </c>
      <c r="M80" s="10">
        <f t="shared" si="8"/>
        <v>1.3478870830318455</v>
      </c>
      <c r="N80" s="10">
        <f t="shared" si="7"/>
        <v>2.5992852259916033</v>
      </c>
    </row>
    <row r="81" spans="3:14">
      <c r="C81" s="4">
        <f>Pressure!AB81*1000000</f>
        <v>3780119.902407574</v>
      </c>
      <c r="D81" s="78">
        <f>Pressure!I81</f>
        <v>2.1367820014326583E-4</v>
      </c>
      <c r="E81" s="40">
        <f>Pressure!H81</f>
        <v>213.67820014326583</v>
      </c>
      <c r="F81" s="10">
        <f t="shared" si="1"/>
        <v>4.5000000000000009</v>
      </c>
      <c r="G81" s="4">
        <f t="shared" si="0"/>
        <v>160195.02111011476</v>
      </c>
      <c r="H81" s="42">
        <f t="shared" si="2"/>
        <v>6.3964125704264356</v>
      </c>
      <c r="I81" s="10">
        <f t="shared" si="3"/>
        <v>1.238307902731788</v>
      </c>
      <c r="J81" s="4">
        <f t="shared" si="4"/>
        <v>1000.2174727678504</v>
      </c>
      <c r="K81" s="4">
        <f t="shared" si="5"/>
        <v>224.85892558065069</v>
      </c>
      <c r="L81" s="42">
        <f>Pressure!Q81</f>
        <v>7.5446715756298091E-2</v>
      </c>
      <c r="M81" s="10">
        <f t="shared" si="8"/>
        <v>1.3487477556027814</v>
      </c>
      <c r="N81" s="10">
        <f t="shared" si="7"/>
        <v>2.5992852259916033</v>
      </c>
    </row>
    <row r="82" spans="3:14">
      <c r="C82" s="4">
        <f>Pressure!AB82*1000000</f>
        <v>3783210.4105567005</v>
      </c>
      <c r="D82" s="78">
        <f>Pressure!I82</f>
        <v>2.1367820014326583E-4</v>
      </c>
      <c r="E82" s="40">
        <f>Pressure!H82</f>
        <v>213.67820014326583</v>
      </c>
      <c r="F82" s="10">
        <f t="shared" si="1"/>
        <v>4.5000000000000009</v>
      </c>
      <c r="G82" s="4">
        <f t="shared" si="0"/>
        <v>160325.99156369083</v>
      </c>
      <c r="H82" s="42">
        <f t="shared" si="2"/>
        <v>6.4004486979602593</v>
      </c>
      <c r="I82" s="10">
        <f t="shared" si="3"/>
        <v>1.2384061222295393</v>
      </c>
      <c r="J82" s="4">
        <f t="shared" si="4"/>
        <v>1001.1146190014362</v>
      </c>
      <c r="K82" s="4">
        <f t="shared" si="5"/>
        <v>225.06061305728971</v>
      </c>
      <c r="L82" s="42">
        <f>Pressure!Q82</f>
        <v>7.6795423862679707E-2</v>
      </c>
      <c r="M82" s="10">
        <f t="shared" si="8"/>
        <v>1.3496064078654564</v>
      </c>
      <c r="N82" s="10">
        <f t="shared" si="7"/>
        <v>2.5992852259916033</v>
      </c>
    </row>
    <row r="83" spans="3:14">
      <c r="C83" s="4">
        <f>Pressure!AB83*1000000</f>
        <v>3786294.5467779255</v>
      </c>
      <c r="D83" s="78">
        <f>Pressure!I83</f>
        <v>2.1367820014326583E-4</v>
      </c>
      <c r="E83" s="40">
        <f>Pressure!H83</f>
        <v>213.67820014326583</v>
      </c>
      <c r="F83" s="10">
        <f t="shared" si="1"/>
        <v>4.5000000000000009</v>
      </c>
      <c r="G83" s="4">
        <f t="shared" si="0"/>
        <v>160456.69198585229</v>
      </c>
      <c r="H83" s="42">
        <f t="shared" si="2"/>
        <v>6.4044759139278709</v>
      </c>
      <c r="I83" s="10">
        <f t="shared" si="3"/>
        <v>1.2385039793759793</v>
      </c>
      <c r="J83" s="4">
        <f t="shared" si="4"/>
        <v>1002.0099155226633</v>
      </c>
      <c r="K83" s="4">
        <f t="shared" si="5"/>
        <v>225.26188470002771</v>
      </c>
      <c r="L83" s="42">
        <f>Pressure!Q83</f>
        <v>7.8143780409521385E-2</v>
      </c>
      <c r="M83" s="10">
        <f t="shared" si="8"/>
        <v>1.3504630401323794</v>
      </c>
      <c r="N83" s="10">
        <f t="shared" si="7"/>
        <v>2.5992852259916033</v>
      </c>
    </row>
    <row r="84" spans="3:14">
      <c r="C84" s="4">
        <f>Pressure!AB84*1000000</f>
        <v>3789372.3055196456</v>
      </c>
      <c r="D84" s="78">
        <f>Pressure!I84</f>
        <v>2.1367820014326583E-4</v>
      </c>
      <c r="E84" s="40">
        <f>Pressure!H84</f>
        <v>213.67820014326583</v>
      </c>
      <c r="F84" s="10">
        <f t="shared" si="1"/>
        <v>4.5000000000000009</v>
      </c>
      <c r="G84" s="4">
        <f t="shared" si="0"/>
        <v>160587.12214133167</v>
      </c>
      <c r="H84" s="42">
        <f t="shared" si="2"/>
        <v>6.4084942153202471</v>
      </c>
      <c r="I84" s="10">
        <f t="shared" si="3"/>
        <v>1.2386014753737811</v>
      </c>
      <c r="J84" s="4">
        <f t="shared" si="4"/>
        <v>1002.9033607199523</v>
      </c>
      <c r="K84" s="4">
        <f t="shared" si="5"/>
        <v>225.46274014656541</v>
      </c>
      <c r="L84" s="42">
        <f>Pressure!Q84</f>
        <v>7.949178649908846E-2</v>
      </c>
      <c r="M84" s="10">
        <f t="shared" si="8"/>
        <v>1.3513176527144604</v>
      </c>
      <c r="N84" s="10">
        <f t="shared" si="7"/>
        <v>2.5992852259916033</v>
      </c>
    </row>
    <row r="85" spans="3:14">
      <c r="C85" s="4">
        <f>Pressure!AB85*1000000</f>
        <v>3792443.6812464972</v>
      </c>
      <c r="D85" s="78">
        <f>Pressure!I85</f>
        <v>2.1367820014326583E-4</v>
      </c>
      <c r="E85" s="40">
        <f>Pressure!H85</f>
        <v>213.67820014326583</v>
      </c>
      <c r="F85" s="10">
        <f t="shared" si="1"/>
        <v>4.5000000000000009</v>
      </c>
      <c r="G85" s="4">
        <f t="shared" si="0"/>
        <v>160717.2817955497</v>
      </c>
      <c r="H85" s="42">
        <f t="shared" si="2"/>
        <v>6.4125035991379393</v>
      </c>
      <c r="I85" s="10">
        <f t="shared" si="3"/>
        <v>1.2386986114191505</v>
      </c>
      <c r="J85" s="4">
        <f t="shared" si="4"/>
        <v>1003.7949529864379</v>
      </c>
      <c r="K85" s="4">
        <f t="shared" si="5"/>
        <v>225.6631790356634</v>
      </c>
      <c r="L85" s="42">
        <f>Pressure!Q85</f>
        <v>8.083944323122956E-2</v>
      </c>
      <c r="M85" s="10">
        <f t="shared" si="8"/>
        <v>1.3521702459213054</v>
      </c>
      <c r="N85" s="10">
        <f t="shared" si="7"/>
        <v>2.5992852259916033</v>
      </c>
    </row>
    <row r="86" spans="3:14">
      <c r="C86" s="4">
        <f>Pressure!AB86*1000000</f>
        <v>3795508.6684388896</v>
      </c>
      <c r="D86" s="78">
        <f>Pressure!I86</f>
        <v>2.1367820014326583E-4</v>
      </c>
      <c r="E86" s="40">
        <f>Pressure!H86</f>
        <v>213.67820014326583</v>
      </c>
      <c r="F86" s="10">
        <f t="shared" si="1"/>
        <v>4.5000000000000009</v>
      </c>
      <c r="G86" s="4">
        <f t="shared" si="0"/>
        <v>160847.17071459559</v>
      </c>
      <c r="H86" s="42">
        <f t="shared" si="2"/>
        <v>6.4165040623904623</v>
      </c>
      <c r="I86" s="10">
        <f t="shared" si="3"/>
        <v>1.2387953887018508</v>
      </c>
      <c r="J86" s="4">
        <f t="shared" si="4"/>
        <v>1004.6846907198333</v>
      </c>
      <c r="K86" s="4">
        <f t="shared" si="5"/>
        <v>225.86320100711148</v>
      </c>
      <c r="L86" s="42">
        <f>Pressure!Q86</f>
        <v>8.2186751703387587E-2</v>
      </c>
      <c r="M86" s="10">
        <f t="shared" si="8"/>
        <v>1.3530208200611968</v>
      </c>
      <c r="N86" s="10">
        <f t="shared" si="7"/>
        <v>2.5992852259916033</v>
      </c>
    </row>
    <row r="87" spans="3:14">
      <c r="C87" s="4">
        <f>Pressure!AB87*1000000</f>
        <v>3798567.2615936147</v>
      </c>
      <c r="D87" s="78">
        <f>Pressure!I87</f>
        <v>2.1367820014326583E-4</v>
      </c>
      <c r="E87" s="40">
        <f>Pressure!H87</f>
        <v>213.67820014326583</v>
      </c>
      <c r="F87" s="10">
        <f t="shared" si="1"/>
        <v>4.5000000000000009</v>
      </c>
      <c r="G87" s="4">
        <f t="shared" si="0"/>
        <v>160976.78866525274</v>
      </c>
      <c r="H87" s="42">
        <f t="shared" si="2"/>
        <v>6.4204956020971107</v>
      </c>
      <c r="I87" s="10">
        <f t="shared" si="3"/>
        <v>1.2388918084052603</v>
      </c>
      <c r="J87" s="4">
        <f t="shared" si="4"/>
        <v>1005.5725723226072</v>
      </c>
      <c r="K87" s="4">
        <f t="shared" si="5"/>
        <v>226.06280570176864</v>
      </c>
      <c r="L87" s="42">
        <f>Pressure!Q87</f>
        <v>8.3533713010610702E-2</v>
      </c>
      <c r="M87" s="10">
        <f t="shared" si="8"/>
        <v>1.3538693754412043</v>
      </c>
      <c r="N87" s="10">
        <f t="shared" si="7"/>
        <v>2.5992852259916033</v>
      </c>
    </row>
    <row r="88" spans="3:14">
      <c r="C88" s="4">
        <f>Pressure!AB88*1000000</f>
        <v>3801619.4552242537</v>
      </c>
      <c r="D88" s="78">
        <f>Pressure!I88</f>
        <v>2.1367820014326583E-4</v>
      </c>
      <c r="E88" s="40">
        <f>Pressure!H88</f>
        <v>213.67820014326583</v>
      </c>
      <c r="F88" s="10">
        <f t="shared" si="1"/>
        <v>4.5000000000000009</v>
      </c>
      <c r="G88" s="4">
        <f t="shared" si="0"/>
        <v>161106.13541501615</v>
      </c>
      <c r="H88" s="42">
        <f t="shared" si="2"/>
        <v>6.4244782152875146</v>
      </c>
      <c r="I88" s="10">
        <f t="shared" si="3"/>
        <v>1.2389878717064242</v>
      </c>
      <c r="J88" s="4">
        <f t="shared" si="4"/>
        <v>1006.458596202103</v>
      </c>
      <c r="K88" s="4">
        <f t="shared" si="5"/>
        <v>226.26199276158962</v>
      </c>
      <c r="L88" s="42">
        <f>Pressure!Q88</f>
        <v>8.4880328245563186E-2</v>
      </c>
      <c r="M88" s="10">
        <f t="shared" si="8"/>
        <v>1.3547159123673111</v>
      </c>
      <c r="N88" s="10">
        <f t="shared" si="7"/>
        <v>2.5992852259916033</v>
      </c>
    </row>
    <row r="89" spans="3:14">
      <c r="C89" s="4">
        <f>Pressure!AB89*1000000</f>
        <v>3804665.2438601307</v>
      </c>
      <c r="D89" s="78">
        <f>Pressure!I89</f>
        <v>2.1367820014326583E-4</v>
      </c>
      <c r="E89" s="40">
        <f>Pressure!H89</f>
        <v>213.67820014326583</v>
      </c>
      <c r="F89" s="10">
        <f t="shared" si="1"/>
        <v>4.5000000000000009</v>
      </c>
      <c r="G89" s="4">
        <f t="shared" si="0"/>
        <v>161235.21073204788</v>
      </c>
      <c r="H89" s="42">
        <f t="shared" si="2"/>
        <v>6.4284518990002653</v>
      </c>
      <c r="I89" s="10">
        <f t="shared" si="3"/>
        <v>1.2390835797760593</v>
      </c>
      <c r="J89" s="4">
        <f t="shared" si="4"/>
        <v>1007.3427607702332</v>
      </c>
      <c r="K89" s="4">
        <f t="shared" si="5"/>
        <v>226.4607618295565</v>
      </c>
      <c r="L89" s="42">
        <f>Pressure!Q89</f>
        <v>8.6226598498536228E-2</v>
      </c>
      <c r="M89" s="10">
        <f t="shared" si="8"/>
        <v>1.355560431144301</v>
      </c>
      <c r="N89" s="10">
        <f t="shared" si="7"/>
        <v>2.5992852259916033</v>
      </c>
    </row>
    <row r="90" spans="3:14">
      <c r="C90" s="4">
        <f>Pressure!AB90*1000000</f>
        <v>3807704.6220484283</v>
      </c>
      <c r="D90" s="78">
        <f>Pressure!I90</f>
        <v>2.1367820014326583E-4</v>
      </c>
      <c r="E90" s="40">
        <f>Pressure!H90</f>
        <v>213.67820014326583</v>
      </c>
      <c r="F90" s="10">
        <f t="shared" si="1"/>
        <v>4.5000000000000009</v>
      </c>
      <c r="G90" s="4">
        <f t="shared" si="0"/>
        <v>161364.0143852669</v>
      </c>
      <c r="H90" s="42">
        <f t="shared" si="2"/>
        <v>6.4324166502856999</v>
      </c>
      <c r="I90" s="10">
        <f t="shared" si="3"/>
        <v>1.2391789337786578</v>
      </c>
      <c r="J90" s="4">
        <f t="shared" si="4"/>
        <v>1008.225064444095</v>
      </c>
      <c r="K90" s="4">
        <f t="shared" si="5"/>
        <v>226.65911254981677</v>
      </c>
      <c r="L90" s="42">
        <f>Pressure!Q90</f>
        <v>8.7572524857458769E-2</v>
      </c>
      <c r="M90" s="10">
        <f t="shared" si="8"/>
        <v>1.3564029320760733</v>
      </c>
      <c r="N90" s="10">
        <f t="shared" si="7"/>
        <v>2.5992852259916033</v>
      </c>
    </row>
    <row r="91" spans="3:14">
      <c r="C91" s="4">
        <f>Pressure!AB91*1000000</f>
        <v>3810737.5843503685</v>
      </c>
      <c r="D91" s="78">
        <f>Pressure!I91</f>
        <v>2.1367820014326583E-4</v>
      </c>
      <c r="E91" s="40">
        <f>Pressure!H91</f>
        <v>213.67820014326583</v>
      </c>
      <c r="F91" s="10">
        <f t="shared" si="1"/>
        <v>4.5000000000000009</v>
      </c>
      <c r="G91" s="4">
        <f t="shared" si="0"/>
        <v>161492.54614418704</v>
      </c>
      <c r="H91" s="42">
        <f t="shared" si="2"/>
        <v>6.4363724662009441</v>
      </c>
      <c r="I91" s="10">
        <f t="shared" si="3"/>
        <v>1.239273934872406</v>
      </c>
      <c r="J91" s="4">
        <f t="shared" si="4"/>
        <v>1009.1055056448608</v>
      </c>
      <c r="K91" s="4">
        <f t="shared" si="5"/>
        <v>226.8570445674342</v>
      </c>
      <c r="L91" s="42">
        <f>Pressure!Q91</f>
        <v>8.8918108407908009E-2</v>
      </c>
      <c r="M91" s="10">
        <f t="shared" si="8"/>
        <v>1.3572434154650426</v>
      </c>
      <c r="N91" s="10">
        <f t="shared" si="7"/>
        <v>2.5992852259916033</v>
      </c>
    </row>
    <row r="92" spans="3:14">
      <c r="C92" s="4">
        <f>Pressure!AB92*1000000</f>
        <v>3813764.1253466383</v>
      </c>
      <c r="D92" s="78">
        <f>Pressure!I92</f>
        <v>2.1367820014326583E-4</v>
      </c>
      <c r="E92" s="40">
        <f>Pressure!H92</f>
        <v>213.67820014326583</v>
      </c>
      <c r="F92" s="10">
        <f t="shared" si="1"/>
        <v>4.5000000000000009</v>
      </c>
      <c r="G92" s="4">
        <f t="shared" ref="G92:G155" si="9">IF(C92/(1+(k-1)/2*N92^2)^(k/(k-1))&lt;patm*1000000,patm*1000000,C92/(1+(k-1)/2*N92^2)^(k/(k-1)))</f>
        <v>161620.80577914711</v>
      </c>
      <c r="H92" s="42">
        <f t="shared" si="2"/>
        <v>6.4403193438169843</v>
      </c>
      <c r="I92" s="10">
        <f t="shared" si="3"/>
        <v>1.2393685842093907</v>
      </c>
      <c r="J92" s="4">
        <f t="shared" si="4"/>
        <v>1009.9840827993536</v>
      </c>
      <c r="K92" s="4">
        <f t="shared" si="5"/>
        <v>227.05455752874278</v>
      </c>
      <c r="L92" s="42">
        <f>Pressure!Q92</f>
        <v>9.0263350233120349E-2</v>
      </c>
      <c r="M92" s="10">
        <f t="shared" si="8"/>
        <v>1.3580818816129636</v>
      </c>
      <c r="N92" s="10">
        <f t="shared" si="7"/>
        <v>2.5992852259916033</v>
      </c>
    </row>
    <row r="93" spans="3:14">
      <c r="C93" s="4">
        <f>Pressure!AB93*1000000</f>
        <v>3816784.2396323672</v>
      </c>
      <c r="D93" s="78">
        <f>Pressure!I93</f>
        <v>2.1367820014326583E-4</v>
      </c>
      <c r="E93" s="40">
        <f>Pressure!H93</f>
        <v>213.67820014326583</v>
      </c>
      <c r="F93" s="10">
        <f t="shared" ref="F93:F156" si="10">aexit/E93</f>
        <v>4.5000000000000009</v>
      </c>
      <c r="G93" s="4">
        <f t="shared" si="9"/>
        <v>161748.79306109791</v>
      </c>
      <c r="H93" s="42">
        <f t="shared" ref="H93:H156" si="11">1/(((k+1)/2)^(1/(k-1))*(patm*1000000/C93)^(1/k)*SQRT((k+1)/(k-1)*(1-(patm*1000000/C93)^((k-1)/k))))</f>
        <v>6.444257280212133</v>
      </c>
      <c r="I93" s="10">
        <f t="shared" ref="I93:I156" si="12">etanoz*SQRT(2*k^2/(k-1)*(2/(k+1))^((k+1)/(k-1))*(1-(G93/C93)^((k-1)/k)))+(G93-patm*1000000)/C93*(aexit/E93)</f>
        <v>1.2394628829354786</v>
      </c>
      <c r="J93" s="4">
        <f t="shared" ref="J93:J156" si="13">I93*D93*C93</f>
        <v>1010.860794338589</v>
      </c>
      <c r="K93" s="4">
        <f t="shared" ref="K93:K156" si="14">J93/4.4482</f>
        <v>227.25165108101908</v>
      </c>
      <c r="L93" s="42">
        <f>Pressure!Q93</f>
        <v>9.160825141400164E-2</v>
      </c>
      <c r="M93" s="10">
        <f t="shared" si="8"/>
        <v>1.3589183308203638</v>
      </c>
      <c r="N93" s="10">
        <f t="shared" si="7"/>
        <v>2.5992852259916033</v>
      </c>
    </row>
    <row r="94" spans="3:14">
      <c r="C94" s="4">
        <f>Pressure!AB94*1000000</f>
        <v>3819797.9218199146</v>
      </c>
      <c r="D94" s="78">
        <f>Pressure!I94</f>
        <v>2.1367820014326583E-4</v>
      </c>
      <c r="E94" s="40">
        <f>Pressure!H94</f>
        <v>213.67820014326583</v>
      </c>
      <c r="F94" s="10">
        <f t="shared" si="10"/>
        <v>4.5000000000000009</v>
      </c>
      <c r="G94" s="4">
        <f t="shared" si="9"/>
        <v>161876.50776172045</v>
      </c>
      <c r="H94" s="42">
        <f t="shared" si="11"/>
        <v>6.4481862724756933</v>
      </c>
      <c r="I94" s="10">
        <f t="shared" si="12"/>
        <v>1.2395568321904413</v>
      </c>
      <c r="J94" s="4">
        <f t="shared" si="13"/>
        <v>1011.7356386985842</v>
      </c>
      <c r="K94" s="4">
        <f t="shared" si="14"/>
        <v>227.44832487266405</v>
      </c>
      <c r="L94" s="42">
        <f>Pressure!Q94</f>
        <v>9.2952813029137965E-2</v>
      </c>
      <c r="M94" s="10">
        <f t="shared" si="8"/>
        <v>1.3597527633867157</v>
      </c>
      <c r="N94" s="10">
        <f t="shared" ref="N94:N157" si="15">N93-1/834*(me-mef)</f>
        <v>2.5992852259916033</v>
      </c>
    </row>
    <row r="95" spans="3:14">
      <c r="C95" s="4">
        <f>Pressure!AB95*1000000</f>
        <v>3822805.1665376965</v>
      </c>
      <c r="D95" s="78">
        <f>Pressure!I95</f>
        <v>2.1367820014326583E-4</v>
      </c>
      <c r="E95" s="40">
        <f>Pressure!H95</f>
        <v>213.67820014326583</v>
      </c>
      <c r="F95" s="10">
        <f t="shared" si="10"/>
        <v>4.5000000000000009</v>
      </c>
      <c r="G95" s="4">
        <f t="shared" si="9"/>
        <v>162003.94965337621</v>
      </c>
      <c r="H95" s="42">
        <f t="shared" si="11"/>
        <v>6.4521063177064191</v>
      </c>
      <c r="I95" s="10">
        <f t="shared" si="12"/>
        <v>1.2396504331079545</v>
      </c>
      <c r="J95" s="4">
        <f t="shared" si="13"/>
        <v>1012.6086143200176</v>
      </c>
      <c r="K95" s="4">
        <f t="shared" si="14"/>
        <v>227.64457855312659</v>
      </c>
      <c r="L95" s="42">
        <f>Pressure!Q95</f>
        <v>9.4297036154806016E-2</v>
      </c>
      <c r="M95" s="10">
        <f t="shared" si="8"/>
        <v>1.3605851796104103</v>
      </c>
      <c r="N95" s="10">
        <f t="shared" si="15"/>
        <v>2.5992852259916033</v>
      </c>
    </row>
    <row r="96" spans="3:14">
      <c r="C96" s="4">
        <f>Pressure!AB96*1000000</f>
        <v>3825805.9684302807</v>
      </c>
      <c r="D96" s="78">
        <f>Pressure!I96</f>
        <v>2.1367820014326583E-4</v>
      </c>
      <c r="E96" s="40">
        <f>Pressure!H96</f>
        <v>213.67820014326583</v>
      </c>
      <c r="F96" s="10">
        <f t="shared" si="10"/>
        <v>4.5000000000000009</v>
      </c>
      <c r="G96" s="4">
        <f t="shared" si="9"/>
        <v>162131.11850911108</v>
      </c>
      <c r="H96" s="42">
        <f t="shared" si="11"/>
        <v>6.4560174130126784</v>
      </c>
      <c r="I96" s="10">
        <f t="shared" si="12"/>
        <v>1.2397436868156366</v>
      </c>
      <c r="J96" s="4">
        <f t="shared" si="13"/>
        <v>1013.4797196482563</v>
      </c>
      <c r="K96" s="4">
        <f t="shared" si="14"/>
        <v>227.84041177290956</v>
      </c>
      <c r="L96" s="42">
        <f>Pressure!Q96</f>
        <v>9.5640921864983575E-2</v>
      </c>
      <c r="M96" s="10">
        <f t="shared" si="8"/>
        <v>1.3614155797887102</v>
      </c>
      <c r="N96" s="10">
        <f t="shared" si="15"/>
        <v>2.5992852259916033</v>
      </c>
    </row>
    <row r="97" spans="3:14">
      <c r="C97" s="4">
        <f>Pressure!AB97*1000000</f>
        <v>3828800.3221599138</v>
      </c>
      <c r="D97" s="78">
        <f>Pressure!I97</f>
        <v>2.1367820014326583E-4</v>
      </c>
      <c r="E97" s="40">
        <f>Pressure!H97</f>
        <v>213.67820014326583</v>
      </c>
      <c r="F97" s="10">
        <f t="shared" si="10"/>
        <v>4.5000000000000009</v>
      </c>
      <c r="G97" s="4">
        <f t="shared" si="9"/>
        <v>162258.01410272022</v>
      </c>
      <c r="H97" s="42">
        <f t="shared" si="11"/>
        <v>6.4599195555144275</v>
      </c>
      <c r="I97" s="10">
        <f t="shared" si="12"/>
        <v>1.2398365944351324</v>
      </c>
      <c r="J97" s="4">
        <f t="shared" si="13"/>
        <v>1014.3489531337992</v>
      </c>
      <c r="K97" s="4">
        <f t="shared" si="14"/>
        <v>228.03582418366963</v>
      </c>
      <c r="L97" s="42">
        <f>Pressure!Q97</f>
        <v>9.6984471231359975E-2</v>
      </c>
      <c r="M97" s="10">
        <f t="shared" si="8"/>
        <v>1.3622439642181143</v>
      </c>
      <c r="N97" s="10">
        <f t="shared" si="15"/>
        <v>2.5992852259916033</v>
      </c>
    </row>
    <row r="98" spans="3:14">
      <c r="C98" s="4">
        <f>Pressure!AB98*1000000</f>
        <v>3831788.2224033773</v>
      </c>
      <c r="D98" s="78">
        <f>Pressure!I98</f>
        <v>2.1367820014326583E-4</v>
      </c>
      <c r="E98" s="40">
        <f>Pressure!H98</f>
        <v>213.67820014326583</v>
      </c>
      <c r="F98" s="10">
        <f t="shared" si="10"/>
        <v>4.5000000000000009</v>
      </c>
      <c r="G98" s="4">
        <f t="shared" si="9"/>
        <v>162384.63620861471</v>
      </c>
      <c r="H98" s="42">
        <f t="shared" si="11"/>
        <v>6.46381274233915</v>
      </c>
      <c r="I98" s="10">
        <f t="shared" si="12"/>
        <v>1.2399291570820512</v>
      </c>
      <c r="J98" s="4">
        <f t="shared" si="13"/>
        <v>1015.2163132313646</v>
      </c>
      <c r="K98" s="4">
        <f t="shared" si="14"/>
        <v>228.23081543801192</v>
      </c>
      <c r="L98" s="42">
        <f>Pressure!Q98</f>
        <v>9.8327685323346251E-2</v>
      </c>
      <c r="M98" s="10">
        <f t="shared" si="8"/>
        <v>1.363070333193783</v>
      </c>
      <c r="N98" s="10">
        <f t="shared" si="15"/>
        <v>2.5992852259916033</v>
      </c>
    </row>
    <row r="99" spans="3:14">
      <c r="C99" s="4">
        <f>Pressure!AB99*1000000</f>
        <v>3834769.6638552402</v>
      </c>
      <c r="D99" s="78">
        <f>Pressure!I99</f>
        <v>2.1367820014326583E-4</v>
      </c>
      <c r="E99" s="40">
        <f>Pressure!H99</f>
        <v>213.67820014326583</v>
      </c>
      <c r="F99" s="10">
        <f t="shared" si="10"/>
        <v>4.5000000000000009</v>
      </c>
      <c r="G99" s="4">
        <f t="shared" si="9"/>
        <v>162510.98460195947</v>
      </c>
      <c r="H99" s="42">
        <f t="shared" si="11"/>
        <v>6.4676969706261023</v>
      </c>
      <c r="I99" s="10">
        <f t="shared" si="12"/>
        <v>1.2400213758661032</v>
      </c>
      <c r="J99" s="4">
        <f t="shared" si="13"/>
        <v>1016.0817984008347</v>
      </c>
      <c r="K99" s="4">
        <f t="shared" si="14"/>
        <v>228.42538518970252</v>
      </c>
      <c r="L99" s="42">
        <f>Pressure!Q99</f>
        <v>9.9670565208085662E-2</v>
      </c>
      <c r="M99" s="10">
        <f t="shared" si="8"/>
        <v>1.3638946870100164</v>
      </c>
      <c r="N99" s="10">
        <f t="shared" si="15"/>
        <v>2.5992852259916033</v>
      </c>
    </row>
    <row r="100" spans="3:14">
      <c r="C100" s="4">
        <f>Pressure!AB100*1000000</f>
        <v>3837744.6412252397</v>
      </c>
      <c r="D100" s="78">
        <f>Pressure!I100</f>
        <v>2.1367820014326583E-4</v>
      </c>
      <c r="E100" s="40">
        <f>Pressure!H100</f>
        <v>213.67820014326583</v>
      </c>
      <c r="F100" s="10">
        <f t="shared" si="10"/>
        <v>4.5000000000000009</v>
      </c>
      <c r="G100" s="4">
        <f t="shared" si="9"/>
        <v>162637.05905856221</v>
      </c>
      <c r="H100" s="42">
        <f t="shared" si="11"/>
        <v>6.471572237522901</v>
      </c>
      <c r="I100" s="10">
        <f t="shared" si="12"/>
        <v>1.2401132518910529</v>
      </c>
      <c r="J100" s="4">
        <f t="shared" si="13"/>
        <v>1016.9454071064943</v>
      </c>
      <c r="K100" s="4">
        <f t="shared" si="14"/>
        <v>228.61953309349721</v>
      </c>
      <c r="L100" s="42">
        <f>Pressure!Q100</f>
        <v>0.10101311195046378</v>
      </c>
      <c r="M100" s="10">
        <f t="shared" si="8"/>
        <v>1.3647170259599759</v>
      </c>
      <c r="N100" s="10">
        <f t="shared" si="15"/>
        <v>2.5992852259916033</v>
      </c>
    </row>
    <row r="101" spans="3:14">
      <c r="C101" s="4">
        <f>Pressure!AB101*1000000</f>
        <v>3840713.1492398148</v>
      </c>
      <c r="D101" s="78">
        <f>Pressure!I101</f>
        <v>2.1367820014326583E-4</v>
      </c>
      <c r="E101" s="40">
        <f>Pressure!H101</f>
        <v>213.67820014326583</v>
      </c>
      <c r="F101" s="10">
        <f t="shared" si="10"/>
        <v>4.5000000000000009</v>
      </c>
      <c r="G101" s="4">
        <f t="shared" si="9"/>
        <v>162762.85935493841</v>
      </c>
      <c r="H101" s="42">
        <f t="shared" si="11"/>
        <v>6.4754385401875556</v>
      </c>
      <c r="I101" s="10">
        <f t="shared" si="12"/>
        <v>1.240204786254802</v>
      </c>
      <c r="J101" s="4">
        <f t="shared" si="13"/>
        <v>1017.8071378174773</v>
      </c>
      <c r="K101" s="4">
        <f t="shared" si="14"/>
        <v>228.81325880524196</v>
      </c>
      <c r="L101" s="42">
        <f>Pressure!Q101</f>
        <v>0.1023553266131188</v>
      </c>
      <c r="M101" s="10">
        <f t="shared" si="8"/>
        <v>1.3655373503357884</v>
      </c>
      <c r="N101" s="10">
        <f t="shared" si="15"/>
        <v>2.5992852259916033</v>
      </c>
    </row>
    <row r="102" spans="3:14">
      <c r="C102" s="4">
        <f>Pressure!AB102*1000000</f>
        <v>3843675.1826419425</v>
      </c>
      <c r="D102" s="78">
        <f>Pressure!I102</f>
        <v>2.1367820014326583E-4</v>
      </c>
      <c r="E102" s="40">
        <f>Pressure!H102</f>
        <v>213.67820014326583</v>
      </c>
      <c r="F102" s="10">
        <f t="shared" si="10"/>
        <v>4.5000000000000009</v>
      </c>
      <c r="G102" s="4">
        <f t="shared" si="9"/>
        <v>162888.38526830441</v>
      </c>
      <c r="H102" s="42">
        <f t="shared" si="11"/>
        <v>6.4792958757882513</v>
      </c>
      <c r="I102" s="10">
        <f t="shared" si="12"/>
        <v>1.2402959800494178</v>
      </c>
      <c r="J102" s="4">
        <f t="shared" si="13"/>
        <v>1018.6669890077176</v>
      </c>
      <c r="K102" s="4">
        <f t="shared" si="14"/>
        <v>229.00656198186178</v>
      </c>
      <c r="L102" s="42">
        <f>Pressure!Q102</f>
        <v>0.10369721025645166</v>
      </c>
      <c r="M102" s="10">
        <f t="shared" si="8"/>
        <v>1.36635566042865</v>
      </c>
      <c r="N102" s="10">
        <f t="shared" si="15"/>
        <v>2.5992852259916033</v>
      </c>
    </row>
    <row r="103" spans="3:14">
      <c r="C103" s="4">
        <f>Pressure!AB103*1000000</f>
        <v>3846630.7361909724</v>
      </c>
      <c r="D103" s="78">
        <f>Pressure!I103</f>
        <v>2.1367820014326583E-4</v>
      </c>
      <c r="E103" s="40">
        <f>Pressure!H103</f>
        <v>213.67820014326583</v>
      </c>
      <c r="F103" s="10">
        <f t="shared" si="10"/>
        <v>4.5000000000000009</v>
      </c>
      <c r="G103" s="4">
        <f t="shared" si="9"/>
        <v>163013.6365765704</v>
      </c>
      <c r="H103" s="42">
        <f t="shared" si="11"/>
        <v>6.4831442415031475</v>
      </c>
      <c r="I103" s="10">
        <f t="shared" si="12"/>
        <v>1.2403868343611641</v>
      </c>
      <c r="J103" s="4">
        <f t="shared" si="13"/>
        <v>1019.5249591559028</v>
      </c>
      <c r="K103" s="4">
        <f t="shared" si="14"/>
        <v>229.1994422813504</v>
      </c>
      <c r="L103" s="42">
        <f>Pressure!Q103</f>
        <v>0.10503876393863612</v>
      </c>
      <c r="M103" s="10">
        <f t="shared" si="8"/>
        <v>1.3671719565288085</v>
      </c>
      <c r="N103" s="10">
        <f t="shared" si="15"/>
        <v>2.5992852259916033</v>
      </c>
    </row>
    <row r="104" spans="3:14">
      <c r="C104" s="4">
        <f>Pressure!AB104*1000000</f>
        <v>3849579.8046610835</v>
      </c>
      <c r="D104" s="78">
        <f>Pressure!I104</f>
        <v>2.1367820014326583E-4</v>
      </c>
      <c r="E104" s="40">
        <f>Pressure!H104</f>
        <v>213.67820014326583</v>
      </c>
      <c r="F104" s="10">
        <f t="shared" si="10"/>
        <v>4.5000000000000009</v>
      </c>
      <c r="G104" s="4">
        <f t="shared" si="9"/>
        <v>163138.61305827505</v>
      </c>
      <c r="H104" s="42">
        <f t="shared" si="11"/>
        <v>6.4869836345183991</v>
      </c>
      <c r="I104" s="10">
        <f t="shared" si="12"/>
        <v>1.2404773502704864</v>
      </c>
      <c r="J104" s="4">
        <f t="shared" si="13"/>
        <v>1020.3810467450245</v>
      </c>
      <c r="K104" s="4">
        <f t="shared" si="14"/>
        <v>229.39189936266905</v>
      </c>
      <c r="L104" s="42">
        <f>Pressure!Q104</f>
        <v>0.10637998871562876</v>
      </c>
      <c r="M104" s="10">
        <f t="shared" ref="M104:M167" si="16">(J104+J103)/2*(L104-L103)</f>
        <v>1.367986238925208</v>
      </c>
      <c r="N104" s="10">
        <f t="shared" si="15"/>
        <v>2.5992852259916033</v>
      </c>
    </row>
    <row r="105" spans="3:14">
      <c r="C105" s="4">
        <f>Pressure!AB105*1000000</f>
        <v>3852522.3828442916</v>
      </c>
      <c r="D105" s="78">
        <f>Pressure!I105</f>
        <v>2.1367820014326583E-4</v>
      </c>
      <c r="E105" s="40">
        <f>Pressure!H105</f>
        <v>213.67820014326583</v>
      </c>
      <c r="F105" s="10">
        <f t="shared" si="10"/>
        <v>4.5000000000000009</v>
      </c>
      <c r="G105" s="4">
        <f t="shared" si="9"/>
        <v>163263.31449271287</v>
      </c>
      <c r="H105" s="42">
        <f t="shared" si="11"/>
        <v>6.490814052032051</v>
      </c>
      <c r="I105" s="10">
        <f t="shared" si="12"/>
        <v>1.2405675288521387</v>
      </c>
      <c r="J105" s="4">
        <f t="shared" si="13"/>
        <v>1021.2352502632526</v>
      </c>
      <c r="K105" s="4">
        <f t="shared" si="14"/>
        <v>229.58393288594323</v>
      </c>
      <c r="L105" s="42">
        <f>Pressure!Q105</f>
        <v>0.10772088564117924</v>
      </c>
      <c r="M105" s="10">
        <f t="shared" si="16"/>
        <v>1.3687985079060749</v>
      </c>
      <c r="N105" s="10">
        <f t="shared" si="15"/>
        <v>2.5992852259916033</v>
      </c>
    </row>
    <row r="106" spans="3:14">
      <c r="C106" s="4">
        <f>Pressure!AB106*1000000</f>
        <v>3855458.4655463868</v>
      </c>
      <c r="D106" s="78">
        <f>Pressure!I106</f>
        <v>2.1367820014326583E-4</v>
      </c>
      <c r="E106" s="40">
        <f>Pressure!H106</f>
        <v>213.67820014326583</v>
      </c>
      <c r="F106" s="10">
        <f t="shared" si="10"/>
        <v>4.5000000000000009</v>
      </c>
      <c r="G106" s="4">
        <f t="shared" si="9"/>
        <v>163387.74065976214</v>
      </c>
      <c r="H106" s="42">
        <f t="shared" si="11"/>
        <v>6.4946354912487969</v>
      </c>
      <c r="I106" s="10">
        <f t="shared" si="12"/>
        <v>1.2406573711750926</v>
      </c>
      <c r="J106" s="4">
        <f t="shared" si="13"/>
        <v>1022.0875682027558</v>
      </c>
      <c r="K106" s="4">
        <f t="shared" si="14"/>
        <v>229.77554251219726</v>
      </c>
      <c r="L106" s="42">
        <f>Pressure!Q106</f>
        <v>0.10906145576683997</v>
      </c>
      <c r="M106" s="10">
        <f t="shared" si="16"/>
        <v>1.3696087637582079</v>
      </c>
      <c r="N106" s="10">
        <f t="shared" si="15"/>
        <v>2.5992852259916033</v>
      </c>
    </row>
    <row r="107" spans="3:14">
      <c r="C107" s="4">
        <f>Pressure!AB107*1000000</f>
        <v>3858388.0475920113</v>
      </c>
      <c r="D107" s="78">
        <f>Pressure!I107</f>
        <v>2.1367820014326583E-4</v>
      </c>
      <c r="E107" s="40">
        <f>Pressure!H107</f>
        <v>213.67820014326583</v>
      </c>
      <c r="F107" s="10">
        <f t="shared" si="10"/>
        <v>4.5000000000000009</v>
      </c>
      <c r="G107" s="4">
        <f t="shared" si="9"/>
        <v>163511.8913401</v>
      </c>
      <c r="H107" s="42">
        <f t="shared" si="11"/>
        <v>6.4984479493865859</v>
      </c>
      <c r="I107" s="10">
        <f t="shared" si="12"/>
        <v>1.2407468783027256</v>
      </c>
      <c r="J107" s="4">
        <f t="shared" si="13"/>
        <v>1022.9379990611748</v>
      </c>
      <c r="K107" s="4">
        <f t="shared" si="14"/>
        <v>229.96672790368572</v>
      </c>
      <c r="L107" s="42">
        <f>Pressure!Q107</f>
        <v>0.11040170014197641</v>
      </c>
      <c r="M107" s="10">
        <f t="shared" si="16"/>
        <v>1.3704170067678452</v>
      </c>
      <c r="N107" s="10">
        <f t="shared" si="15"/>
        <v>2.5992852259916033</v>
      </c>
    </row>
    <row r="108" spans="3:14">
      <c r="C108" s="4">
        <f>Pressure!AB108*1000000</f>
        <v>3861311.1238201126</v>
      </c>
      <c r="D108" s="78">
        <f>Pressure!I108</f>
        <v>2.1367820014326583E-4</v>
      </c>
      <c r="E108" s="40">
        <f>Pressure!H108</f>
        <v>213.67820014326583</v>
      </c>
      <c r="F108" s="10">
        <f t="shared" si="10"/>
        <v>4.5000000000000009</v>
      </c>
      <c r="G108" s="4">
        <f t="shared" si="9"/>
        <v>163635.76631500991</v>
      </c>
      <c r="H108" s="42">
        <f t="shared" si="11"/>
        <v>6.5022514236707085</v>
      </c>
      <c r="I108" s="10">
        <f t="shared" si="12"/>
        <v>1.2408360512927163</v>
      </c>
      <c r="J108" s="4">
        <f t="shared" si="13"/>
        <v>1023.7865413403034</v>
      </c>
      <c r="K108" s="4">
        <f t="shared" si="14"/>
        <v>230.15748872359683</v>
      </c>
      <c r="L108" s="42">
        <f>Pressure!Q108</f>
        <v>0.11174161981377655</v>
      </c>
      <c r="M108" s="10">
        <f t="shared" si="16"/>
        <v>1.3712232372200188</v>
      </c>
      <c r="N108" s="10">
        <f t="shared" si="15"/>
        <v>2.5992852259916033</v>
      </c>
    </row>
    <row r="109" spans="3:14">
      <c r="C109" s="4">
        <f>Pressure!AB109*1000000</f>
        <v>3864227.6890858873</v>
      </c>
      <c r="D109" s="78">
        <f>Pressure!I109</f>
        <v>2.1367820014326583E-4</v>
      </c>
      <c r="E109" s="40">
        <f>Pressure!H109</f>
        <v>213.67820014326583</v>
      </c>
      <c r="F109" s="10">
        <f t="shared" si="10"/>
        <v>4.5000000000000009</v>
      </c>
      <c r="G109" s="4">
        <f t="shared" si="9"/>
        <v>163759.36536646387</v>
      </c>
      <c r="H109" s="42">
        <f t="shared" si="11"/>
        <v>6.506045911336364</v>
      </c>
      <c r="I109" s="10">
        <f t="shared" si="12"/>
        <v>1.2409248911971353</v>
      </c>
      <c r="J109" s="4">
        <f t="shared" si="13"/>
        <v>1024.6331935466521</v>
      </c>
      <c r="K109" s="4">
        <f t="shared" si="14"/>
        <v>230.34782463617915</v>
      </c>
      <c r="L109" s="42">
        <f>Pressure!Q109</f>
        <v>0.11308121582726099</v>
      </c>
      <c r="M109" s="10">
        <f t="shared" si="16"/>
        <v>1.372027455398718</v>
      </c>
      <c r="N109" s="10">
        <f t="shared" si="15"/>
        <v>2.5992852259916033</v>
      </c>
    </row>
    <row r="110" spans="3:14">
      <c r="C110" s="4">
        <f>Pressure!AB110*1000000</f>
        <v>3867137.7382602463</v>
      </c>
      <c r="D110" s="78">
        <f>Pressure!I110</f>
        <v>2.1367820014326583E-4</v>
      </c>
      <c r="E110" s="40">
        <f>Pressure!H110</f>
        <v>213.67820014326583</v>
      </c>
      <c r="F110" s="10">
        <f t="shared" si="10"/>
        <v>4.5000000000000009</v>
      </c>
      <c r="G110" s="4">
        <f t="shared" si="9"/>
        <v>163882.68827709986</v>
      </c>
      <c r="H110" s="42">
        <f t="shared" si="11"/>
        <v>6.5098314096279459</v>
      </c>
      <c r="I110" s="10">
        <f t="shared" si="12"/>
        <v>1.2410133990624626</v>
      </c>
      <c r="J110" s="4">
        <f t="shared" si="13"/>
        <v>1025.4779541912935</v>
      </c>
      <c r="K110" s="4">
        <f t="shared" si="14"/>
        <v>230.53773530670688</v>
      </c>
      <c r="L110" s="42">
        <f>Pressure!Q110</f>
        <v>0.11442048922529273</v>
      </c>
      <c r="M110" s="10">
        <f t="shared" si="16"/>
        <v>1.3728296615868687</v>
      </c>
      <c r="N110" s="10">
        <f t="shared" si="15"/>
        <v>2.5992852259916033</v>
      </c>
    </row>
    <row r="111" spans="3:14">
      <c r="C111" s="4">
        <f>Pressure!AB111*1000000</f>
        <v>3870041.2662317692</v>
      </c>
      <c r="D111" s="78">
        <f>Pressure!I111</f>
        <v>2.1367820014326583E-4</v>
      </c>
      <c r="E111" s="40">
        <f>Pressure!H111</f>
        <v>213.67820014326583</v>
      </c>
      <c r="F111" s="10">
        <f t="shared" si="10"/>
        <v>4.5000000000000009</v>
      </c>
      <c r="G111" s="4">
        <f t="shared" si="9"/>
        <v>164005.7348303046</v>
      </c>
      <c r="H111" s="42">
        <f t="shared" si="11"/>
        <v>6.5136079158016251</v>
      </c>
      <c r="I111" s="10">
        <f t="shared" si="12"/>
        <v>1.2411015759296784</v>
      </c>
      <c r="J111" s="4">
        <f t="shared" si="13"/>
        <v>1026.3208217904289</v>
      </c>
      <c r="K111" s="4">
        <f t="shared" si="14"/>
        <v>230.72722040160716</v>
      </c>
      <c r="L111" s="42">
        <f>Pressure!Q111</f>
        <v>0.11575944104858689</v>
      </c>
      <c r="M111" s="10">
        <f t="shared" si="16"/>
        <v>1.3736298560667264</v>
      </c>
      <c r="N111" s="10">
        <f t="shared" si="15"/>
        <v>2.5992852259916033</v>
      </c>
    </row>
    <row r="112" spans="3:14">
      <c r="C112" s="4">
        <f>Pressure!AB112*1000000</f>
        <v>3872938.2679019244</v>
      </c>
      <c r="D112" s="78">
        <f>Pressure!I112</f>
        <v>2.1367820014326583E-4</v>
      </c>
      <c r="E112" s="40">
        <f>Pressure!H112</f>
        <v>213.67820014326583</v>
      </c>
      <c r="F112" s="10">
        <f t="shared" si="10"/>
        <v>4.5000000000000009</v>
      </c>
      <c r="G112" s="4">
        <f t="shared" si="9"/>
        <v>164128.50481001104</v>
      </c>
      <c r="H112" s="42">
        <f t="shared" si="11"/>
        <v>6.5173754271191173</v>
      </c>
      <c r="I112" s="10">
        <f t="shared" si="12"/>
        <v>1.2411894228341516</v>
      </c>
      <c r="J112" s="4">
        <f t="shared" si="13"/>
        <v>1027.1617948640012</v>
      </c>
      <c r="K112" s="4">
        <f t="shared" si="14"/>
        <v>230.91627958814829</v>
      </c>
      <c r="L112" s="42">
        <f>Pressure!Q112</f>
        <v>0.11709807233572025</v>
      </c>
      <c r="M112" s="10">
        <f t="shared" si="16"/>
        <v>1.3744280391190555</v>
      </c>
      <c r="N112" s="10">
        <f t="shared" si="15"/>
        <v>2.5992852259916033</v>
      </c>
    </row>
    <row r="113" spans="3:14">
      <c r="C113" s="4">
        <f>Pressure!AB113*1000000</f>
        <v>3875828.7381906034</v>
      </c>
      <c r="D113" s="78">
        <f>Pressure!I113</f>
        <v>2.1367820014326583E-4</v>
      </c>
      <c r="E113" s="40">
        <f>Pressure!H113</f>
        <v>213.67820014326583</v>
      </c>
      <c r="F113" s="10">
        <f t="shared" si="10"/>
        <v>4.5000000000000009</v>
      </c>
      <c r="G113" s="4">
        <f t="shared" si="9"/>
        <v>164250.99800093292</v>
      </c>
      <c r="H113" s="42">
        <f t="shared" si="11"/>
        <v>6.5211339408549289</v>
      </c>
      <c r="I113" s="10">
        <f t="shared" si="12"/>
        <v>1.2412769408058379</v>
      </c>
      <c r="J113" s="4">
        <f t="shared" si="13"/>
        <v>1028.0008719373018</v>
      </c>
      <c r="K113" s="4">
        <f t="shared" si="14"/>
        <v>231.104912534801</v>
      </c>
      <c r="L113" s="42">
        <f>Pressure!Q113</f>
        <v>0.11843638412314129</v>
      </c>
      <c r="M113" s="10">
        <f t="shared" si="16"/>
        <v>1.3752242110239215</v>
      </c>
      <c r="N113" s="10">
        <f t="shared" si="15"/>
        <v>2.5992852259916033</v>
      </c>
    </row>
    <row r="114" spans="3:14">
      <c r="C114" s="4">
        <f>Pressure!AB114*1000000</f>
        <v>3878712.6720323982</v>
      </c>
      <c r="D114" s="78">
        <f>Pressure!I114</f>
        <v>2.1367820014326583E-4</v>
      </c>
      <c r="E114" s="40">
        <f>Pressure!H114</f>
        <v>213.67820014326583</v>
      </c>
      <c r="F114" s="10">
        <f t="shared" si="10"/>
        <v>4.5000000000000009</v>
      </c>
      <c r="G114" s="4">
        <f t="shared" si="9"/>
        <v>164373.2141884068</v>
      </c>
      <c r="H114" s="42">
        <f t="shared" si="11"/>
        <v>6.5248834542914951</v>
      </c>
      <c r="I114" s="10">
        <f t="shared" si="12"/>
        <v>1.2413641308692003</v>
      </c>
      <c r="J114" s="4">
        <f t="shared" si="13"/>
        <v>1028.8380515398883</v>
      </c>
      <c r="K114" s="4">
        <f t="shared" si="14"/>
        <v>231.29311891099508</v>
      </c>
      <c r="L114" s="42">
        <f>Pressure!Q114</f>
        <v>0.11977437744517949</v>
      </c>
      <c r="M114" s="10">
        <f t="shared" si="16"/>
        <v>1.3760183720603576</v>
      </c>
      <c r="N114" s="10">
        <f t="shared" si="15"/>
        <v>2.5992852259916033</v>
      </c>
    </row>
    <row r="115" spans="3:14">
      <c r="C115" s="4">
        <f>Pressure!AB115*1000000</f>
        <v>3881590.0643788408</v>
      </c>
      <c r="D115" s="78">
        <f>Pressure!I115</f>
        <v>2.1367820014326583E-4</v>
      </c>
      <c r="E115" s="40">
        <f>Pressure!H115</f>
        <v>213.67820014326583</v>
      </c>
      <c r="F115" s="10">
        <f t="shared" si="10"/>
        <v>4.5000000000000009</v>
      </c>
      <c r="G115" s="4">
        <f t="shared" si="9"/>
        <v>164495.15315848734</v>
      </c>
      <c r="H115" s="42">
        <f t="shared" si="11"/>
        <v>6.528623964722116</v>
      </c>
      <c r="I115" s="10">
        <f t="shared" si="12"/>
        <v>1.2414509940433074</v>
      </c>
      <c r="J115" s="4">
        <f t="shared" si="13"/>
        <v>1029.6733322062373</v>
      </c>
      <c r="K115" s="4">
        <f t="shared" si="14"/>
        <v>231.48089838726617</v>
      </c>
      <c r="L115" s="42">
        <f>Pressure!Q115</f>
        <v>0.12111205333405504</v>
      </c>
      <c r="M115" s="10">
        <f t="shared" si="16"/>
        <v>1.3768105225065217</v>
      </c>
      <c r="N115" s="10">
        <f t="shared" si="15"/>
        <v>2.5992852259916033</v>
      </c>
    </row>
    <row r="116" spans="3:14">
      <c r="C116" s="4">
        <f>Pressure!AB116*1000000</f>
        <v>3884460.9101951239</v>
      </c>
      <c r="D116" s="78">
        <f>Pressure!I116</f>
        <v>2.1367820014326583E-4</v>
      </c>
      <c r="E116" s="40">
        <f>Pressure!H116</f>
        <v>213.67820014326583</v>
      </c>
      <c r="F116" s="10">
        <f t="shared" si="10"/>
        <v>4.5000000000000009</v>
      </c>
      <c r="G116" s="4">
        <f t="shared" si="9"/>
        <v>164616.81469780795</v>
      </c>
      <c r="H116" s="42">
        <f t="shared" si="11"/>
        <v>6.5323554694467107</v>
      </c>
      <c r="I116" s="10">
        <f t="shared" si="12"/>
        <v>1.2415375313417656</v>
      </c>
      <c r="J116" s="4">
        <f t="shared" si="13"/>
        <v>1030.5067124747902</v>
      </c>
      <c r="K116" s="4">
        <f t="shared" si="14"/>
        <v>231.6682506350412</v>
      </c>
      <c r="L116" s="42">
        <f>Pressure!Q116</f>
        <v>0.12244941281988828</v>
      </c>
      <c r="M116" s="10">
        <f t="shared" si="16"/>
        <v>1.377600662639251</v>
      </c>
      <c r="N116" s="10">
        <f t="shared" si="15"/>
        <v>2.5992852259916033</v>
      </c>
    </row>
    <row r="117" spans="3:14">
      <c r="C117" s="4">
        <f>Pressure!AB117*1000000</f>
        <v>3887325.2044646046</v>
      </c>
      <c r="D117" s="78">
        <f>Pressure!I117</f>
        <v>2.1367820014326583E-4</v>
      </c>
      <c r="E117" s="40">
        <f>Pressure!H117</f>
        <v>213.67820014326583</v>
      </c>
      <c r="F117" s="10">
        <f t="shared" si="10"/>
        <v>4.5000000000000009</v>
      </c>
      <c r="G117" s="4">
        <f t="shared" si="9"/>
        <v>164738.19859377187</v>
      </c>
      <c r="H117" s="42">
        <f t="shared" si="11"/>
        <v>6.5360779657776824</v>
      </c>
      <c r="I117" s="10">
        <f t="shared" si="12"/>
        <v>1.2416237437728865</v>
      </c>
      <c r="J117" s="4">
        <f t="shared" si="13"/>
        <v>1031.3381908892613</v>
      </c>
      <c r="K117" s="4">
        <f t="shared" si="14"/>
        <v>231.85517532693254</v>
      </c>
      <c r="L117" s="42">
        <f>Pressure!Q117</f>
        <v>0.12378645693070939</v>
      </c>
      <c r="M117" s="10">
        <f t="shared" si="16"/>
        <v>1.3783887927347149</v>
      </c>
      <c r="N117" s="10">
        <f t="shared" si="15"/>
        <v>2.5992852259916033</v>
      </c>
    </row>
    <row r="118" spans="3:14">
      <c r="C118" s="4">
        <f>Pressure!AB118*1000000</f>
        <v>3890182.9421843407</v>
      </c>
      <c r="D118" s="78">
        <f>Pressure!I118</f>
        <v>2.1367820014326583E-4</v>
      </c>
      <c r="E118" s="40">
        <f>Pressure!H118</f>
        <v>213.67820014326583</v>
      </c>
      <c r="F118" s="10">
        <f t="shared" si="10"/>
        <v>4.5000000000000009</v>
      </c>
      <c r="G118" s="4">
        <f t="shared" si="9"/>
        <v>164859.30463436298</v>
      </c>
      <c r="H118" s="42">
        <f t="shared" si="11"/>
        <v>6.5397914510341195</v>
      </c>
      <c r="I118" s="10">
        <f t="shared" si="12"/>
        <v>1.2417096323395831</v>
      </c>
      <c r="J118" s="4">
        <f t="shared" si="13"/>
        <v>1032.1677659973425</v>
      </c>
      <c r="K118" s="4">
        <f t="shared" si="14"/>
        <v>232.04167213644678</v>
      </c>
      <c r="L118" s="42">
        <f>Pressure!Q118</f>
        <v>0.12512318669246761</v>
      </c>
      <c r="M118" s="10">
        <f t="shared" si="16"/>
        <v>1.3791749130678495</v>
      </c>
      <c r="N118" s="10">
        <f t="shared" si="15"/>
        <v>2.5992852259916033</v>
      </c>
    </row>
    <row r="119" spans="3:14">
      <c r="C119" s="4">
        <f>Pressure!AB119*1000000</f>
        <v>3893034.1183690936</v>
      </c>
      <c r="D119" s="78">
        <f>Pressure!I119</f>
        <v>2.1367820014326583E-4</v>
      </c>
      <c r="E119" s="40">
        <f>Pressure!H119</f>
        <v>213.67820014326583</v>
      </c>
      <c r="F119" s="10">
        <f t="shared" si="10"/>
        <v>4.5000000000000009</v>
      </c>
      <c r="G119" s="4">
        <f t="shared" si="9"/>
        <v>164980.13260831541</v>
      </c>
      <c r="H119" s="42">
        <f t="shared" si="11"/>
        <v>6.5434959225470193</v>
      </c>
      <c r="I119" s="10">
        <f t="shared" si="12"/>
        <v>1.2417951980395208</v>
      </c>
      <c r="J119" s="4">
        <f t="shared" si="13"/>
        <v>1032.9954363518643</v>
      </c>
      <c r="K119" s="4">
        <f t="shared" si="14"/>
        <v>232.22774073824567</v>
      </c>
      <c r="L119" s="42">
        <f>Pressure!Q119</f>
        <v>0.12645960312904087</v>
      </c>
      <c r="M119" s="10">
        <f t="shared" si="16"/>
        <v>1.3799590239128712</v>
      </c>
      <c r="N119" s="10">
        <f t="shared" si="15"/>
        <v>2.5992852259916033</v>
      </c>
    </row>
    <row r="120" spans="3:14">
      <c r="C120" s="4">
        <f>Pressure!AB120*1000000</f>
        <v>3895878.7280472866</v>
      </c>
      <c r="D120" s="78">
        <f>Pressure!I120</f>
        <v>2.1367820014326583E-4</v>
      </c>
      <c r="E120" s="40">
        <f>Pressure!H120</f>
        <v>213.67820014326583</v>
      </c>
      <c r="F120" s="10">
        <f t="shared" si="10"/>
        <v>4.5000000000000009</v>
      </c>
      <c r="G120" s="4">
        <f t="shared" si="9"/>
        <v>165100.68230494222</v>
      </c>
      <c r="H120" s="42">
        <f t="shared" si="11"/>
        <v>6.5471913776540474</v>
      </c>
      <c r="I120" s="10">
        <f t="shared" si="12"/>
        <v>1.2418804418650262</v>
      </c>
      <c r="J120" s="4">
        <f t="shared" si="13"/>
        <v>1033.8212005096238</v>
      </c>
      <c r="K120" s="4">
        <f t="shared" si="14"/>
        <v>232.4133808078827</v>
      </c>
      <c r="L120" s="42">
        <f>Pressure!Q120</f>
        <v>0.1277957072622449</v>
      </c>
      <c r="M120" s="10">
        <f t="shared" si="16"/>
        <v>1.3807411255427497</v>
      </c>
      <c r="N120" s="10">
        <f t="shared" si="15"/>
        <v>2.5992852259916033</v>
      </c>
    </row>
    <row r="121" spans="3:14">
      <c r="C121" s="4">
        <f>Pressure!AB121*1000000</f>
        <v>3898716.7662646398</v>
      </c>
      <c r="D121" s="78">
        <f>Pressure!I121</f>
        <v>2.1367820014326583E-4</v>
      </c>
      <c r="E121" s="40">
        <f>Pressure!H121</f>
        <v>213.67820014326583</v>
      </c>
      <c r="F121" s="10">
        <f t="shared" si="10"/>
        <v>4.5000000000000009</v>
      </c>
      <c r="G121" s="4">
        <f t="shared" si="9"/>
        <v>165220.95351428949</v>
      </c>
      <c r="H121" s="42">
        <f t="shared" si="11"/>
        <v>6.5508778137042682</v>
      </c>
      <c r="I121" s="10">
        <f t="shared" si="12"/>
        <v>1.2419653648032265</v>
      </c>
      <c r="J121" s="4">
        <f t="shared" si="13"/>
        <v>1034.6450570324391</v>
      </c>
      <c r="K121" s="4">
        <f t="shared" si="14"/>
        <v>232.59859202204018</v>
      </c>
      <c r="L121" s="42">
        <f>Pressure!Q121</f>
        <v>0.12913150011184291</v>
      </c>
      <c r="M121" s="10">
        <f t="shared" si="16"/>
        <v>1.381521218229717</v>
      </c>
      <c r="N121" s="10">
        <f t="shared" si="15"/>
        <v>2.5992852259916033</v>
      </c>
    </row>
    <row r="122" spans="3:14">
      <c r="C122" s="4">
        <f>Pressure!AB122*1000000</f>
        <v>3901548.2280815202</v>
      </c>
      <c r="D122" s="78">
        <f>Pressure!I122</f>
        <v>2.1367820014326583E-4</v>
      </c>
      <c r="E122" s="40">
        <f>Pressure!H122</f>
        <v>213.67820014326583</v>
      </c>
      <c r="F122" s="10">
        <f t="shared" si="10"/>
        <v>4.5000000000000009</v>
      </c>
      <c r="G122" s="4">
        <f t="shared" si="9"/>
        <v>165340.94602702401</v>
      </c>
      <c r="H122" s="42">
        <f t="shared" si="11"/>
        <v>6.554555228054717</v>
      </c>
      <c r="I122" s="10">
        <f t="shared" si="12"/>
        <v>1.2420499678360002</v>
      </c>
      <c r="J122" s="4">
        <f t="shared" si="13"/>
        <v>1035.4670044863794</v>
      </c>
      <c r="K122" s="4">
        <f t="shared" si="14"/>
        <v>232.78337405835606</v>
      </c>
      <c r="L122" s="42">
        <f>Pressure!Q122</f>
        <v>0.13046698269555448</v>
      </c>
      <c r="M122" s="10">
        <f t="shared" si="16"/>
        <v>1.3822993022448262</v>
      </c>
      <c r="N122" s="10">
        <f t="shared" si="15"/>
        <v>2.5992852259916033</v>
      </c>
    </row>
    <row r="123" spans="3:14">
      <c r="C123" s="4">
        <f>Pressure!AB123*1000000</f>
        <v>3904373.1085737725</v>
      </c>
      <c r="D123" s="78">
        <f>Pressure!I123</f>
        <v>2.1367820014326583E-4</v>
      </c>
      <c r="E123" s="40">
        <f>Pressure!H123</f>
        <v>213.67820014326583</v>
      </c>
      <c r="F123" s="10">
        <f t="shared" si="10"/>
        <v>4.5000000000000009</v>
      </c>
      <c r="G123" s="4">
        <f t="shared" si="9"/>
        <v>165460.65963446849</v>
      </c>
      <c r="H123" s="42">
        <f t="shared" si="11"/>
        <v>6.5582236180714952</v>
      </c>
      <c r="I123" s="10">
        <f t="shared" si="12"/>
        <v>1.2421342519400314</v>
      </c>
      <c r="J123" s="4">
        <f t="shared" si="13"/>
        <v>1036.2870414420076</v>
      </c>
      <c r="K123" s="4">
        <f t="shared" si="14"/>
        <v>232.96772659547855</v>
      </c>
      <c r="L123" s="42">
        <f>Pressure!Q123</f>
        <v>0.13180215602906514</v>
      </c>
      <c r="M123" s="10">
        <f t="shared" si="16"/>
        <v>1.3830753778581995</v>
      </c>
      <c r="N123" s="10">
        <f t="shared" si="15"/>
        <v>2.5992852259916033</v>
      </c>
    </row>
    <row r="124" spans="3:14">
      <c r="C124" s="4">
        <f>Pressure!AB124*1000000</f>
        <v>3907191.4028339176</v>
      </c>
      <c r="D124" s="78">
        <f>Pressure!I124</f>
        <v>2.1367820014326583E-4</v>
      </c>
      <c r="E124" s="40">
        <f>Pressure!H124</f>
        <v>213.67820014326583</v>
      </c>
      <c r="F124" s="10">
        <f t="shared" si="10"/>
        <v>4.5000000000000009</v>
      </c>
      <c r="G124" s="4">
        <f t="shared" si="9"/>
        <v>165580.09412865236</v>
      </c>
      <c r="H124" s="42">
        <f t="shared" si="11"/>
        <v>6.561882981131328</v>
      </c>
      <c r="I124" s="10">
        <f t="shared" si="12"/>
        <v>1.2422182180868755</v>
      </c>
      <c r="J124" s="4">
        <f t="shared" si="13"/>
        <v>1037.1051664747276</v>
      </c>
      <c r="K124" s="4">
        <f t="shared" si="14"/>
        <v>233.15164931314411</v>
      </c>
      <c r="L124" s="42">
        <f>Pressure!Q124</f>
        <v>0.13313702112603545</v>
      </c>
      <c r="M124" s="10">
        <f t="shared" si="16"/>
        <v>1.3838494453391301</v>
      </c>
      <c r="N124" s="10">
        <f t="shared" si="15"/>
        <v>2.5992852259916033</v>
      </c>
    </row>
    <row r="125" spans="3:14">
      <c r="C125" s="4">
        <f>Pressure!AB125*1000000</f>
        <v>3910003.1059688386</v>
      </c>
      <c r="D125" s="78">
        <f>Pressure!I125</f>
        <v>2.1367820014326583E-4</v>
      </c>
      <c r="E125" s="40">
        <f>Pressure!H125</f>
        <v>213.67820014326583</v>
      </c>
      <c r="F125" s="10">
        <f t="shared" si="10"/>
        <v>4.5000000000000009</v>
      </c>
      <c r="G125" s="4">
        <f t="shared" si="9"/>
        <v>165699.24930221369</v>
      </c>
      <c r="H125" s="42">
        <f t="shared" si="11"/>
        <v>6.5655333146185821</v>
      </c>
      <c r="I125" s="10">
        <f t="shared" si="12"/>
        <v>1.2423018672429189</v>
      </c>
      <c r="J125" s="4">
        <f t="shared" si="13"/>
        <v>1037.9213781641122</v>
      </c>
      <c r="K125" s="4">
        <f t="shared" si="14"/>
        <v>233.33514189202648</v>
      </c>
      <c r="L125" s="42">
        <f>Pressure!Q125</f>
        <v>0.13447157899811008</v>
      </c>
      <c r="M125" s="10">
        <f t="shared" si="16"/>
        <v>1.3846215049557817</v>
      </c>
      <c r="N125" s="10">
        <f t="shared" si="15"/>
        <v>2.5992852259916033</v>
      </c>
    </row>
    <row r="126" spans="3:14">
      <c r="C126" s="4">
        <f>Pressure!AB126*1000000</f>
        <v>3912808.2131017582</v>
      </c>
      <c r="D126" s="78">
        <f>Pressure!I126</f>
        <v>2.1367820014326583E-4</v>
      </c>
      <c r="E126" s="40">
        <f>Pressure!H126</f>
        <v>213.67820014326583</v>
      </c>
      <c r="F126" s="10">
        <f t="shared" si="10"/>
        <v>4.5000000000000009</v>
      </c>
      <c r="G126" s="4">
        <f t="shared" si="9"/>
        <v>165818.12494848302</v>
      </c>
      <c r="H126" s="42">
        <f t="shared" si="11"/>
        <v>6.5691746159278415</v>
      </c>
      <c r="I126" s="10">
        <f t="shared" si="12"/>
        <v>1.2423852003694678</v>
      </c>
      <c r="J126" s="4">
        <f t="shared" si="13"/>
        <v>1038.7356750944778</v>
      </c>
      <c r="K126" s="4">
        <f t="shared" si="14"/>
        <v>233.51820401386578</v>
      </c>
      <c r="L126" s="42">
        <f>Pressure!Q126</f>
        <v>0.13580583065492705</v>
      </c>
      <c r="M126" s="10">
        <f t="shared" si="16"/>
        <v>1.3853915569754607</v>
      </c>
      <c r="N126" s="10">
        <f t="shared" si="15"/>
        <v>2.5992852259916033</v>
      </c>
    </row>
    <row r="127" spans="3:14">
      <c r="C127" s="4">
        <f>Pressure!AB127*1000000</f>
        <v>3915606.7193704341</v>
      </c>
      <c r="D127" s="78">
        <f>Pressure!I127</f>
        <v>2.1367820014326583E-4</v>
      </c>
      <c r="E127" s="40">
        <f>Pressure!H127</f>
        <v>213.67820014326583</v>
      </c>
      <c r="F127" s="10">
        <f t="shared" si="10"/>
        <v>4.5000000000000009</v>
      </c>
      <c r="G127" s="4">
        <f t="shared" si="9"/>
        <v>165936.72086140676</v>
      </c>
      <c r="H127" s="42">
        <f t="shared" si="11"/>
        <v>6.5728068824615713</v>
      </c>
      <c r="I127" s="10">
        <f t="shared" si="12"/>
        <v>1.2424682184227234</v>
      </c>
      <c r="J127" s="4">
        <f t="shared" si="13"/>
        <v>1039.5480558543597</v>
      </c>
      <c r="K127" s="4">
        <f t="shared" si="14"/>
        <v>233.70083536135061</v>
      </c>
      <c r="L127" s="42">
        <f>Pressure!Q127</f>
        <v>0.13713977710412675</v>
      </c>
      <c r="M127" s="10">
        <f t="shared" si="16"/>
        <v>1.3861596016643614</v>
      </c>
      <c r="N127" s="10">
        <f t="shared" si="15"/>
        <v>2.5992852259916033</v>
      </c>
    </row>
    <row r="128" spans="3:14">
      <c r="C128" s="4">
        <f>Pressure!AB128*1000000</f>
        <v>3918398.6199292121</v>
      </c>
      <c r="D128" s="78">
        <f>Pressure!I128</f>
        <v>2.1367820014326583E-4</v>
      </c>
      <c r="E128" s="40">
        <f>Pressure!H128</f>
        <v>213.67820014326583</v>
      </c>
      <c r="F128" s="10">
        <f t="shared" si="10"/>
        <v>4.5000000000000009</v>
      </c>
      <c r="G128" s="4">
        <f t="shared" si="9"/>
        <v>166055.03683563447</v>
      </c>
      <c r="H128" s="42">
        <f t="shared" si="11"/>
        <v>6.5764301116328019</v>
      </c>
      <c r="I128" s="10">
        <f t="shared" si="12"/>
        <v>1.2425509223538704</v>
      </c>
      <c r="J128" s="4">
        <f t="shared" si="13"/>
        <v>1040.3585190371089</v>
      </c>
      <c r="K128" s="4">
        <f t="shared" si="14"/>
        <v>233.88303561825208</v>
      </c>
      <c r="L128" s="42">
        <f>Pressure!Q128</f>
        <v>0.13847341935136112</v>
      </c>
      <c r="M128" s="10">
        <f t="shared" si="16"/>
        <v>1.3869256392878977</v>
      </c>
      <c r="N128" s="10">
        <f t="shared" si="15"/>
        <v>2.5992852259916033</v>
      </c>
    </row>
    <row r="129" spans="3:14">
      <c r="C129" s="4">
        <f>Pressure!AB129*1000000</f>
        <v>3921183.9099470042</v>
      </c>
      <c r="D129" s="78">
        <f>Pressure!I129</f>
        <v>2.1367820014326583E-4</v>
      </c>
      <c r="E129" s="40">
        <f>Pressure!H129</f>
        <v>213.67820014326583</v>
      </c>
      <c r="F129" s="10">
        <f t="shared" si="10"/>
        <v>4.5000000000000009</v>
      </c>
      <c r="G129" s="4">
        <f t="shared" si="9"/>
        <v>166173.0726664328</v>
      </c>
      <c r="H129" s="42">
        <f t="shared" si="11"/>
        <v>6.580044300862518</v>
      </c>
      <c r="I129" s="10">
        <f t="shared" si="12"/>
        <v>1.2426333131090475</v>
      </c>
      <c r="J129" s="4">
        <f t="shared" si="13"/>
        <v>1041.167063240305</v>
      </c>
      <c r="K129" s="4">
        <f t="shared" si="14"/>
        <v>234.06480446929206</v>
      </c>
      <c r="L129" s="42">
        <f>Pressure!Q129</f>
        <v>0.13980675840030246</v>
      </c>
      <c r="M129" s="10">
        <f t="shared" si="16"/>
        <v>1.3876896701104178</v>
      </c>
      <c r="N129" s="10">
        <f t="shared" si="15"/>
        <v>2.5992852259916033</v>
      </c>
    </row>
    <row r="130" spans="3:14">
      <c r="C130" s="4">
        <f>Pressure!AB130*1000000</f>
        <v>3923962.5846086522</v>
      </c>
      <c r="D130" s="78">
        <f>Pressure!I130</f>
        <v>2.1367820014326583E-4</v>
      </c>
      <c r="E130" s="40">
        <f>Pressure!H130</f>
        <v>213.67820014326583</v>
      </c>
      <c r="F130" s="10">
        <f t="shared" si="10"/>
        <v>4.5000000000000009</v>
      </c>
      <c r="G130" s="4">
        <f t="shared" si="9"/>
        <v>166290.82814974361</v>
      </c>
      <c r="H130" s="42">
        <f t="shared" si="11"/>
        <v>6.5836494475814309</v>
      </c>
      <c r="I130" s="10">
        <f t="shared" si="12"/>
        <v>1.242715391629414</v>
      </c>
      <c r="J130" s="4">
        <f t="shared" si="13"/>
        <v>1041.9736870661516</v>
      </c>
      <c r="K130" s="4">
        <f t="shared" si="14"/>
        <v>234.24614160023191</v>
      </c>
      <c r="L130" s="42">
        <f>Pressure!Q130</f>
        <v>0.14113979525265252</v>
      </c>
      <c r="M130" s="10">
        <f t="shared" si="16"/>
        <v>1.388451694395332</v>
      </c>
      <c r="N130" s="10">
        <f t="shared" si="15"/>
        <v>2.5992852259916033</v>
      </c>
    </row>
    <row r="131" spans="3:14">
      <c r="C131" s="4">
        <f>Pressure!AB131*1000000</f>
        <v>3926734.6391135617</v>
      </c>
      <c r="D131" s="78">
        <f>Pressure!I131</f>
        <v>2.1367820014326583E-4</v>
      </c>
      <c r="E131" s="40">
        <f>Pressure!H131</f>
        <v>213.67820014326583</v>
      </c>
      <c r="F131" s="10">
        <f t="shared" si="10"/>
        <v>4.5000000000000009</v>
      </c>
      <c r="G131" s="4">
        <f t="shared" si="9"/>
        <v>166408.30308212593</v>
      </c>
      <c r="H131" s="42">
        <f t="shared" si="11"/>
        <v>6.5872455492282187</v>
      </c>
      <c r="I131" s="10">
        <f t="shared" si="12"/>
        <v>1.2427971588511393</v>
      </c>
      <c r="J131" s="4">
        <f t="shared" si="13"/>
        <v>1042.7783891210795</v>
      </c>
      <c r="K131" s="4">
        <f t="shared" si="14"/>
        <v>234.42704669778325</v>
      </c>
      <c r="L131" s="42">
        <f>Pressure!Q131</f>
        <v>0.14247253090815143</v>
      </c>
      <c r="M131" s="10">
        <f t="shared" si="16"/>
        <v>1.389211712405048</v>
      </c>
      <c r="N131" s="10">
        <f t="shared" si="15"/>
        <v>2.5992852259916033</v>
      </c>
    </row>
    <row r="132" spans="3:14">
      <c r="C132" s="4">
        <f>Pressure!AB132*1000000</f>
        <v>3929500.0686779232</v>
      </c>
      <c r="D132" s="78">
        <f>Pressure!I132</f>
        <v>2.1367820014326583E-4</v>
      </c>
      <c r="E132" s="40">
        <f>Pressure!H132</f>
        <v>213.67820014326583</v>
      </c>
      <c r="F132" s="10">
        <f t="shared" si="10"/>
        <v>4.5000000000000009</v>
      </c>
      <c r="G132" s="4">
        <f t="shared" si="9"/>
        <v>166525.49726085007</v>
      </c>
      <c r="H132" s="42">
        <f t="shared" si="11"/>
        <v>6.59083260325243</v>
      </c>
      <c r="I132" s="10">
        <f t="shared" si="12"/>
        <v>1.2428786157054952</v>
      </c>
      <c r="J132" s="4">
        <f t="shared" si="13"/>
        <v>1043.5811680163931</v>
      </c>
      <c r="K132" s="4">
        <f t="shared" si="14"/>
        <v>234.60751944975343</v>
      </c>
      <c r="L132" s="42">
        <f>Pressure!Q132</f>
        <v>0.14380496636458659</v>
      </c>
      <c r="M132" s="10">
        <f t="shared" si="16"/>
        <v>1.3899697244011637</v>
      </c>
      <c r="N132" s="10">
        <f t="shared" si="15"/>
        <v>2.5992852259916033</v>
      </c>
    </row>
    <row r="133" spans="3:14">
      <c r="C133" s="4">
        <f>Pressure!AB133*1000000</f>
        <v>3932258.8685317342</v>
      </c>
      <c r="D133" s="78">
        <f>Pressure!I133</f>
        <v>2.1367820014326583E-4</v>
      </c>
      <c r="E133" s="40">
        <f>Pressure!H133</f>
        <v>213.67820014326583</v>
      </c>
      <c r="F133" s="10">
        <f t="shared" si="10"/>
        <v>4.5000000000000009</v>
      </c>
      <c r="G133" s="4">
        <f t="shared" si="9"/>
        <v>166642.41048377147</v>
      </c>
      <c r="H133" s="42">
        <f t="shared" si="11"/>
        <v>6.5944106071106265</v>
      </c>
      <c r="I133" s="10">
        <f t="shared" si="12"/>
        <v>1.2429597631187967</v>
      </c>
      <c r="J133" s="4">
        <f t="shared" si="13"/>
        <v>1044.3820223674043</v>
      </c>
      <c r="K133" s="4">
        <f t="shared" si="14"/>
        <v>234.78755954485055</v>
      </c>
      <c r="L133" s="42">
        <f>Pressure!Q133</f>
        <v>0.14513710261780144</v>
      </c>
      <c r="M133" s="10">
        <f t="shared" si="16"/>
        <v>1.3907257306441976</v>
      </c>
      <c r="N133" s="10">
        <f t="shared" si="15"/>
        <v>2.5992852259916033</v>
      </c>
    </row>
    <row r="134" spans="3:14">
      <c r="C134" s="4">
        <f>Pressure!AB134*1000000</f>
        <v>3935011.0339213135</v>
      </c>
      <c r="D134" s="78">
        <f>Pressure!I134</f>
        <v>2.1367820014326583E-4</v>
      </c>
      <c r="E134" s="40">
        <f>Pressure!H134</f>
        <v>213.67820014326583</v>
      </c>
      <c r="F134" s="10">
        <f t="shared" si="10"/>
        <v>4.5000000000000009</v>
      </c>
      <c r="G134" s="4">
        <f t="shared" si="9"/>
        <v>166759.04254943726</v>
      </c>
      <c r="H134" s="42">
        <f t="shared" si="11"/>
        <v>6.5979795582696426</v>
      </c>
      <c r="I134" s="10">
        <f t="shared" si="12"/>
        <v>1.2430406020125029</v>
      </c>
      <c r="J134" s="4">
        <f t="shared" si="13"/>
        <v>1045.1809507941628</v>
      </c>
      <c r="K134" s="4">
        <f t="shared" si="14"/>
        <v>234.96716667284807</v>
      </c>
      <c r="L134" s="42">
        <f>Pressure!Q134</f>
        <v>0.14646894066170438</v>
      </c>
      <c r="M134" s="10">
        <f t="shared" si="16"/>
        <v>1.3914797313937552</v>
      </c>
      <c r="N134" s="10">
        <f t="shared" si="15"/>
        <v>2.5992852259916033</v>
      </c>
    </row>
    <row r="135" spans="3:14">
      <c r="C135" s="4">
        <f>Pressure!AB135*1000000</f>
        <v>3937756.56010728</v>
      </c>
      <c r="D135" s="78">
        <f>Pressure!I135</f>
        <v>2.1367820014326583E-4</v>
      </c>
      <c r="E135" s="40">
        <f>Pressure!H135</f>
        <v>213.67820014326583</v>
      </c>
      <c r="F135" s="10">
        <f t="shared" si="10"/>
        <v>4.5000000000000009</v>
      </c>
      <c r="G135" s="4">
        <f t="shared" si="9"/>
        <v>166875.39325700057</v>
      </c>
      <c r="H135" s="42">
        <f t="shared" si="11"/>
        <v>6.601539454204004</v>
      </c>
      <c r="I135" s="10">
        <f t="shared" si="12"/>
        <v>1.2431211333031849</v>
      </c>
      <c r="J135" s="4">
        <f t="shared" si="13"/>
        <v>1045.9779519208698</v>
      </c>
      <c r="K135" s="4">
        <f t="shared" si="14"/>
        <v>235.14634052445254</v>
      </c>
      <c r="L135" s="42">
        <f>Pressure!Q135</f>
        <v>0.14780048148827749</v>
      </c>
      <c r="M135" s="10">
        <f t="shared" si="16"/>
        <v>1.3922317269084437</v>
      </c>
      <c r="N135" s="10">
        <f t="shared" si="15"/>
        <v>2.5992852259916033</v>
      </c>
    </row>
    <row r="136" spans="3:14">
      <c r="C136" s="4">
        <f>Pressure!AB136*1000000</f>
        <v>3940495.4423666047</v>
      </c>
      <c r="D136" s="78">
        <f>Pressure!I136</f>
        <v>2.1367820014326583E-4</v>
      </c>
      <c r="E136" s="40">
        <f>Pressure!H136</f>
        <v>213.67820014326583</v>
      </c>
      <c r="F136" s="10">
        <f t="shared" si="10"/>
        <v>4.5000000000000009</v>
      </c>
      <c r="G136" s="4">
        <f t="shared" si="9"/>
        <v>166991.46240630752</v>
      </c>
      <c r="H136" s="42">
        <f t="shared" si="11"/>
        <v>6.6050902923985788</v>
      </c>
      <c r="I136" s="10">
        <f t="shared" si="12"/>
        <v>1.2432013579026138</v>
      </c>
      <c r="J136" s="4">
        <f t="shared" si="13"/>
        <v>1046.7730243764731</v>
      </c>
      <c r="K136" s="4">
        <f t="shared" si="14"/>
        <v>235.3250807914377</v>
      </c>
      <c r="L136" s="42">
        <f>Pressure!Q136</f>
        <v>0.14913172608758535</v>
      </c>
      <c r="M136" s="10">
        <f t="shared" si="16"/>
        <v>1.3929817174460475</v>
      </c>
      <c r="N136" s="10">
        <f t="shared" si="15"/>
        <v>2.5992852259916033</v>
      </c>
    </row>
    <row r="137" spans="3:14">
      <c r="C137" s="4">
        <f>Pressure!AB137*1000000</f>
        <v>3943227.6759910658</v>
      </c>
      <c r="D137" s="78">
        <f>Pressure!I137</f>
        <v>2.1367820014326583E-4</v>
      </c>
      <c r="E137" s="40">
        <f>Pressure!H137</f>
        <v>213.67820014326583</v>
      </c>
      <c r="F137" s="10">
        <f t="shared" si="10"/>
        <v>4.5000000000000009</v>
      </c>
      <c r="G137" s="4">
        <f t="shared" si="9"/>
        <v>167107.24979783167</v>
      </c>
      <c r="H137" s="42">
        <f t="shared" si="11"/>
        <v>6.6086320703465793</v>
      </c>
      <c r="I137" s="10">
        <f t="shared" si="12"/>
        <v>1.2432812767177417</v>
      </c>
      <c r="J137" s="4">
        <f t="shared" si="13"/>
        <v>1047.5661667942193</v>
      </c>
      <c r="K137" s="4">
        <f t="shared" si="14"/>
        <v>235.5033871665436</v>
      </c>
      <c r="L137" s="42">
        <f>Pressure!Q137</f>
        <v>0.15046267544778361</v>
      </c>
      <c r="M137" s="10">
        <f t="shared" si="16"/>
        <v>1.3937297032633851</v>
      </c>
      <c r="N137" s="10">
        <f t="shared" si="15"/>
        <v>2.5992852259916033</v>
      </c>
    </row>
    <row r="138" spans="3:14">
      <c r="C138" s="4">
        <f>Pressure!AB138*1000000</f>
        <v>3945953.2562868926</v>
      </c>
      <c r="D138" s="78">
        <f>Pressure!I138</f>
        <v>2.1367820014326583E-4</v>
      </c>
      <c r="E138" s="40">
        <f>Pressure!H138</f>
        <v>213.67820014326583</v>
      </c>
      <c r="F138" s="10">
        <f t="shared" si="10"/>
        <v>4.5000000000000009</v>
      </c>
      <c r="G138" s="4">
        <f t="shared" si="9"/>
        <v>167222.75523265905</v>
      </c>
      <c r="H138" s="42">
        <f t="shared" si="11"/>
        <v>6.6121647855491466</v>
      </c>
      <c r="I138" s="10">
        <f t="shared" si="12"/>
        <v>1.2433608906507183</v>
      </c>
      <c r="J138" s="4">
        <f t="shared" si="13"/>
        <v>1048.357377811549</v>
      </c>
      <c r="K138" s="4">
        <f t="shared" si="14"/>
        <v>235.68125934345332</v>
      </c>
      <c r="L138" s="42">
        <f>Pressure!Q138</f>
        <v>0.1517933305551277</v>
      </c>
      <c r="M138" s="10">
        <f t="shared" si="16"/>
        <v>1.3944756846161992</v>
      </c>
      <c r="N138" s="10">
        <f t="shared" si="15"/>
        <v>2.5992852259916033</v>
      </c>
    </row>
    <row r="139" spans="3:14">
      <c r="C139" s="4">
        <f>Pressure!AB139*1000000</f>
        <v>3948672.1785762999</v>
      </c>
      <c r="D139" s="78">
        <f>Pressure!I139</f>
        <v>2.1367820014326583E-4</v>
      </c>
      <c r="E139" s="40">
        <f>Pressure!H139</f>
        <v>213.67820014326583</v>
      </c>
      <c r="F139" s="10">
        <f t="shared" si="10"/>
        <v>4.5000000000000009</v>
      </c>
      <c r="G139" s="4">
        <f t="shared" si="9"/>
        <v>167337.97851255315</v>
      </c>
      <c r="H139" s="42">
        <f t="shared" si="11"/>
        <v>6.6156884355173027</v>
      </c>
      <c r="I139" s="10">
        <f t="shared" si="12"/>
        <v>1.2434402005989627</v>
      </c>
      <c r="J139" s="4">
        <f t="shared" si="13"/>
        <v>1049.1466560705446</v>
      </c>
      <c r="K139" s="4">
        <f t="shared" si="14"/>
        <v>235.85869701689327</v>
      </c>
      <c r="L139" s="42">
        <f>Pressure!Q139</f>
        <v>0.15312369239398158</v>
      </c>
      <c r="M139" s="10">
        <f t="shared" si="16"/>
        <v>1.3952196617594037</v>
      </c>
      <c r="N139" s="10">
        <f t="shared" si="15"/>
        <v>2.5992852259916033</v>
      </c>
    </row>
    <row r="140" spans="3:14">
      <c r="C140" s="4">
        <f>Pressure!AB140*1000000</f>
        <v>3951384.4381963196</v>
      </c>
      <c r="D140" s="78">
        <f>Pressure!I140</f>
        <v>2.1367820014326583E-4</v>
      </c>
      <c r="E140" s="40">
        <f>Pressure!H140</f>
        <v>213.67820014326583</v>
      </c>
      <c r="F140" s="10">
        <f t="shared" si="10"/>
        <v>4.5000000000000009</v>
      </c>
      <c r="G140" s="4">
        <f t="shared" si="9"/>
        <v>167452.91943990535</v>
      </c>
      <c r="H140" s="42">
        <f t="shared" si="11"/>
        <v>6.6192030177704932</v>
      </c>
      <c r="I140" s="10">
        <f t="shared" si="12"/>
        <v>1.2435192074551549</v>
      </c>
      <c r="J140" s="4">
        <f t="shared" si="13"/>
        <v>1049.9340002175888</v>
      </c>
      <c r="K140" s="4">
        <f t="shared" si="14"/>
        <v>236.03569988255674</v>
      </c>
      <c r="L140" s="42">
        <f>Pressure!Q140</f>
        <v>0.15445376194682617</v>
      </c>
      <c r="M140" s="10">
        <f t="shared" si="16"/>
        <v>1.3959616349469459</v>
      </c>
      <c r="N140" s="10">
        <f t="shared" si="15"/>
        <v>2.5992852259916033</v>
      </c>
    </row>
    <row r="141" spans="3:14">
      <c r="C141" s="4">
        <f>Pressure!AB141*1000000</f>
        <v>3954090.0304993181</v>
      </c>
      <c r="D141" s="78">
        <f>Pressure!I141</f>
        <v>2.1367820014326583E-4</v>
      </c>
      <c r="E141" s="40">
        <f>Pressure!H141</f>
        <v>213.67820014326583</v>
      </c>
      <c r="F141" s="10">
        <f t="shared" si="10"/>
        <v>4.5000000000000009</v>
      </c>
      <c r="G141" s="4">
        <f t="shared" si="9"/>
        <v>167567.57781775683</v>
      </c>
      <c r="H141" s="42">
        <f t="shared" si="11"/>
        <v>6.6227085298372286</v>
      </c>
      <c r="I141" s="10">
        <f t="shared" si="12"/>
        <v>1.2435979121072775</v>
      </c>
      <c r="J141" s="4">
        <f t="shared" si="13"/>
        <v>1050.7194089035163</v>
      </c>
      <c r="K141" s="4">
        <f t="shared" si="14"/>
        <v>236.21226763713778</v>
      </c>
      <c r="L141" s="42">
        <f>Pressure!Q141</f>
        <v>0.15578354019426804</v>
      </c>
      <c r="M141" s="10">
        <f t="shared" si="16"/>
        <v>1.3967016044319329</v>
      </c>
      <c r="N141" s="10">
        <f t="shared" si="15"/>
        <v>2.5992852259916033</v>
      </c>
    </row>
    <row r="142" spans="3:14">
      <c r="C142" s="4">
        <f>Pressure!AB142*1000000</f>
        <v>3956788.9508525007</v>
      </c>
      <c r="D142" s="78">
        <f>Pressure!I142</f>
        <v>2.1367820014326583E-4</v>
      </c>
      <c r="E142" s="40">
        <f>Pressure!H142</f>
        <v>213.67820014326583</v>
      </c>
      <c r="F142" s="10">
        <f t="shared" si="10"/>
        <v>4.5000000000000009</v>
      </c>
      <c r="G142" s="4">
        <f t="shared" si="9"/>
        <v>167681.95344977773</v>
      </c>
      <c r="H142" s="42">
        <f t="shared" si="11"/>
        <v>6.6262049692544904</v>
      </c>
      <c r="I142" s="10">
        <f t="shared" si="12"/>
        <v>1.2436763154386281</v>
      </c>
      <c r="J142" s="4">
        <f t="shared" si="13"/>
        <v>1051.5028807834692</v>
      </c>
      <c r="K142" s="4">
        <f t="shared" si="14"/>
        <v>236.38839997829891</v>
      </c>
      <c r="L142" s="42">
        <f>Pressure!Q142</f>
        <v>0.15711302811504779</v>
      </c>
      <c r="M142" s="10">
        <f t="shared" si="16"/>
        <v>1.397439570466396</v>
      </c>
      <c r="N142" s="10">
        <f t="shared" si="15"/>
        <v>2.5992852259916033</v>
      </c>
    </row>
    <row r="143" spans="3:14">
      <c r="C143" s="4">
        <f>Pressure!AB143*1000000</f>
        <v>3959481.1946381801</v>
      </c>
      <c r="D143" s="78">
        <f>Pressure!I143</f>
        <v>2.1367820014326583E-4</v>
      </c>
      <c r="E143" s="40">
        <f>Pressure!H143</f>
        <v>213.67820014326583</v>
      </c>
      <c r="F143" s="10">
        <f t="shared" si="10"/>
        <v>4.5000000000000009</v>
      </c>
      <c r="G143" s="4">
        <f t="shared" si="9"/>
        <v>167796.04614027831</v>
      </c>
      <c r="H143" s="42">
        <f t="shared" si="11"/>
        <v>6.6296923335680669</v>
      </c>
      <c r="I143" s="10">
        <f t="shared" si="12"/>
        <v>1.2437544183278508</v>
      </c>
      <c r="J143" s="4">
        <f t="shared" si="13"/>
        <v>1052.2844145169749</v>
      </c>
      <c r="K143" s="4">
        <f t="shared" si="14"/>
        <v>236.56409660468842</v>
      </c>
      <c r="L143" s="42">
        <f>Pressure!Q143</f>
        <v>0.15844222668604868</v>
      </c>
      <c r="M143" s="10">
        <f t="shared" si="16"/>
        <v>1.3981755333015882</v>
      </c>
      <c r="N143" s="10">
        <f t="shared" si="15"/>
        <v>2.5992852259916033</v>
      </c>
    </row>
    <row r="144" spans="3:14">
      <c r="C144" s="4">
        <f>Pressure!AB144*1000000</f>
        <v>3962166.7572536622</v>
      </c>
      <c r="D144" s="78">
        <f>Pressure!I144</f>
        <v>2.1367820014326583E-4</v>
      </c>
      <c r="E144" s="40">
        <f>Pressure!H144</f>
        <v>213.67820014326583</v>
      </c>
      <c r="F144" s="10">
        <f t="shared" si="10"/>
        <v>4.5000000000000009</v>
      </c>
      <c r="G144" s="4">
        <f t="shared" si="9"/>
        <v>167909.85569420428</v>
      </c>
      <c r="H144" s="42">
        <f t="shared" si="11"/>
        <v>6.6331706203324128</v>
      </c>
      <c r="I144" s="10">
        <f t="shared" si="12"/>
        <v>1.243832221648961</v>
      </c>
      <c r="J144" s="4">
        <f t="shared" si="13"/>
        <v>1053.0640087679137</v>
      </c>
      <c r="K144" s="4">
        <f t="shared" si="14"/>
        <v>236.73935721593313</v>
      </c>
      <c r="L144" s="42">
        <f>Pressure!Q144</f>
        <v>0.15977113688230493</v>
      </c>
      <c r="M144" s="10">
        <f t="shared" si="16"/>
        <v>1.398909493187654</v>
      </c>
      <c r="N144" s="10">
        <f t="shared" si="15"/>
        <v>2.5992852259916033</v>
      </c>
    </row>
    <row r="145" spans="3:14">
      <c r="C145" s="4">
        <f>Pressure!AB145*1000000</f>
        <v>3964845.63411158</v>
      </c>
      <c r="D145" s="78">
        <f>Pressure!I145</f>
        <v>2.1367820014326583E-4</v>
      </c>
      <c r="E145" s="40">
        <f>Pressure!H145</f>
        <v>213.67820014326583</v>
      </c>
      <c r="F145" s="10">
        <f t="shared" si="10"/>
        <v>4.5000000000000009</v>
      </c>
      <c r="G145" s="4">
        <f t="shared" si="9"/>
        <v>168023.38191715087</v>
      </c>
      <c r="H145" s="42">
        <f t="shared" si="11"/>
        <v>6.636639827111118</v>
      </c>
      <c r="I145" s="10">
        <f t="shared" si="12"/>
        <v>1.243909726271379</v>
      </c>
      <c r="J145" s="4">
        <f t="shared" si="13"/>
        <v>1053.8416622046147</v>
      </c>
      <c r="K145" s="4">
        <f t="shared" si="14"/>
        <v>236.91418151266012</v>
      </c>
      <c r="L145" s="42">
        <f>Pressure!Q145</f>
        <v>0.16109975967701029</v>
      </c>
      <c r="M145" s="10">
        <f t="shared" si="16"/>
        <v>1.3996414503740446</v>
      </c>
      <c r="N145" s="10">
        <f t="shared" si="15"/>
        <v>2.5992852259916033</v>
      </c>
    </row>
    <row r="146" spans="3:14">
      <c r="C146" s="4">
        <f>Pressure!AB146*1000000</f>
        <v>3967517.8206385891</v>
      </c>
      <c r="D146" s="78">
        <f>Pressure!I146</f>
        <v>2.1367820014326583E-4</v>
      </c>
      <c r="E146" s="40">
        <f>Pressure!H146</f>
        <v>213.67820014326583</v>
      </c>
      <c r="F146" s="10">
        <f t="shared" si="10"/>
        <v>4.5000000000000009</v>
      </c>
      <c r="G146" s="4">
        <f t="shared" si="9"/>
        <v>168136.62461530755</v>
      </c>
      <c r="H146" s="42">
        <f t="shared" si="11"/>
        <v>6.6400999514752046</v>
      </c>
      <c r="I146" s="10">
        <f t="shared" si="12"/>
        <v>1.2439869330599178</v>
      </c>
      <c r="J146" s="4">
        <f t="shared" si="13"/>
        <v>1054.6173734994784</v>
      </c>
      <c r="K146" s="4">
        <f t="shared" si="14"/>
        <v>237.08856919641167</v>
      </c>
      <c r="L146" s="42">
        <f>Pressure!Q146</f>
        <v>0.16242809604152625</v>
      </c>
      <c r="M146" s="10">
        <f t="shared" si="16"/>
        <v>1.4003714051089995</v>
      </c>
      <c r="N146" s="10">
        <f t="shared" si="15"/>
        <v>2.5992852259916033</v>
      </c>
    </row>
    <row r="147" spans="3:14">
      <c r="C147" s="4">
        <f>Pressure!AB147*1000000</f>
        <v>3970183.3122774805</v>
      </c>
      <c r="D147" s="78">
        <f>Pressure!I147</f>
        <v>2.1367820014326583E-4</v>
      </c>
      <c r="E147" s="40">
        <f>Pressure!H147</f>
        <v>213.67820014326583</v>
      </c>
      <c r="F147" s="10">
        <f t="shared" si="10"/>
        <v>4.5000000000000009</v>
      </c>
      <c r="G147" s="4">
        <f t="shared" si="9"/>
        <v>168249.58359554759</v>
      </c>
      <c r="H147" s="42">
        <f t="shared" si="11"/>
        <v>6.6435509910058812</v>
      </c>
      <c r="I147" s="10">
        <f t="shared" si="12"/>
        <v>1.2440638428748696</v>
      </c>
      <c r="J147" s="4">
        <f t="shared" si="13"/>
        <v>1055.391141329588</v>
      </c>
      <c r="K147" s="4">
        <f t="shared" si="14"/>
        <v>237.26251996978283</v>
      </c>
      <c r="L147" s="42">
        <f>Pressure!Q147</f>
        <v>0.16375614694539059</v>
      </c>
      <c r="M147" s="10">
        <f t="shared" si="16"/>
        <v>1.4010993576400994</v>
      </c>
      <c r="N147" s="10">
        <f t="shared" si="15"/>
        <v>2.5992852259916033</v>
      </c>
    </row>
    <row r="148" spans="3:14">
      <c r="C148" s="4">
        <f>Pressure!AB148*1000000</f>
        <v>3972842.1044856161</v>
      </c>
      <c r="D148" s="78">
        <f>Pressure!I148</f>
        <v>2.1367820014326583E-4</v>
      </c>
      <c r="E148" s="40">
        <f>Pressure!H148</f>
        <v>213.67820014326583</v>
      </c>
      <c r="F148" s="10">
        <f t="shared" si="10"/>
        <v>4.5000000000000009</v>
      </c>
      <c r="G148" s="4">
        <f t="shared" si="9"/>
        <v>168362.25866536173</v>
      </c>
      <c r="H148" s="42">
        <f t="shared" si="11"/>
        <v>6.646992943292533</v>
      </c>
      <c r="I148" s="10">
        <f t="shared" si="12"/>
        <v>1.2441404565719858</v>
      </c>
      <c r="J148" s="4">
        <f t="shared" si="13"/>
        <v>1056.1629643762574</v>
      </c>
      <c r="K148" s="4">
        <f t="shared" si="14"/>
        <v>237.43603353631971</v>
      </c>
      <c r="L148" s="42">
        <f>Pressure!Q148</f>
        <v>0.16508391335632547</v>
      </c>
      <c r="M148" s="10">
        <f t="shared" si="16"/>
        <v>1.4018253082139276</v>
      </c>
      <c r="N148" s="10">
        <f t="shared" si="15"/>
        <v>2.5992852259916033</v>
      </c>
    </row>
    <row r="149" spans="3:14">
      <c r="C149" s="4">
        <f>Pressure!AB149*1000000</f>
        <v>3975494.1927344934</v>
      </c>
      <c r="D149" s="78">
        <f>Pressure!I149</f>
        <v>2.1367820014326583E-4</v>
      </c>
      <c r="E149" s="40">
        <f>Pressure!H149</f>
        <v>213.67820014326583</v>
      </c>
      <c r="F149" s="10">
        <f t="shared" si="10"/>
        <v>4.5000000000000009</v>
      </c>
      <c r="G149" s="4">
        <f t="shared" si="9"/>
        <v>168474.64963283984</v>
      </c>
      <c r="H149" s="42">
        <f t="shared" si="11"/>
        <v>6.6504258059321657</v>
      </c>
      <c r="I149" s="10">
        <f t="shared" si="12"/>
        <v>1.2442167750024886</v>
      </c>
      <c r="J149" s="4">
        <f t="shared" si="13"/>
        <v>1056.9328413249043</v>
      </c>
      <c r="K149" s="4">
        <f t="shared" si="14"/>
        <v>237.60910960049105</v>
      </c>
      <c r="L149" s="42">
        <f>Pressure!Q149</f>
        <v>0.16641139624024581</v>
      </c>
      <c r="M149" s="10">
        <f t="shared" si="16"/>
        <v>1.4025492570760811</v>
      </c>
      <c r="N149" s="10">
        <f t="shared" si="15"/>
        <v>2.5992852259916033</v>
      </c>
    </row>
    <row r="150" spans="3:14">
      <c r="C150" s="4">
        <f>Pressure!AB150*1000000</f>
        <v>3978139.5725114932</v>
      </c>
      <c r="D150" s="78">
        <f>Pressure!I150</f>
        <v>2.1367820014326583E-4</v>
      </c>
      <c r="E150" s="40">
        <f>Pressure!H150</f>
        <v>213.67820014326583</v>
      </c>
      <c r="F150" s="10">
        <f t="shared" si="10"/>
        <v>4.5000000000000009</v>
      </c>
      <c r="G150" s="4">
        <f t="shared" si="9"/>
        <v>168586.75630674476</v>
      </c>
      <c r="H150" s="42">
        <f t="shared" si="11"/>
        <v>6.6538495765316785</v>
      </c>
      <c r="I150" s="10">
        <f t="shared" si="12"/>
        <v>1.244292799013146</v>
      </c>
      <c r="J150" s="4">
        <f t="shared" si="13"/>
        <v>1057.700770865556</v>
      </c>
      <c r="K150" s="4">
        <f t="shared" si="14"/>
        <v>237.78174786780181</v>
      </c>
      <c r="L150" s="42">
        <f>Pressure!Q150</f>
        <v>0.16773859656126755</v>
      </c>
      <c r="M150" s="10">
        <f t="shared" si="16"/>
        <v>1.4032712044712679</v>
      </c>
      <c r="N150" s="10">
        <f t="shared" si="15"/>
        <v>2.5992852259916033</v>
      </c>
    </row>
    <row r="151" spans="3:14">
      <c r="C151" s="4">
        <f>Pressure!AB151*1000000</f>
        <v>3980778.2393182572</v>
      </c>
      <c r="D151" s="78">
        <f>Pressure!I151</f>
        <v>2.1367820014326583E-4</v>
      </c>
      <c r="E151" s="40">
        <f>Pressure!H151</f>
        <v>213.67820014326583</v>
      </c>
      <c r="F151" s="10">
        <f t="shared" si="10"/>
        <v>4.5000000000000009</v>
      </c>
      <c r="G151" s="4">
        <f t="shared" si="9"/>
        <v>168698.57849644381</v>
      </c>
      <c r="H151" s="42">
        <f t="shared" si="11"/>
        <v>6.6572642527057715</v>
      </c>
      <c r="I151" s="10">
        <f t="shared" si="12"/>
        <v>1.2443685294462503</v>
      </c>
      <c r="J151" s="4">
        <f t="shared" si="13"/>
        <v>1058.4667516923807</v>
      </c>
      <c r="K151" s="4">
        <f t="shared" si="14"/>
        <v>237.95394804468791</v>
      </c>
      <c r="L151" s="42">
        <f>Pressure!Q151</f>
        <v>0.16906551528171582</v>
      </c>
      <c r="M151" s="10">
        <f t="shared" si="16"/>
        <v>1.403991150643378</v>
      </c>
      <c r="N151" s="10">
        <f t="shared" si="15"/>
        <v>2.5992852259916033</v>
      </c>
    </row>
    <row r="152" spans="3:14">
      <c r="C152" s="4">
        <f>Pressure!AB152*1000000</f>
        <v>3983410.1886714697</v>
      </c>
      <c r="D152" s="78">
        <f>Pressure!I152</f>
        <v>2.1367820014326583E-4</v>
      </c>
      <c r="E152" s="40">
        <f>Pressure!H152</f>
        <v>213.67820014326583</v>
      </c>
      <c r="F152" s="10">
        <f t="shared" si="10"/>
        <v>4.5000000000000009</v>
      </c>
      <c r="G152" s="4">
        <f t="shared" si="9"/>
        <v>168810.11601194169</v>
      </c>
      <c r="H152" s="42">
        <f t="shared" si="11"/>
        <v>6.6606698320779776</v>
      </c>
      <c r="I152" s="10">
        <f t="shared" si="12"/>
        <v>1.2444439671396639</v>
      </c>
      <c r="J152" s="4">
        <f t="shared" si="13"/>
        <v>1059.2307825039127</v>
      </c>
      <c r="K152" s="4">
        <f t="shared" si="14"/>
        <v>238.12570983856676</v>
      </c>
      <c r="L152" s="42">
        <f>Pressure!Q152</f>
        <v>0.17039215336213309</v>
      </c>
      <c r="M152" s="10">
        <f t="shared" si="16"/>
        <v>1.4047090958352837</v>
      </c>
      <c r="N152" s="10">
        <f t="shared" si="15"/>
        <v>2.5992852259916033</v>
      </c>
    </row>
    <row r="153" spans="3:14">
      <c r="C153" s="4">
        <f>Pressure!AB153*1000000</f>
        <v>3986035.4161023167</v>
      </c>
      <c r="D153" s="78">
        <f>Pressure!I153</f>
        <v>2.1367820014326583E-4</v>
      </c>
      <c r="E153" s="40">
        <f>Pressure!H153</f>
        <v>213.67820014326583</v>
      </c>
      <c r="F153" s="10">
        <f t="shared" si="10"/>
        <v>4.5000000000000009</v>
      </c>
      <c r="G153" s="4">
        <f t="shared" si="9"/>
        <v>168921.36866385772</v>
      </c>
      <c r="H153" s="42">
        <f t="shared" si="11"/>
        <v>6.6640663122799646</v>
      </c>
      <c r="I153" s="10">
        <f t="shared" si="12"/>
        <v>1.2445191129268285</v>
      </c>
      <c r="J153" s="4">
        <f t="shared" si="13"/>
        <v>1059.9928620028961</v>
      </c>
      <c r="K153" s="4">
        <f t="shared" si="14"/>
        <v>238.29703295780229</v>
      </c>
      <c r="L153" s="42">
        <f>Pressure!Q153</f>
        <v>0.17171851176128736</v>
      </c>
      <c r="M153" s="10">
        <f t="shared" si="16"/>
        <v>1.405425040288959</v>
      </c>
      <c r="N153" s="10">
        <f t="shared" si="15"/>
        <v>2.5992852259916033</v>
      </c>
    </row>
    <row r="154" spans="3:14">
      <c r="C154" s="4">
        <f>Pressure!AB154*1000000</f>
        <v>3988653.9171573268</v>
      </c>
      <c r="D154" s="78">
        <f>Pressure!I154</f>
        <v>2.1367820014326583E-4</v>
      </c>
      <c r="E154" s="40">
        <f>Pressure!H154</f>
        <v>213.67820014326583</v>
      </c>
      <c r="F154" s="10">
        <f t="shared" si="10"/>
        <v>4.5000000000000009</v>
      </c>
      <c r="G154" s="4">
        <f t="shared" si="9"/>
        <v>169032.33626346139</v>
      </c>
      <c r="H154" s="42">
        <f t="shared" si="11"/>
        <v>6.6674536909526365</v>
      </c>
      <c r="I154" s="10">
        <f t="shared" si="12"/>
        <v>1.2445939676368127</v>
      </c>
      <c r="J154" s="4">
        <f t="shared" si="13"/>
        <v>1060.7529888965289</v>
      </c>
      <c r="K154" s="4">
        <f t="shared" si="14"/>
        <v>238.46791711175956</v>
      </c>
      <c r="L154" s="42">
        <f>Pressure!Q154</f>
        <v>0.17304459143618023</v>
      </c>
      <c r="M154" s="10">
        <f t="shared" si="16"/>
        <v>1.4061389842455578</v>
      </c>
      <c r="N154" s="10">
        <f t="shared" si="15"/>
        <v>2.5992852259916033</v>
      </c>
    </row>
    <row r="155" spans="3:14">
      <c r="C155" s="4">
        <f>Pressure!AB155*1000000</f>
        <v>3991265.6873975592</v>
      </c>
      <c r="D155" s="78">
        <f>Pressure!I155</f>
        <v>2.1367820014326583E-4</v>
      </c>
      <c r="E155" s="40">
        <f>Pressure!H155</f>
        <v>213.67820014326583</v>
      </c>
      <c r="F155" s="10">
        <f t="shared" si="10"/>
        <v>4.5000000000000009</v>
      </c>
      <c r="G155" s="4">
        <f t="shared" si="9"/>
        <v>169143.01862263796</v>
      </c>
      <c r="H155" s="42">
        <f t="shared" si="11"/>
        <v>6.6708319657450987</v>
      </c>
      <c r="I155" s="10">
        <f t="shared" si="12"/>
        <v>1.2446685320943127</v>
      </c>
      <c r="J155" s="4">
        <f t="shared" si="13"/>
        <v>1061.5111618962273</v>
      </c>
      <c r="K155" s="4">
        <f t="shared" si="14"/>
        <v>238.63836201075208</v>
      </c>
      <c r="L155" s="42">
        <f>Pressure!Q155</f>
        <v>0.17437039334205495</v>
      </c>
      <c r="M155" s="10">
        <f t="shared" si="16"/>
        <v>1.4068509279453194</v>
      </c>
      <c r="N155" s="10">
        <f t="shared" si="15"/>
        <v>2.5992852259916033</v>
      </c>
    </row>
    <row r="156" spans="3:14">
      <c r="C156" s="4">
        <f>Pressure!AB156*1000000</f>
        <v>3993870.7223978685</v>
      </c>
      <c r="D156" s="78">
        <f>Pressure!I156</f>
        <v>2.1367820014326583E-4</v>
      </c>
      <c r="E156" s="40">
        <f>Pressure!H156</f>
        <v>213.67820014326583</v>
      </c>
      <c r="F156" s="10">
        <f t="shared" si="10"/>
        <v>4.5000000000000009</v>
      </c>
      <c r="G156" s="4">
        <f t="shared" ref="G156:G219" si="17">IF(C156/(1+(k-1)/2*N156^2)^(k/(k-1))&lt;patm*1000000,patm*1000000,C156/(1+(k-1)/2*N156^2)^(k/(k-1)))</f>
        <v>169253.41555385734</v>
      </c>
      <c r="H156" s="42">
        <f t="shared" si="11"/>
        <v>6.6742011343137069</v>
      </c>
      <c r="I156" s="10">
        <f t="shared" si="12"/>
        <v>1.2447428071196553</v>
      </c>
      <c r="J156" s="4">
        <f t="shared" si="13"/>
        <v>1062.2673797174123</v>
      </c>
      <c r="K156" s="4">
        <f t="shared" si="14"/>
        <v>238.80836736599349</v>
      </c>
      <c r="L156" s="42">
        <f>Pressure!Q156</f>
        <v>0.17569591843240445</v>
      </c>
      <c r="M156" s="10">
        <f t="shared" si="16"/>
        <v>1.407560871627374</v>
      </c>
      <c r="N156" s="10">
        <f t="shared" si="15"/>
        <v>2.5992852259916033</v>
      </c>
    </row>
    <row r="157" spans="3:14">
      <c r="C157" s="4">
        <f>Pressure!AB157*1000000</f>
        <v>3996469.0177494246</v>
      </c>
      <c r="D157" s="78">
        <f>Pressure!I157</f>
        <v>2.1367820014326583E-4</v>
      </c>
      <c r="E157" s="40">
        <f>Pressure!H157</f>
        <v>213.67820014326583</v>
      </c>
      <c r="F157" s="10">
        <f t="shared" ref="F157:F220" si="18">aexit/E157</f>
        <v>4.5000000000000009</v>
      </c>
      <c r="G157" s="4">
        <f t="shared" si="17"/>
        <v>169363.52687028085</v>
      </c>
      <c r="H157" s="42">
        <f t="shared" ref="H157:H220" si="19">1/(((k+1)/2)^(1/(k-1))*(patm*1000000/C157)^(1/k)*SQRT((k+1)/(k-1)*(1-(patm*1000000/C157)^((k-1)/k))))</f>
        <v>6.6775611943253415</v>
      </c>
      <c r="I157" s="10">
        <f t="shared" ref="I157:I220" si="20">etanoz*SQRT(2*k^2/(k-1)*(2/(k+1))^((k+1)/(k-1))*(1-(G157/C157)^((k-1)/k)))+(G157-patm*1000000)/C157*(aexit/E157)</f>
        <v>1.2448167935288925</v>
      </c>
      <c r="J157" s="4">
        <f t="shared" ref="J157:J220" si="21">I157*D157*C157</f>
        <v>1063.0216410802407</v>
      </c>
      <c r="K157" s="4">
        <f t="shared" ref="K157:K220" si="22">J157/4.4482</f>
        <v>238.97793288976231</v>
      </c>
      <c r="L157" s="42">
        <f>Pressure!Q157</f>
        <v>0.17702116765897946</v>
      </c>
      <c r="M157" s="10">
        <f t="shared" si="16"/>
        <v>1.4082688155302243</v>
      </c>
      <c r="N157" s="10">
        <f t="shared" si="15"/>
        <v>2.5992852259916033</v>
      </c>
    </row>
    <row r="158" spans="3:14">
      <c r="C158" s="4">
        <f>Pressure!AB158*1000000</f>
        <v>3999060.5690569645</v>
      </c>
      <c r="D158" s="78">
        <f>Pressure!I158</f>
        <v>2.1367820014326583E-4</v>
      </c>
      <c r="E158" s="40">
        <f>Pressure!H158</f>
        <v>213.67820014326583</v>
      </c>
      <c r="F158" s="10">
        <f t="shared" si="18"/>
        <v>4.5000000000000009</v>
      </c>
      <c r="G158" s="4">
        <f t="shared" si="17"/>
        <v>169473.35238564477</v>
      </c>
      <c r="H158" s="42">
        <f t="shared" si="19"/>
        <v>6.6809121434538774</v>
      </c>
      <c r="I158" s="10">
        <f t="shared" si="20"/>
        <v>1.2448904921337471</v>
      </c>
      <c r="J158" s="4">
        <f t="shared" si="21"/>
        <v>1063.7739447088074</v>
      </c>
      <c r="K158" s="4">
        <f t="shared" si="22"/>
        <v>239.14705829522222</v>
      </c>
      <c r="L158" s="42">
        <f>Pressure!Q158</f>
        <v>0.1783461419717963</v>
      </c>
      <c r="M158" s="10">
        <f t="shared" si="16"/>
        <v>1.4089747598913607</v>
      </c>
      <c r="N158" s="10">
        <f t="shared" ref="N158:N221" si="23">N157-1/834*(me-mef)</f>
        <v>2.5992852259916033</v>
      </c>
    </row>
    <row r="159" spans="3:14">
      <c r="C159" s="4">
        <f>Pressure!AB159*1000000</f>
        <v>4001645.3719400563</v>
      </c>
      <c r="D159" s="78">
        <f>Pressure!I159</f>
        <v>2.1367820014326583E-4</v>
      </c>
      <c r="E159" s="40">
        <f>Pressure!H159</f>
        <v>213.67820014326583</v>
      </c>
      <c r="F159" s="10">
        <f t="shared" si="18"/>
        <v>4.5000000000000009</v>
      </c>
      <c r="G159" s="4">
        <f t="shared" si="17"/>
        <v>169582.89191431386</v>
      </c>
      <c r="H159" s="42">
        <f t="shared" si="19"/>
        <v>6.6842539793818103</v>
      </c>
      <c r="I159" s="10">
        <f t="shared" si="20"/>
        <v>1.2449639037416711</v>
      </c>
      <c r="J159" s="4">
        <f t="shared" si="21"/>
        <v>1064.524289331514</v>
      </c>
      <c r="K159" s="4">
        <f t="shared" si="22"/>
        <v>239.3157432965051</v>
      </c>
      <c r="L159" s="42">
        <f>Pressure!Q159</f>
        <v>0.17967084231914493</v>
      </c>
      <c r="M159" s="10">
        <f t="shared" si="16"/>
        <v>1.4096787049473491</v>
      </c>
      <c r="N159" s="10">
        <f t="shared" si="23"/>
        <v>2.5992852259916033</v>
      </c>
    </row>
    <row r="160" spans="3:14">
      <c r="C160" s="4">
        <f>Pressure!AB160*1000000</f>
        <v>4004223.4220327879</v>
      </c>
      <c r="D160" s="78">
        <f>Pressure!I160</f>
        <v>2.1367820014326583E-4</v>
      </c>
      <c r="E160" s="40">
        <f>Pressure!H160</f>
        <v>213.67820014326583</v>
      </c>
      <c r="F160" s="10">
        <f t="shared" si="18"/>
        <v>4.5000000000000009</v>
      </c>
      <c r="G160" s="4">
        <f t="shared" si="17"/>
        <v>169692.14527126824</v>
      </c>
      <c r="H160" s="42">
        <f t="shared" si="19"/>
        <v>6.6875866997998701</v>
      </c>
      <c r="I160" s="10">
        <f t="shared" si="20"/>
        <v>1.2450370291558606</v>
      </c>
      <c r="J160" s="4">
        <f t="shared" si="21"/>
        <v>1065.2726736809755</v>
      </c>
      <c r="K160" s="4">
        <f t="shared" si="22"/>
        <v>239.48398760869014</v>
      </c>
      <c r="L160" s="42">
        <f>Pressure!Q160</f>
        <v>0.18099526964759688</v>
      </c>
      <c r="M160" s="10">
        <f t="shared" si="16"/>
        <v>1.4103806509338532</v>
      </c>
      <c r="N160" s="10">
        <f t="shared" si="23"/>
        <v>2.5992852259916033</v>
      </c>
    </row>
    <row r="161" spans="3:14">
      <c r="C161" s="4">
        <f>Pressure!AB161*1000000</f>
        <v>4006794.7149848184</v>
      </c>
      <c r="D161" s="78">
        <f>Pressure!I161</f>
        <v>2.1367820014326583E-4</v>
      </c>
      <c r="E161" s="40">
        <f>Pressure!H161</f>
        <v>213.67820014326583</v>
      </c>
      <c r="F161" s="10">
        <f t="shared" si="18"/>
        <v>4.5000000000000009</v>
      </c>
      <c r="G161" s="4">
        <f t="shared" si="17"/>
        <v>169801.11227214788</v>
      </c>
      <c r="H161" s="42">
        <f t="shared" si="19"/>
        <v>6.6909103024083887</v>
      </c>
      <c r="I161" s="10">
        <f t="shared" si="20"/>
        <v>1.2451098691753075</v>
      </c>
      <c r="J161" s="4">
        <f t="shared" si="21"/>
        <v>1066.0190964943281</v>
      </c>
      <c r="K161" s="4">
        <f t="shared" si="22"/>
        <v>239.65179094787288</v>
      </c>
      <c r="L161" s="42">
        <f>Pressure!Q161</f>
        <v>0.18231942490201306</v>
      </c>
      <c r="M161" s="10">
        <f t="shared" si="16"/>
        <v>1.4110805980857908</v>
      </c>
      <c r="N161" s="10">
        <f t="shared" si="23"/>
        <v>2.5992852259916033</v>
      </c>
    </row>
    <row r="162" spans="3:14">
      <c r="C162" s="4">
        <f>Pressure!AB162*1000000</f>
        <v>4009359.2464586012</v>
      </c>
      <c r="D162" s="78">
        <f>Pressure!I162</f>
        <v>2.1367820014326583E-4</v>
      </c>
      <c r="E162" s="40">
        <f>Pressure!H162</f>
        <v>213.67820014326583</v>
      </c>
      <c r="F162" s="10">
        <f t="shared" si="18"/>
        <v>4.5000000000000009</v>
      </c>
      <c r="G162" s="4">
        <f t="shared" si="17"/>
        <v>169909.79273313499</v>
      </c>
      <c r="H162" s="42">
        <f t="shared" si="19"/>
        <v>6.6942247849137377</v>
      </c>
      <c r="I162" s="10">
        <f t="shared" si="20"/>
        <v>1.2451824245947447</v>
      </c>
      <c r="J162" s="4">
        <f t="shared" si="21"/>
        <v>1066.7635565124212</v>
      </c>
      <c r="K162" s="4">
        <f t="shared" si="22"/>
        <v>239.81915303098361</v>
      </c>
      <c r="L162" s="42">
        <f>Pressure!Q162</f>
        <v>0.18364330902555157</v>
      </c>
      <c r="M162" s="10">
        <f t="shared" si="16"/>
        <v>1.4117785466369894</v>
      </c>
      <c r="N162" s="10">
        <f t="shared" si="23"/>
        <v>2.5992852259916033</v>
      </c>
    </row>
    <row r="163" spans="3:14">
      <c r="C163" s="4">
        <f>Pressure!AB163*1000000</f>
        <v>4011917.012133088</v>
      </c>
      <c r="D163" s="78">
        <f>Pressure!I163</f>
        <v>2.1367820014326583E-4</v>
      </c>
      <c r="E163" s="40">
        <f>Pressure!H163</f>
        <v>213.67820014326583</v>
      </c>
      <c r="F163" s="10">
        <f t="shared" si="18"/>
        <v>4.5000000000000009</v>
      </c>
      <c r="G163" s="4">
        <f t="shared" si="17"/>
        <v>170018.18647111091</v>
      </c>
      <c r="H163" s="42">
        <f t="shared" si="19"/>
        <v>6.6975301450331006</v>
      </c>
      <c r="I163" s="10">
        <f t="shared" si="20"/>
        <v>1.2452546962047721</v>
      </c>
      <c r="J163" s="4">
        <f t="shared" si="21"/>
        <v>1067.5060524808948</v>
      </c>
      <c r="K163" s="4">
        <f t="shared" si="22"/>
        <v>239.98607357602958</v>
      </c>
      <c r="L163" s="42">
        <f>Pressure!Q163</f>
        <v>0.18496692295967565</v>
      </c>
      <c r="M163" s="10">
        <f t="shared" si="16"/>
        <v>1.4124744968205578</v>
      </c>
      <c r="N163" s="10">
        <f t="shared" si="23"/>
        <v>2.5992852259916033</v>
      </c>
    </row>
    <row r="164" spans="3:14">
      <c r="C164" s="4">
        <f>Pressure!AB164*1000000</f>
        <v>4014468.0077003851</v>
      </c>
      <c r="D164" s="78">
        <f>Pressure!I164</f>
        <v>2.1367820014326583E-4</v>
      </c>
      <c r="E164" s="40">
        <f>Pressure!H164</f>
        <v>213.67820014326583</v>
      </c>
      <c r="F164" s="10">
        <f t="shared" si="18"/>
        <v>4.5000000000000009</v>
      </c>
      <c r="G164" s="4">
        <f t="shared" si="17"/>
        <v>170126.29330351448</v>
      </c>
      <c r="H164" s="42">
        <f t="shared" si="19"/>
        <v>6.7008263804901746</v>
      </c>
      <c r="I164" s="10">
        <f t="shared" si="20"/>
        <v>1.2453266847917852</v>
      </c>
      <c r="J164" s="4">
        <f t="shared" si="21"/>
        <v>1068.2465831492061</v>
      </c>
      <c r="K164" s="4">
        <f t="shared" si="22"/>
        <v>240.15255230187628</v>
      </c>
      <c r="L164" s="42">
        <f>Pressure!Q164</f>
        <v>0.18629026764416126</v>
      </c>
      <c r="M164" s="10">
        <f t="shared" si="16"/>
        <v>1.4131684488686143</v>
      </c>
      <c r="N164" s="10">
        <f t="shared" si="23"/>
        <v>2.5992852259916033</v>
      </c>
    </row>
    <row r="165" spans="3:14">
      <c r="C165" s="4">
        <f>Pressure!AB165*1000000</f>
        <v>4017012.2288673325</v>
      </c>
      <c r="D165" s="78">
        <f>Pressure!I165</f>
        <v>2.1367820014326583E-4</v>
      </c>
      <c r="E165" s="40">
        <f>Pressure!H165</f>
        <v>213.67820014326583</v>
      </c>
      <c r="F165" s="10">
        <f t="shared" si="18"/>
        <v>4.5000000000000009</v>
      </c>
      <c r="G165" s="4">
        <f t="shared" si="17"/>
        <v>170234.11304840891</v>
      </c>
      <c r="H165" s="42">
        <f t="shared" si="19"/>
        <v>6.7041134890172343</v>
      </c>
      <c r="I165" s="10">
        <f t="shared" si="20"/>
        <v>1.2453983911380415</v>
      </c>
      <c r="J165" s="4">
        <f t="shared" si="21"/>
        <v>1068.9851472710905</v>
      </c>
      <c r="K165" s="4">
        <f t="shared" si="22"/>
        <v>240.31858892835089</v>
      </c>
      <c r="L165" s="42">
        <f>Pressure!Q165</f>
        <v>0.18761334401710497</v>
      </c>
      <c r="M165" s="10">
        <f t="shared" si="16"/>
        <v>1.4138604030123476</v>
      </c>
      <c r="N165" s="10">
        <f t="shared" si="23"/>
        <v>2.5992852259916033</v>
      </c>
    </row>
    <row r="166" spans="3:14">
      <c r="C166" s="4">
        <f>Pressure!AB166*1000000</f>
        <v>4019549.6713557839</v>
      </c>
      <c r="D166" s="78">
        <f>Pressure!I166</f>
        <v>2.1367820014326583E-4</v>
      </c>
      <c r="E166" s="40">
        <f>Pressure!H166</f>
        <v>213.67820014326583</v>
      </c>
      <c r="F166" s="10">
        <f t="shared" si="18"/>
        <v>4.5000000000000009</v>
      </c>
      <c r="G166" s="4">
        <f t="shared" si="17"/>
        <v>170341.64552449368</v>
      </c>
      <c r="H166" s="42">
        <f t="shared" si="19"/>
        <v>6.7073914683554712</v>
      </c>
      <c r="I166" s="10">
        <f t="shared" si="20"/>
        <v>1.2454698160216908</v>
      </c>
      <c r="J166" s="4">
        <f t="shared" si="21"/>
        <v>1069.721743604641</v>
      </c>
      <c r="K166" s="4">
        <f t="shared" si="22"/>
        <v>240.4841831762603</v>
      </c>
      <c r="L166" s="42">
        <f>Pressure!Q166</f>
        <v>0.18893615301493169</v>
      </c>
      <c r="M166" s="10">
        <f t="shared" si="16"/>
        <v>1.414550359482212</v>
      </c>
      <c r="N166" s="10">
        <f t="shared" si="23"/>
        <v>2.5992852259916033</v>
      </c>
    </row>
    <row r="167" spans="3:14">
      <c r="C167" s="4">
        <f>Pressure!AB167*1000000</f>
        <v>4022080.3309013816</v>
      </c>
      <c r="D167" s="78">
        <f>Pressure!I167</f>
        <v>2.1367820014326583E-4</v>
      </c>
      <c r="E167" s="40">
        <f>Pressure!H167</f>
        <v>213.67820014326583</v>
      </c>
      <c r="F167" s="10">
        <f t="shared" si="18"/>
        <v>4.5000000000000009</v>
      </c>
      <c r="G167" s="4">
        <f t="shared" si="17"/>
        <v>170448.89055105258</v>
      </c>
      <c r="H167" s="42">
        <f t="shared" si="19"/>
        <v>6.7106603162534553</v>
      </c>
      <c r="I167" s="10">
        <f t="shared" si="20"/>
        <v>1.2455409602167617</v>
      </c>
      <c r="J167" s="4">
        <f t="shared" si="21"/>
        <v>1070.4563709119539</v>
      </c>
      <c r="K167" s="4">
        <f t="shared" si="22"/>
        <v>240.64933476731125</v>
      </c>
      <c r="L167" s="42">
        <f>Pressure!Q167</f>
        <v>0.19025869557240221</v>
      </c>
      <c r="M167" s="10">
        <f t="shared" si="16"/>
        <v>1.4152383185076109</v>
      </c>
      <c r="N167" s="10">
        <f t="shared" si="23"/>
        <v>2.5992852259916033</v>
      </c>
    </row>
    <row r="168" spans="3:14">
      <c r="C168" s="4">
        <f>Pressure!AB168*1000000</f>
        <v>4024604.2032551132</v>
      </c>
      <c r="D168" s="78">
        <f>Pressure!I168</f>
        <v>2.1367820014326583E-4</v>
      </c>
      <c r="E168" s="40">
        <f>Pressure!H168</f>
        <v>213.67820014326583</v>
      </c>
      <c r="F168" s="10">
        <f t="shared" si="18"/>
        <v>4.5000000000000009</v>
      </c>
      <c r="G168" s="4">
        <f t="shared" si="17"/>
        <v>170555.84794801974</v>
      </c>
      <c r="H168" s="42">
        <f t="shared" si="19"/>
        <v>6.7139200304691391</v>
      </c>
      <c r="I168" s="10">
        <f t="shared" si="20"/>
        <v>1.2456118244932286</v>
      </c>
      <c r="J168" s="4">
        <f t="shared" si="21"/>
        <v>1071.1890279595793</v>
      </c>
      <c r="K168" s="4">
        <f t="shared" si="22"/>
        <v>240.81404342421189</v>
      </c>
      <c r="L168" s="42">
        <f>Pressure!Q168</f>
        <v>0.19158097262262105</v>
      </c>
      <c r="M168" s="10">
        <f t="shared" ref="M168:M231" si="24">(J168+J167)/2*(L168-L167)</f>
        <v>1.4159242803173004</v>
      </c>
      <c r="N168" s="10">
        <f t="shared" si="23"/>
        <v>2.5992852259916033</v>
      </c>
    </row>
    <row r="169" spans="3:14">
      <c r="C169" s="4">
        <f>Pressure!AB169*1000000</f>
        <v>4027121.2841812554</v>
      </c>
      <c r="D169" s="78">
        <f>Pressure!I169</f>
        <v>2.1367820014326583E-4</v>
      </c>
      <c r="E169" s="40">
        <f>Pressure!H169</f>
        <v>213.67820014326583</v>
      </c>
      <c r="F169" s="10">
        <f t="shared" si="18"/>
        <v>4.5000000000000009</v>
      </c>
      <c r="G169" s="4">
        <f t="shared" si="17"/>
        <v>170662.51753589243</v>
      </c>
      <c r="H169" s="42">
        <f t="shared" si="19"/>
        <v>6.7171706087672005</v>
      </c>
      <c r="I169" s="10">
        <f t="shared" si="20"/>
        <v>1.2456824096169739</v>
      </c>
      <c r="J169" s="4">
        <f t="shared" si="21"/>
        <v>1071.9197135179261</v>
      </c>
      <c r="K169" s="4">
        <f t="shared" si="22"/>
        <v>240.97830887053777</v>
      </c>
      <c r="L169" s="42">
        <f>Pressure!Q169</f>
        <v>0.19290298509704387</v>
      </c>
      <c r="M169" s="10">
        <f t="shared" si="24"/>
        <v>1.4166082451389241</v>
      </c>
      <c r="N169" s="10">
        <f t="shared" si="23"/>
        <v>2.5992852259916033</v>
      </c>
    </row>
    <row r="170" spans="3:14">
      <c r="C170" s="4">
        <f>Pressure!AB170*1000000</f>
        <v>4029631.5694592362</v>
      </c>
      <c r="D170" s="78">
        <f>Pressure!I170</f>
        <v>2.1367820014326583E-4</v>
      </c>
      <c r="E170" s="40">
        <f>Pressure!H170</f>
        <v>213.67820014326583</v>
      </c>
      <c r="F170" s="10">
        <f t="shared" si="18"/>
        <v>4.5000000000000009</v>
      </c>
      <c r="G170" s="4">
        <f t="shared" si="17"/>
        <v>170768.89913581006</v>
      </c>
      <c r="H170" s="42">
        <f t="shared" si="19"/>
        <v>6.7204120489214905</v>
      </c>
      <c r="I170" s="10">
        <f t="shared" si="20"/>
        <v>1.2457527163498623</v>
      </c>
      <c r="J170" s="4">
        <f t="shared" si="21"/>
        <v>1072.6484263617999</v>
      </c>
      <c r="K170" s="4">
        <f t="shared" si="22"/>
        <v>241.14213083085292</v>
      </c>
      <c r="L170" s="42">
        <f>Pressure!Q170</f>
        <v>0.19422473392548523</v>
      </c>
      <c r="M170" s="10">
        <f t="shared" si="24"/>
        <v>1.4172902131993417</v>
      </c>
      <c r="N170" s="10">
        <f t="shared" si="23"/>
        <v>2.5992852259916033</v>
      </c>
    </row>
    <row r="171" spans="3:14">
      <c r="C171" s="4">
        <f>Pressure!AB171*1000000</f>
        <v>4032135.0548824021</v>
      </c>
      <c r="D171" s="78">
        <f>Pressure!I171</f>
        <v>2.1367820014326583E-4</v>
      </c>
      <c r="E171" s="40">
        <f>Pressure!H171</f>
        <v>213.67820014326583</v>
      </c>
      <c r="F171" s="10">
        <f t="shared" si="18"/>
        <v>4.5000000000000009</v>
      </c>
      <c r="G171" s="4">
        <f t="shared" si="17"/>
        <v>170874.9925695018</v>
      </c>
      <c r="H171" s="42">
        <f t="shared" si="19"/>
        <v>6.723644348713421</v>
      </c>
      <c r="I171" s="10">
        <f t="shared" si="20"/>
        <v>1.2458227454497282</v>
      </c>
      <c r="J171" s="4">
        <f t="shared" si="21"/>
        <v>1073.3751652700487</v>
      </c>
      <c r="K171" s="4">
        <f t="shared" si="22"/>
        <v>241.30550903063008</v>
      </c>
      <c r="L171" s="42">
        <f>Pressure!Q171</f>
        <v>0.19554622003612607</v>
      </c>
      <c r="M171" s="10">
        <f t="shared" si="24"/>
        <v>1.4179701847245296</v>
      </c>
      <c r="N171" s="10">
        <f t="shared" si="23"/>
        <v>2.5992852259916033</v>
      </c>
    </row>
    <row r="172" spans="3:14">
      <c r="C172" s="4">
        <f>Pressure!AB172*1000000</f>
        <v>4034631.7362591373</v>
      </c>
      <c r="D172" s="78">
        <f>Pressure!I172</f>
        <v>2.1367820014326583E-4</v>
      </c>
      <c r="E172" s="40">
        <f>Pressure!H172</f>
        <v>213.67820014326583</v>
      </c>
      <c r="F172" s="10">
        <f t="shared" si="18"/>
        <v>4.5000000000000009</v>
      </c>
      <c r="G172" s="4">
        <f t="shared" si="17"/>
        <v>170980.79765933417</v>
      </c>
      <c r="H172" s="42">
        <f t="shared" si="19"/>
        <v>6.726867505933436</v>
      </c>
      <c r="I172" s="10">
        <f t="shared" si="20"/>
        <v>1.2458924976704271</v>
      </c>
      <c r="J172" s="4">
        <f t="shared" si="21"/>
        <v>1074.0999290258844</v>
      </c>
      <c r="K172" s="4">
        <f t="shared" si="22"/>
        <v>241.46844319632311</v>
      </c>
      <c r="L172" s="42">
        <f>Pressure!Q172</f>
        <v>0.19686744435552128</v>
      </c>
      <c r="M172" s="10">
        <f t="shared" si="24"/>
        <v>1.4186481599396592</v>
      </c>
      <c r="N172" s="10">
        <f t="shared" si="23"/>
        <v>2.5992852259916033</v>
      </c>
    </row>
    <row r="173" spans="3:14">
      <c r="C173" s="4">
        <f>Pressure!AB173*1000000</f>
        <v>4037121.6094111232</v>
      </c>
      <c r="D173" s="78">
        <f>Pressure!I173</f>
        <v>2.1367820014326583E-4</v>
      </c>
      <c r="E173" s="40">
        <f>Pressure!H173</f>
        <v>213.67820014326583</v>
      </c>
      <c r="F173" s="10">
        <f t="shared" si="18"/>
        <v>4.5000000000000009</v>
      </c>
      <c r="G173" s="4">
        <f t="shared" si="17"/>
        <v>171086.31422823714</v>
      </c>
      <c r="H173" s="42">
        <f t="shared" si="19"/>
        <v>6.7300815183787632</v>
      </c>
      <c r="I173" s="10">
        <f t="shared" si="20"/>
        <v>1.2459619737618082</v>
      </c>
      <c r="J173" s="4">
        <f t="shared" si="21"/>
        <v>1074.8227164163793</v>
      </c>
      <c r="K173" s="4">
        <f t="shared" si="22"/>
        <v>241.63093305525365</v>
      </c>
      <c r="L173" s="42">
        <f>Pressure!Q173</f>
        <v>0.19818840780860716</v>
      </c>
      <c r="M173" s="10">
        <f t="shared" si="24"/>
        <v>1.4193241390689313</v>
      </c>
      <c r="N173" s="10">
        <f t="shared" si="23"/>
        <v>2.5992852259916033</v>
      </c>
    </row>
    <row r="174" spans="3:14">
      <c r="C174" s="4">
        <f>Pressure!AB174*1000000</f>
        <v>4039604.670175354</v>
      </c>
      <c r="D174" s="78">
        <f>Pressure!I174</f>
        <v>2.1367820014326583E-4</v>
      </c>
      <c r="E174" s="40">
        <f>Pressure!H174</f>
        <v>213.67820014326583</v>
      </c>
      <c r="F174" s="10">
        <f t="shared" si="18"/>
        <v>4.5000000000000009</v>
      </c>
      <c r="G174" s="4">
        <f t="shared" si="17"/>
        <v>171191.54209978966</v>
      </c>
      <c r="H174" s="42">
        <f t="shared" si="19"/>
        <v>6.7332863838560453</v>
      </c>
      <c r="I174" s="10">
        <f t="shared" si="20"/>
        <v>1.2460311744697923</v>
      </c>
      <c r="J174" s="4">
        <f t="shared" si="21"/>
        <v>1075.5435262330511</v>
      </c>
      <c r="K174" s="4">
        <f t="shared" si="22"/>
        <v>241.79297833574282</v>
      </c>
      <c r="L174" s="42">
        <f>Pressure!Q174</f>
        <v>0.19950911131870896</v>
      </c>
      <c r="M174" s="10">
        <f t="shared" si="24"/>
        <v>1.4199981223357614</v>
      </c>
      <c r="N174" s="10">
        <f t="shared" si="23"/>
        <v>2.5992852259916033</v>
      </c>
    </row>
    <row r="175" spans="3:14">
      <c r="C175" s="4">
        <f>Pressure!AB175*1000000</f>
        <v>4042080.9144023657</v>
      </c>
      <c r="D175" s="78">
        <f>Pressure!I175</f>
        <v>2.1367820014326583E-4</v>
      </c>
      <c r="E175" s="40">
        <f>Pressure!H175</f>
        <v>213.67820014326583</v>
      </c>
      <c r="F175" s="10">
        <f t="shared" si="18"/>
        <v>4.5000000000000009</v>
      </c>
      <c r="G175" s="4">
        <f t="shared" si="17"/>
        <v>171296.48109814452</v>
      </c>
      <c r="H175" s="42">
        <f t="shared" si="19"/>
        <v>6.7364821001790354</v>
      </c>
      <c r="I175" s="10">
        <f t="shared" si="20"/>
        <v>1.2461001005363415</v>
      </c>
      <c r="J175" s="4">
        <f t="shared" si="21"/>
        <v>1076.2623572713483</v>
      </c>
      <c r="K175" s="4">
        <f t="shared" si="22"/>
        <v>241.95457876699524</v>
      </c>
      <c r="L175" s="42">
        <f>Pressure!Q175</f>
        <v>0.20082955580754822</v>
      </c>
      <c r="M175" s="10">
        <f t="shared" si="24"/>
        <v>1.4206701099626295</v>
      </c>
      <c r="N175" s="10">
        <f t="shared" si="23"/>
        <v>2.5992852259916033</v>
      </c>
    </row>
    <row r="176" spans="3:14">
      <c r="C176" s="4">
        <f>Pressure!AB176*1000000</f>
        <v>4044550.3379571182</v>
      </c>
      <c r="D176" s="78">
        <f>Pressure!I176</f>
        <v>2.1367820014326583E-4</v>
      </c>
      <c r="E176" s="40">
        <f>Pressure!H176</f>
        <v>213.67820014326583</v>
      </c>
      <c r="F176" s="10">
        <f t="shared" si="18"/>
        <v>4.5000000000000009</v>
      </c>
      <c r="G176" s="4">
        <f t="shared" si="17"/>
        <v>171401.13104806578</v>
      </c>
      <c r="H176" s="42">
        <f t="shared" si="19"/>
        <v>6.7396686651697717</v>
      </c>
      <c r="I176" s="10">
        <f t="shared" si="20"/>
        <v>1.2461687526995062</v>
      </c>
      <c r="J176" s="4">
        <f t="shared" si="21"/>
        <v>1076.9792083309064</v>
      </c>
      <c r="K176" s="4">
        <f t="shared" si="22"/>
        <v>242.11573407915705</v>
      </c>
      <c r="L176" s="42">
        <f>Pressure!Q176</f>
        <v>0.20214974219525025</v>
      </c>
      <c r="M176" s="10">
        <f t="shared" si="24"/>
        <v>1.4213401021711609</v>
      </c>
      <c r="N176" s="10">
        <f t="shared" si="23"/>
        <v>2.5992852259916033</v>
      </c>
    </row>
    <row r="177" spans="3:14">
      <c r="C177" s="4">
        <f>Pressure!AB177*1000000</f>
        <v>4047012.9367189617</v>
      </c>
      <c r="D177" s="78">
        <f>Pressure!I177</f>
        <v>2.1367820014326583E-4</v>
      </c>
      <c r="E177" s="40">
        <f>Pressure!H177</f>
        <v>213.67820014326583</v>
      </c>
      <c r="F177" s="10">
        <f t="shared" si="18"/>
        <v>4.5000000000000009</v>
      </c>
      <c r="G177" s="4">
        <f t="shared" si="17"/>
        <v>171505.49177492739</v>
      </c>
      <c r="H177" s="42">
        <f t="shared" si="19"/>
        <v>6.7428460766585312</v>
      </c>
      <c r="I177" s="10">
        <f t="shared" si="20"/>
        <v>1.2462371316934431</v>
      </c>
      <c r="J177" s="4">
        <f t="shared" si="21"/>
        <v>1077.6940782155384</v>
      </c>
      <c r="K177" s="4">
        <f t="shared" si="22"/>
        <v>242.27644400331334</v>
      </c>
      <c r="L177" s="42">
        <f>Pressure!Q177</f>
        <v>0.20346967140035155</v>
      </c>
      <c r="M177" s="10">
        <f t="shared" si="24"/>
        <v>1.4220080991821211</v>
      </c>
      <c r="N177" s="10">
        <f t="shared" si="23"/>
        <v>2.5992852259916033</v>
      </c>
    </row>
    <row r="178" spans="3:14">
      <c r="C178" s="4">
        <f>Pressure!AB178*1000000</f>
        <v>4049468.7065815516</v>
      </c>
      <c r="D178" s="78">
        <f>Pressure!I178</f>
        <v>2.1367820014326583E-4</v>
      </c>
      <c r="E178" s="40">
        <f>Pressure!H178</f>
        <v>213.67820014326583</v>
      </c>
      <c r="F178" s="10">
        <f t="shared" si="18"/>
        <v>4.5000000000000009</v>
      </c>
      <c r="G178" s="4">
        <f t="shared" si="17"/>
        <v>171609.56310470946</v>
      </c>
      <c r="H178" s="42">
        <f t="shared" si="19"/>
        <v>6.7460143324837274</v>
      </c>
      <c r="I178" s="10">
        <f t="shared" si="20"/>
        <v>1.2463052382484339</v>
      </c>
      <c r="J178" s="4">
        <f t="shared" si="21"/>
        <v>1078.4069657332107</v>
      </c>
      <c r="K178" s="4">
        <f t="shared" si="22"/>
        <v>242.43670827148298</v>
      </c>
      <c r="L178" s="42">
        <f>Pressure!Q178</f>
        <v>0.20478934433980706</v>
      </c>
      <c r="M178" s="10">
        <f t="shared" si="24"/>
        <v>1.4226741012154669</v>
      </c>
      <c r="N178" s="10">
        <f t="shared" si="23"/>
        <v>2.5992852259916033</v>
      </c>
    </row>
    <row r="179" spans="3:14">
      <c r="C179" s="4">
        <f>Pressure!AB179*1000000</f>
        <v>4051917.643452514</v>
      </c>
      <c r="D179" s="78">
        <f>Pressure!I179</f>
        <v>2.1367820014326583E-4</v>
      </c>
      <c r="E179" s="40">
        <f>Pressure!H179</f>
        <v>213.67820014326583</v>
      </c>
      <c r="F179" s="10">
        <f t="shared" si="18"/>
        <v>4.5000000000000009</v>
      </c>
      <c r="G179" s="4">
        <f t="shared" si="17"/>
        <v>171713.34486398415</v>
      </c>
      <c r="H179" s="42">
        <f t="shared" si="19"/>
        <v>6.7491734304914992</v>
      </c>
      <c r="I179" s="10">
        <f t="shared" si="20"/>
        <v>1.2463730730908955</v>
      </c>
      <c r="J179" s="4">
        <f t="shared" si="21"/>
        <v>1079.1178696959437</v>
      </c>
      <c r="K179" s="4">
        <f t="shared" si="22"/>
        <v>242.59652661659632</v>
      </c>
      <c r="L179" s="42">
        <f>Pressure!Q179</f>
        <v>0.20610876192899757</v>
      </c>
      <c r="M179" s="10">
        <f t="shared" si="24"/>
        <v>1.4233381084903032</v>
      </c>
      <c r="N179" s="10">
        <f t="shared" si="23"/>
        <v>2.5992852259916033</v>
      </c>
    </row>
    <row r="180" spans="3:14">
      <c r="C180" s="4">
        <f>Pressure!AB180*1000000</f>
        <v>4054359.7432531947</v>
      </c>
      <c r="D180" s="78">
        <f>Pressure!I180</f>
        <v>2.1367820014326583E-4</v>
      </c>
      <c r="E180" s="40">
        <f>Pressure!H180</f>
        <v>213.67820014326583</v>
      </c>
      <c r="F180" s="10">
        <f t="shared" si="18"/>
        <v>4.5000000000000009</v>
      </c>
      <c r="G180" s="4">
        <f t="shared" si="17"/>
        <v>171816.83687990511</v>
      </c>
      <c r="H180" s="42">
        <f t="shared" si="19"/>
        <v>6.7523233685353894</v>
      </c>
      <c r="I180" s="10">
        <f t="shared" si="20"/>
        <v>1.246440636943394</v>
      </c>
      <c r="J180" s="4">
        <f t="shared" si="21"/>
        <v>1079.8267889197421</v>
      </c>
      <c r="K180" s="4">
        <f t="shared" si="22"/>
        <v>242.75589877247921</v>
      </c>
      <c r="L180" s="42">
        <f>Pressure!Q180</f>
        <v>0.20742792508173699</v>
      </c>
      <c r="M180" s="10">
        <f t="shared" si="24"/>
        <v>1.4240001212246955</v>
      </c>
      <c r="N180" s="10">
        <f t="shared" si="23"/>
        <v>2.5992852259916033</v>
      </c>
    </row>
    <row r="181" spans="3:14">
      <c r="C181" s="4">
        <f>Pressure!AB181*1000000</f>
        <v>4056795.0019198912</v>
      </c>
      <c r="D181" s="78">
        <f>Pressure!I181</f>
        <v>2.1367820014326583E-4</v>
      </c>
      <c r="E181" s="40">
        <f>Pressure!H181</f>
        <v>213.67820014326583</v>
      </c>
      <c r="F181" s="10">
        <f t="shared" si="18"/>
        <v>4.5000000000000009</v>
      </c>
      <c r="G181" s="4">
        <f t="shared" si="17"/>
        <v>171920.03898025953</v>
      </c>
      <c r="H181" s="42">
        <f t="shared" si="19"/>
        <v>6.7554641444779406</v>
      </c>
      <c r="I181" s="10">
        <f t="shared" si="20"/>
        <v>1.2465079305246978</v>
      </c>
      <c r="J181" s="4">
        <f t="shared" si="21"/>
        <v>1080.53372222495</v>
      </c>
      <c r="K181" s="4">
        <f t="shared" si="22"/>
        <v>242.91482447393327</v>
      </c>
      <c r="L181" s="42">
        <f>Pressure!Q181</f>
        <v>0.20874683471027966</v>
      </c>
      <c r="M181" s="10">
        <f t="shared" si="24"/>
        <v>1.4246601396360488</v>
      </c>
      <c r="N181" s="10">
        <f t="shared" si="23"/>
        <v>2.5992852259916033</v>
      </c>
    </row>
    <row r="182" spans="3:14">
      <c r="C182" s="4">
        <f>Pressure!AB182*1000000</f>
        <v>4059223.4154029451</v>
      </c>
      <c r="D182" s="78">
        <f>Pressure!I182</f>
        <v>2.1367820014326583E-4</v>
      </c>
      <c r="E182" s="40">
        <f>Pressure!H182</f>
        <v>213.67820014326583</v>
      </c>
      <c r="F182" s="10">
        <f t="shared" si="18"/>
        <v>4.5000000000000009</v>
      </c>
      <c r="G182" s="4">
        <f t="shared" si="17"/>
        <v>172022.95099342984</v>
      </c>
      <c r="H182" s="42">
        <f t="shared" si="19"/>
        <v>6.7585957561895418</v>
      </c>
      <c r="I182" s="10">
        <f t="shared" si="20"/>
        <v>1.2465749545497724</v>
      </c>
      <c r="J182" s="4">
        <f t="shared" si="21"/>
        <v>1081.2386684359885</v>
      </c>
      <c r="K182" s="4">
        <f t="shared" si="22"/>
        <v>243.07330345667654</v>
      </c>
      <c r="L182" s="42">
        <f>Pressure!Q182</f>
        <v>0.21006549172532751</v>
      </c>
      <c r="M182" s="10">
        <f t="shared" si="24"/>
        <v>1.4253181639409069</v>
      </c>
      <c r="N182" s="10">
        <f t="shared" si="23"/>
        <v>2.5992852259916033</v>
      </c>
    </row>
    <row r="183" spans="3:14">
      <c r="C183" s="4">
        <f>Pressure!AB183*1000000</f>
        <v>4061644.9796661069</v>
      </c>
      <c r="D183" s="78">
        <f>Pressure!I183</f>
        <v>2.1367820014326583E-4</v>
      </c>
      <c r="E183" s="40">
        <f>Pressure!H183</f>
        <v>213.67820014326583</v>
      </c>
      <c r="F183" s="10">
        <f t="shared" si="18"/>
        <v>4.5000000000000009</v>
      </c>
      <c r="G183" s="4">
        <f t="shared" si="17"/>
        <v>172125.57274836666</v>
      </c>
      <c r="H183" s="42">
        <f t="shared" si="19"/>
        <v>6.7617182015476169</v>
      </c>
      <c r="I183" s="10">
        <f t="shared" si="20"/>
        <v>1.2466417097297824</v>
      </c>
      <c r="J183" s="4">
        <f t="shared" si="21"/>
        <v>1081.9416263811715</v>
      </c>
      <c r="K183" s="4">
        <f t="shared" si="22"/>
        <v>243.23133545730218</v>
      </c>
      <c r="L183" s="42">
        <f>Pressure!Q183</f>
        <v>0.2113838970360373</v>
      </c>
      <c r="M183" s="10">
        <f t="shared" si="24"/>
        <v>1.4259741943548521</v>
      </c>
      <c r="N183" s="10">
        <f t="shared" si="23"/>
        <v>2.5992852259916033</v>
      </c>
    </row>
    <row r="184" spans="3:14">
      <c r="C184" s="4">
        <f>Pressure!AB184*1000000</f>
        <v>4064059.6906877626</v>
      </c>
      <c r="D184" s="78">
        <f>Pressure!I184</f>
        <v>2.1367820014326583E-4</v>
      </c>
      <c r="E184" s="40">
        <f>Pressure!H184</f>
        <v>213.67820014326583</v>
      </c>
      <c r="F184" s="10">
        <f t="shared" si="18"/>
        <v>4.5000000000000009</v>
      </c>
      <c r="G184" s="4">
        <f t="shared" si="17"/>
        <v>172227.90407464089</v>
      </c>
      <c r="H184" s="42">
        <f t="shared" si="19"/>
        <v>6.7648314784382029</v>
      </c>
      <c r="I184" s="10">
        <f t="shared" si="20"/>
        <v>1.2467081967721456</v>
      </c>
      <c r="J184" s="4">
        <f t="shared" si="21"/>
        <v>1082.6425948930614</v>
      </c>
      <c r="K184" s="4">
        <f t="shared" si="22"/>
        <v>243.38892021335855</v>
      </c>
      <c r="L184" s="42">
        <f>Pressure!Q184</f>
        <v>0.21270205155002786</v>
      </c>
      <c r="M184" s="10">
        <f t="shared" si="24"/>
        <v>1.4266282310926859</v>
      </c>
      <c r="N184" s="10">
        <f t="shared" si="23"/>
        <v>2.5992852259916033</v>
      </c>
    </row>
    <row r="185" spans="3:14">
      <c r="C185" s="4">
        <f>Pressure!AB185*1000000</f>
        <v>4066467.544459756</v>
      </c>
      <c r="D185" s="78">
        <f>Pressure!I185</f>
        <v>2.1367820014326583E-4</v>
      </c>
      <c r="E185" s="40">
        <f>Pressure!H185</f>
        <v>213.67820014326583</v>
      </c>
      <c r="F185" s="10">
        <f t="shared" si="18"/>
        <v>4.5000000000000009</v>
      </c>
      <c r="G185" s="4">
        <f t="shared" si="17"/>
        <v>172329.9448023937</v>
      </c>
      <c r="H185" s="42">
        <f t="shared" si="19"/>
        <v>6.7679355847544747</v>
      </c>
      <c r="I185" s="10">
        <f t="shared" si="20"/>
        <v>1.2467744163805186</v>
      </c>
      <c r="J185" s="4">
        <f t="shared" si="21"/>
        <v>1083.3415728081268</v>
      </c>
      <c r="K185" s="4">
        <f t="shared" si="22"/>
        <v>243.54605746327206</v>
      </c>
      <c r="L185" s="42">
        <f>Pressure!Q185</f>
        <v>0.21401995617338715</v>
      </c>
      <c r="M185" s="10">
        <f t="shared" si="24"/>
        <v>1.4272802743682094</v>
      </c>
      <c r="N185" s="10">
        <f t="shared" si="23"/>
        <v>2.5992852259916033</v>
      </c>
    </row>
    <row r="186" spans="3:14">
      <c r="C186" s="4">
        <f>Pressure!AB186*1000000</f>
        <v>4068868.5369890905</v>
      </c>
      <c r="D186" s="78">
        <f>Pressure!I186</f>
        <v>2.1367820014326583E-4</v>
      </c>
      <c r="E186" s="40">
        <f>Pressure!H186</f>
        <v>213.67820014326583</v>
      </c>
      <c r="F186" s="10">
        <f t="shared" si="18"/>
        <v>4.5000000000000009</v>
      </c>
      <c r="G186" s="4">
        <f t="shared" si="17"/>
        <v>172431.69476240873</v>
      </c>
      <c r="H186" s="42">
        <f t="shared" si="19"/>
        <v>6.7710305183989075</v>
      </c>
      <c r="I186" s="10">
        <f t="shared" si="20"/>
        <v>1.2468403692548633</v>
      </c>
      <c r="J186" s="4">
        <f t="shared" si="21"/>
        <v>1084.0385589672376</v>
      </c>
      <c r="K186" s="4">
        <f t="shared" si="22"/>
        <v>243.70274694645869</v>
      </c>
      <c r="L186" s="42">
        <f>Pressure!Q186</f>
        <v>0.21533761181067954</v>
      </c>
      <c r="M186" s="10">
        <f t="shared" si="24"/>
        <v>1.4279303243946619</v>
      </c>
      <c r="N186" s="10">
        <f t="shared" si="23"/>
        <v>2.5992852259916033</v>
      </c>
    </row>
    <row r="187" spans="3:14">
      <c r="C187" s="4">
        <f>Pressure!AB187*1000000</f>
        <v>4071262.6642954433</v>
      </c>
      <c r="D187" s="78">
        <f>Pressure!I187</f>
        <v>2.1367820014326583E-4</v>
      </c>
      <c r="E187" s="40">
        <f>Pressure!H187</f>
        <v>213.67820014326583</v>
      </c>
      <c r="F187" s="10">
        <f t="shared" si="18"/>
        <v>4.5000000000000009</v>
      </c>
      <c r="G187" s="4">
        <f t="shared" si="17"/>
        <v>172533.15378600667</v>
      </c>
      <c r="H187" s="42">
        <f t="shared" si="19"/>
        <v>6.7741162772801031</v>
      </c>
      <c r="I187" s="10">
        <f t="shared" si="20"/>
        <v>1.2469060560913983</v>
      </c>
      <c r="J187" s="4">
        <f t="shared" si="21"/>
        <v>1084.7335522149422</v>
      </c>
      <c r="K187" s="4">
        <f t="shared" si="22"/>
        <v>243.85898840316133</v>
      </c>
      <c r="L187" s="42">
        <f>Pressure!Q187</f>
        <v>0.21665501936495268</v>
      </c>
      <c r="M187" s="10">
        <f t="shared" si="24"/>
        <v>1.4285783813841635</v>
      </c>
      <c r="N187" s="10">
        <f t="shared" si="23"/>
        <v>2.5992852259916033</v>
      </c>
    </row>
    <row r="188" spans="3:14">
      <c r="C188" s="4">
        <f>Pressure!AB188*1000000</f>
        <v>4073649.9224134297</v>
      </c>
      <c r="D188" s="78">
        <f>Pressure!I188</f>
        <v>2.1367820014326583E-4</v>
      </c>
      <c r="E188" s="40">
        <f>Pressure!H188</f>
        <v>213.67820014326583</v>
      </c>
      <c r="F188" s="10">
        <f t="shared" si="18"/>
        <v>4.5000000000000009</v>
      </c>
      <c r="G188" s="4">
        <f t="shared" si="17"/>
        <v>172634.32170514137</v>
      </c>
      <c r="H188" s="42">
        <f t="shared" si="19"/>
        <v>6.7771928593157265</v>
      </c>
      <c r="I188" s="10">
        <f t="shared" si="20"/>
        <v>1.246971477582679</v>
      </c>
      <c r="J188" s="4">
        <f t="shared" si="21"/>
        <v>1085.4265514001261</v>
      </c>
      <c r="K188" s="4">
        <f t="shared" si="22"/>
        <v>244.01478157459783</v>
      </c>
      <c r="L188" s="42">
        <f>Pressure!Q188</f>
        <v>0.21797217973774485</v>
      </c>
      <c r="M188" s="10">
        <f t="shared" si="24"/>
        <v>1.4292244455481586</v>
      </c>
      <c r="N188" s="10">
        <f t="shared" si="23"/>
        <v>2.5992852259916033</v>
      </c>
    </row>
    <row r="189" spans="3:14">
      <c r="C189" s="4">
        <f>Pressure!AB189*1000000</f>
        <v>4076030.3073913516</v>
      </c>
      <c r="D189" s="78">
        <f>Pressure!I189</f>
        <v>2.1367820014326583E-4</v>
      </c>
      <c r="E189" s="40">
        <f>Pressure!H189</f>
        <v>213.67820014326583</v>
      </c>
      <c r="F189" s="10">
        <f t="shared" si="18"/>
        <v>4.5000000000000009</v>
      </c>
      <c r="G189" s="4">
        <f t="shared" si="17"/>
        <v>172735.19835234652</v>
      </c>
      <c r="H189" s="42">
        <f t="shared" si="19"/>
        <v>6.7802602624308763</v>
      </c>
      <c r="I189" s="10">
        <f t="shared" si="20"/>
        <v>1.2470366344175825</v>
      </c>
      <c r="J189" s="4">
        <f t="shared" si="21"/>
        <v>1086.117555375647</v>
      </c>
      <c r="K189" s="4">
        <f t="shared" si="22"/>
        <v>244.17012620287915</v>
      </c>
      <c r="L189" s="42">
        <f>Pressure!Q189</f>
        <v>0.21928909382909176</v>
      </c>
      <c r="M189" s="10">
        <f t="shared" si="24"/>
        <v>1.4298685170971712</v>
      </c>
      <c r="N189" s="10">
        <f t="shared" si="23"/>
        <v>2.5992852259916033</v>
      </c>
    </row>
    <row r="190" spans="3:14">
      <c r="C190" s="4">
        <f>Pressure!AB190*1000000</f>
        <v>4078403.8152914974</v>
      </c>
      <c r="D190" s="78">
        <f>Pressure!I190</f>
        <v>2.1367820014326583E-4</v>
      </c>
      <c r="E190" s="40">
        <f>Pressure!H190</f>
        <v>213.67820014326583</v>
      </c>
      <c r="F190" s="10">
        <f t="shared" si="18"/>
        <v>4.5000000000000009</v>
      </c>
      <c r="G190" s="4">
        <f t="shared" si="17"/>
        <v>172835.78356074871</v>
      </c>
      <c r="H190" s="42">
        <f t="shared" si="19"/>
        <v>6.7833184845585111</v>
      </c>
      <c r="I190" s="10">
        <f t="shared" si="20"/>
        <v>1.2471015272813346</v>
      </c>
      <c r="J190" s="4">
        <f t="shared" si="21"/>
        <v>1086.8065629984237</v>
      </c>
      <c r="K190" s="4">
        <f t="shared" si="22"/>
        <v>244.32502203102911</v>
      </c>
      <c r="L190" s="42">
        <f>Pressure!Q190</f>
        <v>0.22060576253753372</v>
      </c>
      <c r="M190" s="10">
        <f t="shared" si="24"/>
        <v>1.4305105962409912</v>
      </c>
      <c r="N190" s="10">
        <f t="shared" si="23"/>
        <v>2.5992852259916033</v>
      </c>
    </row>
    <row r="191" spans="3:14">
      <c r="C191" s="4">
        <f>Pressure!AB191*1000000</f>
        <v>4080770.4421895253</v>
      </c>
      <c r="D191" s="78">
        <f>Pressure!I191</f>
        <v>2.1367820014326583E-4</v>
      </c>
      <c r="E191" s="40">
        <f>Pressure!H191</f>
        <v>213.67820014326583</v>
      </c>
      <c r="F191" s="10">
        <f t="shared" si="18"/>
        <v>4.5000000000000009</v>
      </c>
      <c r="G191" s="4">
        <f t="shared" si="17"/>
        <v>172936.07716404099</v>
      </c>
      <c r="H191" s="42">
        <f t="shared" si="19"/>
        <v>6.7863675236386412</v>
      </c>
      <c r="I191" s="10">
        <f t="shared" si="20"/>
        <v>1.2471661568555112</v>
      </c>
      <c r="J191" s="4">
        <f t="shared" si="21"/>
        <v>1087.4935731292558</v>
      </c>
      <c r="K191" s="4">
        <f t="shared" si="22"/>
        <v>244.47946880294407</v>
      </c>
      <c r="L191" s="42">
        <f>Pressure!Q191</f>
        <v>0.22192218676012254</v>
      </c>
      <c r="M191" s="10">
        <f t="shared" si="24"/>
        <v>1.4311506831883216</v>
      </c>
      <c r="N191" s="10">
        <f t="shared" si="23"/>
        <v>2.5992852259916033</v>
      </c>
    </row>
    <row r="192" spans="3:14">
      <c r="C192" s="4">
        <f>Pressure!AB192*1000000</f>
        <v>4083130.1841757474</v>
      </c>
      <c r="D192" s="78">
        <f>Pressure!I192</f>
        <v>2.1367820014326583E-4</v>
      </c>
      <c r="E192" s="40">
        <f>Pressure!H192</f>
        <v>213.67820014326583</v>
      </c>
      <c r="F192" s="10">
        <f t="shared" si="18"/>
        <v>4.5000000000000009</v>
      </c>
      <c r="G192" s="4">
        <f t="shared" si="17"/>
        <v>173036.07899653749</v>
      </c>
      <c r="H192" s="42">
        <f t="shared" si="19"/>
        <v>6.7894073776199964</v>
      </c>
      <c r="I192" s="10">
        <f t="shared" si="20"/>
        <v>1.2472305238180921</v>
      </c>
      <c r="J192" s="4">
        <f t="shared" si="21"/>
        <v>1088.1785846331964</v>
      </c>
      <c r="K192" s="4">
        <f t="shared" si="22"/>
        <v>244.63346626347655</v>
      </c>
      <c r="L192" s="42">
        <f>Pressure!Q192</f>
        <v>0.22323836739242864</v>
      </c>
      <c r="M192" s="10">
        <f t="shared" si="24"/>
        <v>1.4317887781472767</v>
      </c>
      <c r="N192" s="10">
        <f t="shared" si="23"/>
        <v>2.5992852259916033</v>
      </c>
    </row>
    <row r="193" spans="3:14">
      <c r="C193" s="4">
        <f>Pressure!AB193*1000000</f>
        <v>4085483.0373538532</v>
      </c>
      <c r="D193" s="78">
        <f>Pressure!I193</f>
        <v>2.1367820014326583E-4</v>
      </c>
      <c r="E193" s="40">
        <f>Pressure!H193</f>
        <v>213.67820014326583</v>
      </c>
      <c r="F193" s="10">
        <f t="shared" si="18"/>
        <v>4.5000000000000009</v>
      </c>
      <c r="G193" s="4">
        <f t="shared" si="17"/>
        <v>173135.78889311923</v>
      </c>
      <c r="H193" s="42">
        <f t="shared" si="19"/>
        <v>6.7924380444583967</v>
      </c>
      <c r="I193" s="10">
        <f t="shared" si="20"/>
        <v>1.2472946288434441</v>
      </c>
      <c r="J193" s="4">
        <f t="shared" si="21"/>
        <v>1088.8615963791819</v>
      </c>
      <c r="K193" s="4">
        <f t="shared" si="22"/>
        <v>244.78701415835212</v>
      </c>
      <c r="L193" s="42">
        <f>Pressure!Q193</f>
        <v>0.22455430532854781</v>
      </c>
      <c r="M193" s="10">
        <f t="shared" si="24"/>
        <v>1.4324248813249685</v>
      </c>
      <c r="N193" s="10">
        <f t="shared" si="23"/>
        <v>2.5992852259916033</v>
      </c>
    </row>
    <row r="194" spans="3:14">
      <c r="C194" s="4">
        <f>Pressure!AB194*1000000</f>
        <v>4087828.997842025</v>
      </c>
      <c r="D194" s="78">
        <f>Pressure!I194</f>
        <v>2.1367820014326583E-4</v>
      </c>
      <c r="E194" s="40">
        <f>Pressure!H194</f>
        <v>213.67820014326583</v>
      </c>
      <c r="F194" s="10">
        <f t="shared" si="18"/>
        <v>4.5000000000000009</v>
      </c>
      <c r="G194" s="4">
        <f t="shared" si="17"/>
        <v>173235.20668928142</v>
      </c>
      <c r="H194" s="42">
        <f t="shared" si="19"/>
        <v>6.7954595221182021</v>
      </c>
      <c r="I194" s="10">
        <f t="shared" si="20"/>
        <v>1.2473584726023697</v>
      </c>
      <c r="J194" s="4">
        <f t="shared" si="21"/>
        <v>1089.5426072403566</v>
      </c>
      <c r="K194" s="4">
        <f t="shared" si="22"/>
        <v>244.94011223424229</v>
      </c>
      <c r="L194" s="42">
        <f>Pressure!Q194</f>
        <v>0.22587000146110825</v>
      </c>
      <c r="M194" s="10">
        <f t="shared" si="24"/>
        <v>1.4330589929278161</v>
      </c>
      <c r="N194" s="10">
        <f t="shared" si="23"/>
        <v>2.5992852259916033</v>
      </c>
    </row>
    <row r="195" spans="3:14">
      <c r="C195" s="4">
        <f>Pressure!AB195*1000000</f>
        <v>4090168.061771302</v>
      </c>
      <c r="D195" s="78">
        <f>Pressure!I195</f>
        <v>2.1367820014326583E-4</v>
      </c>
      <c r="E195" s="40">
        <f>Pressure!H195</f>
        <v>213.67820014326583</v>
      </c>
      <c r="F195" s="10">
        <f t="shared" si="18"/>
        <v>4.5000000000000009</v>
      </c>
      <c r="G195" s="4">
        <f t="shared" si="17"/>
        <v>173334.33222106411</v>
      </c>
      <c r="H195" s="42">
        <f t="shared" si="19"/>
        <v>6.7984718085702003</v>
      </c>
      <c r="I195" s="10">
        <f t="shared" si="20"/>
        <v>1.247422055762081</v>
      </c>
      <c r="J195" s="4">
        <f t="shared" si="21"/>
        <v>1090.2216160935966</v>
      </c>
      <c r="K195" s="4">
        <f t="shared" si="22"/>
        <v>245.09276023865758</v>
      </c>
      <c r="L195" s="42">
        <f>Pressure!Q195</f>
        <v>0.2271854566812774</v>
      </c>
      <c r="M195" s="10">
        <f t="shared" si="24"/>
        <v>1.4336911131613048</v>
      </c>
      <c r="N195" s="10">
        <f t="shared" si="23"/>
        <v>2.5992852259916033</v>
      </c>
    </row>
    <row r="196" spans="3:14">
      <c r="C196" s="4">
        <f>Pressure!AB196*1000000</f>
        <v>4092500.2252872041</v>
      </c>
      <c r="D196" s="78">
        <f>Pressure!I196</f>
        <v>2.1367820014326583E-4</v>
      </c>
      <c r="E196" s="40">
        <f>Pressure!H196</f>
        <v>213.67820014326583</v>
      </c>
      <c r="F196" s="10">
        <f t="shared" si="18"/>
        <v>4.5000000000000009</v>
      </c>
      <c r="G196" s="4">
        <f t="shared" si="17"/>
        <v>173433.16532512099</v>
      </c>
      <c r="H196" s="42">
        <f t="shared" si="19"/>
        <v>6.8014749017937186</v>
      </c>
      <c r="I196" s="10">
        <f t="shared" si="20"/>
        <v>1.2474853789862608</v>
      </c>
      <c r="J196" s="4">
        <f t="shared" si="21"/>
        <v>1090.8986218199816</v>
      </c>
      <c r="K196" s="4">
        <f t="shared" si="22"/>
        <v>245.24495792005342</v>
      </c>
      <c r="L196" s="42">
        <f>Pressure!Q196</f>
        <v>0.22850067187876882</v>
      </c>
      <c r="M196" s="10">
        <f t="shared" si="24"/>
        <v>1.4343212422300207</v>
      </c>
      <c r="N196" s="10">
        <f t="shared" si="23"/>
        <v>2.5992852259916033</v>
      </c>
    </row>
    <row r="197" spans="3:14">
      <c r="C197" s="4">
        <f>Pressure!AB197*1000000</f>
        <v>4094825.4845492044</v>
      </c>
      <c r="D197" s="78">
        <f>Pressure!I197</f>
        <v>2.1367820014326583E-4</v>
      </c>
      <c r="E197" s="40">
        <f>Pressure!H197</f>
        <v>213.67820014326583</v>
      </c>
      <c r="F197" s="10">
        <f t="shared" si="18"/>
        <v>4.5000000000000009</v>
      </c>
      <c r="G197" s="4">
        <f t="shared" si="17"/>
        <v>173531.70583869712</v>
      </c>
      <c r="H197" s="42">
        <f t="shared" si="19"/>
        <v>6.804468799775953</v>
      </c>
      <c r="I197" s="10">
        <f t="shared" si="20"/>
        <v>1.2475484429350672</v>
      </c>
      <c r="J197" s="4">
        <f t="shared" si="21"/>
        <v>1091.5736233046416</v>
      </c>
      <c r="K197" s="4">
        <f t="shared" si="22"/>
        <v>245.39670502779589</v>
      </c>
      <c r="L197" s="42">
        <f>Pressure!Q197</f>
        <v>0.22981564794184905</v>
      </c>
      <c r="M197" s="10">
        <f t="shared" si="24"/>
        <v>1.434949380337925</v>
      </c>
      <c r="N197" s="10">
        <f t="shared" si="23"/>
        <v>2.5992852259916033</v>
      </c>
    </row>
    <row r="198" spans="3:14">
      <c r="C198" s="4">
        <f>Pressure!AB198*1000000</f>
        <v>4097143.8357300032</v>
      </c>
      <c r="D198" s="78">
        <f>Pressure!I198</f>
        <v>2.1367820014326583E-4</v>
      </c>
      <c r="E198" s="40">
        <f>Pressure!H198</f>
        <v>213.67820014326583</v>
      </c>
      <c r="F198" s="10">
        <f t="shared" si="18"/>
        <v>4.5000000000000009</v>
      </c>
      <c r="G198" s="4">
        <f t="shared" si="17"/>
        <v>173629.95359959811</v>
      </c>
      <c r="H198" s="42">
        <f t="shared" si="19"/>
        <v>6.8074535005110315</v>
      </c>
      <c r="I198" s="10">
        <f t="shared" si="20"/>
        <v>1.2476112482651307</v>
      </c>
      <c r="J198" s="4">
        <f t="shared" si="21"/>
        <v>1092.2466194365463</v>
      </c>
      <c r="K198" s="4">
        <f t="shared" si="22"/>
        <v>245.5480013121142</v>
      </c>
      <c r="L198" s="42">
        <f>Pressure!Q198</f>
        <v>0.23113038575734438</v>
      </c>
      <c r="M198" s="10">
        <f t="shared" si="24"/>
        <v>1.4355755276880049</v>
      </c>
      <c r="N198" s="10">
        <f t="shared" si="23"/>
        <v>2.5992852259916033</v>
      </c>
    </row>
    <row r="199" spans="3:14">
      <c r="C199" s="4">
        <f>Pressure!AB199*1000000</f>
        <v>4099455.2750165127</v>
      </c>
      <c r="D199" s="78">
        <f>Pressure!I199</f>
        <v>2.1367820014326583E-4</v>
      </c>
      <c r="E199" s="40">
        <f>Pressure!H199</f>
        <v>213.67820014326583</v>
      </c>
      <c r="F199" s="10">
        <f t="shared" si="18"/>
        <v>4.5000000000000009</v>
      </c>
      <c r="G199" s="4">
        <f t="shared" si="17"/>
        <v>173727.90844623174</v>
      </c>
      <c r="H199" s="42">
        <f t="shared" si="19"/>
        <v>6.8104290020013103</v>
      </c>
      <c r="I199" s="10">
        <f t="shared" si="20"/>
        <v>1.2476737956295989</v>
      </c>
      <c r="J199" s="4">
        <f t="shared" si="21"/>
        <v>1092.9176091087918</v>
      </c>
      <c r="K199" s="4">
        <f t="shared" si="22"/>
        <v>245.69884652416525</v>
      </c>
      <c r="L199" s="42">
        <f>Pressure!Q199</f>
        <v>0.2324448862106476</v>
      </c>
      <c r="M199" s="10">
        <f t="shared" si="24"/>
        <v>1.436199684482419</v>
      </c>
      <c r="N199" s="10">
        <f t="shared" si="23"/>
        <v>2.5992852259916033</v>
      </c>
    </row>
    <row r="200" spans="3:14">
      <c r="C200" s="4">
        <f>Pressure!AB200*1000000</f>
        <v>4101759.7986090635</v>
      </c>
      <c r="D200" s="78">
        <f>Pressure!I200</f>
        <v>2.1367820014326583E-4</v>
      </c>
      <c r="E200" s="40">
        <f>Pressure!H200</f>
        <v>213.67820014326583</v>
      </c>
      <c r="F200" s="10">
        <f t="shared" si="18"/>
        <v>4.5000000000000009</v>
      </c>
      <c r="G200" s="4">
        <f t="shared" si="17"/>
        <v>173825.5702175746</v>
      </c>
      <c r="H200" s="42">
        <f t="shared" si="19"/>
        <v>6.8133953022563363</v>
      </c>
      <c r="I200" s="10">
        <f t="shared" si="20"/>
        <v>1.2477360856781321</v>
      </c>
      <c r="J200" s="4">
        <f t="shared" si="21"/>
        <v>1093.5865912183683</v>
      </c>
      <c r="K200" s="4">
        <f t="shared" si="22"/>
        <v>245.84924041598137</v>
      </c>
      <c r="L200" s="42">
        <f>Pressure!Q200</f>
        <v>0.23375915018572485</v>
      </c>
      <c r="M200" s="10">
        <f t="shared" si="24"/>
        <v>1.4368218509225399</v>
      </c>
      <c r="N200" s="10">
        <f t="shared" si="23"/>
        <v>2.5992852259916033</v>
      </c>
    </row>
    <row r="201" spans="3:14">
      <c r="C201" s="4">
        <f>Pressure!AB201*1000000</f>
        <v>4104057.4027217389</v>
      </c>
      <c r="D201" s="78">
        <f>Pressure!I201</f>
        <v>2.1367820014326583E-4</v>
      </c>
      <c r="E201" s="40">
        <f>Pressure!H201</f>
        <v>213.67820014326583</v>
      </c>
      <c r="F201" s="10">
        <f t="shared" si="18"/>
        <v>4.5000000000000009</v>
      </c>
      <c r="G201" s="4">
        <f t="shared" si="17"/>
        <v>173922.93875318594</v>
      </c>
      <c r="H201" s="42">
        <f t="shared" si="19"/>
        <v>6.8163523992933195</v>
      </c>
      <c r="I201" s="10">
        <f t="shared" si="20"/>
        <v>1.2477981190569305</v>
      </c>
      <c r="J201" s="4">
        <f t="shared" si="21"/>
        <v>1094.2535646662595</v>
      </c>
      <c r="K201" s="4">
        <f t="shared" si="22"/>
        <v>245.99918274049267</v>
      </c>
      <c r="L201" s="42">
        <f>Pressure!Q201</f>
        <v>0.2350731785651223</v>
      </c>
      <c r="M201" s="10">
        <f t="shared" si="24"/>
        <v>1.4374420272088742</v>
      </c>
      <c r="N201" s="10">
        <f t="shared" si="23"/>
        <v>2.5992852259916033</v>
      </c>
    </row>
    <row r="202" spans="3:14">
      <c r="C202" s="4">
        <f>Pressure!AB202*1000000</f>
        <v>4106348.0835824241</v>
      </c>
      <c r="D202" s="78">
        <f>Pressure!I202</f>
        <v>2.1367820014326583E-4</v>
      </c>
      <c r="E202" s="40">
        <f>Pressure!H202</f>
        <v>213.67820014326583</v>
      </c>
      <c r="F202" s="10">
        <f t="shared" si="18"/>
        <v>4.5000000000000009</v>
      </c>
      <c r="G202" s="4">
        <f t="shared" si="17"/>
        <v>174020.01389321001</v>
      </c>
      <c r="H202" s="42">
        <f t="shared" si="19"/>
        <v>6.8193002911371723</v>
      </c>
      <c r="I202" s="10">
        <f t="shared" si="20"/>
        <v>1.2478598964087513</v>
      </c>
      <c r="J202" s="4">
        <f t="shared" si="21"/>
        <v>1094.9185283574543</v>
      </c>
      <c r="K202" s="4">
        <f t="shared" si="22"/>
        <v>246.14867325152969</v>
      </c>
      <c r="L202" s="42">
        <f>Pressure!Q202</f>
        <v>0.2363869722299729</v>
      </c>
      <c r="M202" s="10">
        <f t="shared" si="24"/>
        <v>1.4380602135411404</v>
      </c>
      <c r="N202" s="10">
        <f t="shared" si="23"/>
        <v>2.5992852259916033</v>
      </c>
    </row>
    <row r="203" spans="3:14">
      <c r="C203" s="4">
        <f>Pressure!AB203*1000000</f>
        <v>4108631.8374324692</v>
      </c>
      <c r="D203" s="78">
        <f>Pressure!I203</f>
        <v>2.1367820014326583E-4</v>
      </c>
      <c r="E203" s="40">
        <f>Pressure!H203</f>
        <v>213.67820014326583</v>
      </c>
      <c r="F203" s="10">
        <f t="shared" si="18"/>
        <v>4.5000000000000009</v>
      </c>
      <c r="G203" s="4">
        <f t="shared" si="17"/>
        <v>174116.79547836166</v>
      </c>
      <c r="H203" s="42">
        <f t="shared" si="19"/>
        <v>6.822238975820099</v>
      </c>
      <c r="I203" s="10">
        <f t="shared" si="20"/>
        <v>1.2479214183729177</v>
      </c>
      <c r="J203" s="4">
        <f t="shared" si="21"/>
        <v>1095.5814812008512</v>
      </c>
      <c r="K203" s="4">
        <f t="shared" si="22"/>
        <v>246.29771170380181</v>
      </c>
      <c r="L203" s="42">
        <f>Pressure!Q203</f>
        <v>0.23770053206000299</v>
      </c>
      <c r="M203" s="10">
        <f t="shared" si="24"/>
        <v>1.4386764101181615</v>
      </c>
      <c r="N203" s="10">
        <f t="shared" si="23"/>
        <v>2.5992852259916033</v>
      </c>
    </row>
    <row r="204" spans="3:14">
      <c r="C204" s="4">
        <f>Pressure!AB204*1000000</f>
        <v>4110908.6605274784</v>
      </c>
      <c r="D204" s="78">
        <f>Pressure!I204</f>
        <v>2.1367820014326583E-4</v>
      </c>
      <c r="E204" s="40">
        <f>Pressure!H204</f>
        <v>213.67820014326583</v>
      </c>
      <c r="F204" s="10">
        <f t="shared" si="18"/>
        <v>4.5000000000000009</v>
      </c>
      <c r="G204" s="4">
        <f t="shared" si="17"/>
        <v>174213.28334995976</v>
      </c>
      <c r="H204" s="42">
        <f t="shared" si="19"/>
        <v>6.8251684513826216</v>
      </c>
      <c r="I204" s="10">
        <f t="shared" si="20"/>
        <v>1.2479826855853573</v>
      </c>
      <c r="J204" s="4">
        <f t="shared" si="21"/>
        <v>1096.2424221094866</v>
      </c>
      <c r="K204" s="4">
        <f t="shared" si="22"/>
        <v>246.44629785294876</v>
      </c>
      <c r="L204" s="42">
        <f>Pressure!Q204</f>
        <v>0.23901385893353905</v>
      </c>
      <c r="M204" s="10">
        <f t="shared" si="24"/>
        <v>1.4392906171380766</v>
      </c>
      <c r="N204" s="10">
        <f t="shared" si="23"/>
        <v>2.5992852259916033</v>
      </c>
    </row>
    <row r="205" spans="3:14">
      <c r="C205" s="4">
        <f>Pressure!AB205*1000000</f>
        <v>4113178.5491360268</v>
      </c>
      <c r="D205" s="78">
        <f>Pressure!I205</f>
        <v>2.1367820014326583E-4</v>
      </c>
      <c r="E205" s="40">
        <f>Pressure!H205</f>
        <v>213.67820014326583</v>
      </c>
      <c r="F205" s="10">
        <f t="shared" si="18"/>
        <v>4.5000000000000009</v>
      </c>
      <c r="G205" s="4">
        <f t="shared" si="17"/>
        <v>174309.47734987293</v>
      </c>
      <c r="H205" s="42">
        <f t="shared" si="19"/>
        <v>6.8280887158719388</v>
      </c>
      <c r="I205" s="10">
        <f t="shared" si="20"/>
        <v>1.2480436986785834</v>
      </c>
      <c r="J205" s="4">
        <f t="shared" si="21"/>
        <v>1096.9013500001618</v>
      </c>
      <c r="K205" s="4">
        <f t="shared" si="22"/>
        <v>246.59443145545654</v>
      </c>
      <c r="L205" s="42">
        <f>Pressure!Q205</f>
        <v>0.2403269537275142</v>
      </c>
      <c r="M205" s="10">
        <f t="shared" si="24"/>
        <v>1.4399028347981011</v>
      </c>
      <c r="N205" s="10">
        <f t="shared" si="23"/>
        <v>2.5992852259916033</v>
      </c>
    </row>
    <row r="206" spans="3:14">
      <c r="C206" s="4">
        <f>Pressure!AB206*1000000</f>
        <v>4115441.4995407541</v>
      </c>
      <c r="D206" s="78">
        <f>Pressure!I206</f>
        <v>2.1367820014326583E-4</v>
      </c>
      <c r="E206" s="40">
        <f>Pressure!H206</f>
        <v>213.67820014326583</v>
      </c>
      <c r="F206" s="10">
        <f t="shared" si="18"/>
        <v>4.5000000000000009</v>
      </c>
      <c r="G206" s="4">
        <f t="shared" si="17"/>
        <v>174405.37732056584</v>
      </c>
      <c r="H206" s="42">
        <f t="shared" si="19"/>
        <v>6.8309997673433323</v>
      </c>
      <c r="I206" s="10">
        <f t="shared" si="20"/>
        <v>1.2481044582817422</v>
      </c>
      <c r="J206" s="4">
        <f t="shared" si="21"/>
        <v>1097.5582637937609</v>
      </c>
      <c r="K206" s="4">
        <f t="shared" si="22"/>
        <v>246.74211226872913</v>
      </c>
      <c r="L206" s="42">
        <f>Pressure!Q206</f>
        <v>0.241639817317475</v>
      </c>
      <c r="M206" s="10">
        <f t="shared" si="24"/>
        <v>1.4405130632947398</v>
      </c>
      <c r="N206" s="10">
        <f t="shared" si="23"/>
        <v>2.5992852259916033</v>
      </c>
    </row>
    <row r="207" spans="3:14">
      <c r="C207" s="4">
        <f>Pressure!AB207*1000000</f>
        <v>4117697.508036999</v>
      </c>
      <c r="D207" s="78">
        <f>Pressure!I207</f>
        <v>2.1367820014326583E-4</v>
      </c>
      <c r="E207" s="40">
        <f>Pressure!H207</f>
        <v>213.67820014326583</v>
      </c>
      <c r="F207" s="10">
        <f t="shared" si="18"/>
        <v>4.5000000000000009</v>
      </c>
      <c r="G207" s="4">
        <f t="shared" si="17"/>
        <v>174500.98310504117</v>
      </c>
      <c r="H207" s="42">
        <f t="shared" si="19"/>
        <v>6.8339016038584273</v>
      </c>
      <c r="I207" s="10">
        <f t="shared" si="20"/>
        <v>1.2481649650205919</v>
      </c>
      <c r="J207" s="4">
        <f t="shared" si="21"/>
        <v>1098.2131624148556</v>
      </c>
      <c r="K207" s="4">
        <f t="shared" si="22"/>
        <v>246.88934005099941</v>
      </c>
      <c r="L207" s="42">
        <f>Pressure!Q207</f>
        <v>0.24295245057758783</v>
      </c>
      <c r="M207" s="10">
        <f t="shared" si="24"/>
        <v>1.4411213028234047</v>
      </c>
      <c r="N207" s="10">
        <f t="shared" si="23"/>
        <v>2.5992852259916033</v>
      </c>
    </row>
    <row r="208" spans="3:14">
      <c r="C208" s="4">
        <f>Pressure!AB208*1000000</f>
        <v>4119946.5709350649</v>
      </c>
      <c r="D208" s="78">
        <f>Pressure!I208</f>
        <v>2.1367820014326583E-4</v>
      </c>
      <c r="E208" s="40">
        <f>Pressure!H208</f>
        <v>213.67820014326583</v>
      </c>
      <c r="F208" s="10">
        <f t="shared" si="18"/>
        <v>4.5000000000000009</v>
      </c>
      <c r="G208" s="4">
        <f t="shared" si="17"/>
        <v>174596.29454693597</v>
      </c>
      <c r="H208" s="42">
        <f t="shared" si="19"/>
        <v>6.8367942234881225</v>
      </c>
      <c r="I208" s="10">
        <f t="shared" si="20"/>
        <v>1.2482252195175805</v>
      </c>
      <c r="J208" s="4">
        <f t="shared" si="21"/>
        <v>1098.8660447923594</v>
      </c>
      <c r="K208" s="4">
        <f t="shared" si="22"/>
        <v>247.03611456147641</v>
      </c>
      <c r="L208" s="42">
        <f>Pressure!Q208</f>
        <v>0.24426485438064563</v>
      </c>
      <c r="M208" s="10">
        <f t="shared" si="24"/>
        <v>1.4417275535789875</v>
      </c>
      <c r="N208" s="10">
        <f t="shared" si="23"/>
        <v>2.5992852259916033</v>
      </c>
    </row>
    <row r="209" spans="3:14">
      <c r="C209" s="4">
        <f>Pressure!AB209*1000000</f>
        <v>4122188.6845578072</v>
      </c>
      <c r="D209" s="78">
        <f>Pressure!I209</f>
        <v>2.1367820014326583E-4</v>
      </c>
      <c r="E209" s="40">
        <f>Pressure!H209</f>
        <v>213.67820014326583</v>
      </c>
      <c r="F209" s="10">
        <f t="shared" si="18"/>
        <v>4.5000000000000009</v>
      </c>
      <c r="G209" s="4">
        <f t="shared" si="17"/>
        <v>174691.31149041909</v>
      </c>
      <c r="H209" s="42">
        <f t="shared" si="19"/>
        <v>6.8396776243094726</v>
      </c>
      <c r="I209" s="10">
        <f t="shared" si="20"/>
        <v>1.2482852223917975</v>
      </c>
      <c r="J209" s="4">
        <f t="shared" si="21"/>
        <v>1099.5169098588317</v>
      </c>
      <c r="K209" s="4">
        <f t="shared" si="22"/>
        <v>247.18243556018876</v>
      </c>
      <c r="L209" s="42">
        <f>Pressure!Q209</f>
        <v>0.24557702959807434</v>
      </c>
      <c r="M209" s="10">
        <f t="shared" si="24"/>
        <v>1.4423318157555012</v>
      </c>
      <c r="N209" s="10">
        <f t="shared" si="23"/>
        <v>2.5992852259916033</v>
      </c>
    </row>
    <row r="210" spans="3:14">
      <c r="C210" s="4">
        <f>Pressure!AB210*1000000</f>
        <v>4124423.8452417087</v>
      </c>
      <c r="D210" s="78">
        <f>Pressure!I210</f>
        <v>2.1367820014326583E-4</v>
      </c>
      <c r="E210" s="40">
        <f>Pressure!H210</f>
        <v>213.67820014326583</v>
      </c>
      <c r="F210" s="10">
        <f t="shared" si="18"/>
        <v>4.5000000000000009</v>
      </c>
      <c r="G210" s="4">
        <f t="shared" si="17"/>
        <v>174786.03378023693</v>
      </c>
      <c r="H210" s="42">
        <f t="shared" si="19"/>
        <v>6.8425518044071048</v>
      </c>
      <c r="I210" s="10">
        <f t="shared" si="20"/>
        <v>1.2483449742590189</v>
      </c>
      <c r="J210" s="4">
        <f t="shared" si="21"/>
        <v>1100.1657565507871</v>
      </c>
      <c r="K210" s="4">
        <f t="shared" si="22"/>
        <v>247.3283028080543</v>
      </c>
      <c r="L210" s="42">
        <f>Pressure!Q210</f>
        <v>0.24688897709993943</v>
      </c>
      <c r="M210" s="10">
        <f t="shared" si="24"/>
        <v>1.4429340895460143</v>
      </c>
      <c r="N210" s="10">
        <f t="shared" si="23"/>
        <v>2.5992852259916033</v>
      </c>
    </row>
    <row r="211" spans="3:14">
      <c r="C211" s="4">
        <f>Pressure!AB211*1000000</f>
        <v>4126652.0493372739</v>
      </c>
      <c r="D211" s="78">
        <f>Pressure!I211</f>
        <v>2.1367820014326583E-4</v>
      </c>
      <c r="E211" s="40">
        <f>Pressure!H211</f>
        <v>213.67820014326583</v>
      </c>
      <c r="F211" s="10">
        <f t="shared" si="18"/>
        <v>4.5000000000000009</v>
      </c>
      <c r="G211" s="4">
        <f t="shared" si="17"/>
        <v>174880.46126173015</v>
      </c>
      <c r="H211" s="42">
        <f t="shared" si="19"/>
        <v>6.8454167618737118</v>
      </c>
      <c r="I211" s="10">
        <f t="shared" si="20"/>
        <v>1.2484044757317334</v>
      </c>
      <c r="J211" s="4">
        <f t="shared" si="21"/>
        <v>1100.8125838088097</v>
      </c>
      <c r="K211" s="4">
        <f t="shared" si="22"/>
        <v>247.47371606690564</v>
      </c>
      <c r="L211" s="42">
        <f>Pressure!Q211</f>
        <v>0.24820069775495238</v>
      </c>
      <c r="M211" s="10">
        <f t="shared" si="24"/>
        <v>1.4435343751429017</v>
      </c>
      <c r="N211" s="10">
        <f t="shared" si="23"/>
        <v>2.5992852259916033</v>
      </c>
    </row>
    <row r="212" spans="3:14">
      <c r="C212" s="4">
        <f>Pressure!AB212*1000000</f>
        <v>4128873.2932081651</v>
      </c>
      <c r="D212" s="78">
        <f>Pressure!I212</f>
        <v>2.1367820014326583E-4</v>
      </c>
      <c r="E212" s="40">
        <f>Pressure!H212</f>
        <v>213.67820014326583</v>
      </c>
      <c r="F212" s="10">
        <f t="shared" si="18"/>
        <v>4.5000000000000009</v>
      </c>
      <c r="G212" s="4">
        <f t="shared" si="17"/>
        <v>174974.59378079695</v>
      </c>
      <c r="H212" s="42">
        <f t="shared" si="19"/>
        <v>6.8482724948089748</v>
      </c>
      <c r="I212" s="10">
        <f t="shared" si="20"/>
        <v>1.2484637274191364</v>
      </c>
      <c r="J212" s="4">
        <f t="shared" si="21"/>
        <v>1101.4573905773047</v>
      </c>
      <c r="K212" s="4">
        <f t="shared" si="22"/>
        <v>247.61867509943454</v>
      </c>
      <c r="L212" s="42">
        <f>Pressure!Q212</f>
        <v>0.24951219243047718</v>
      </c>
      <c r="M212" s="10">
        <f t="shared" si="24"/>
        <v>1.4441326727377624</v>
      </c>
      <c r="N212" s="10">
        <f t="shared" si="23"/>
        <v>2.5992852259916033</v>
      </c>
    </row>
    <row r="213" spans="3:14">
      <c r="C213" s="4">
        <f>Pressure!AB213*1000000</f>
        <v>4131087.5732311807</v>
      </c>
      <c r="D213" s="78">
        <f>Pressure!I213</f>
        <v>2.1367820014326583E-4</v>
      </c>
      <c r="E213" s="40">
        <f>Pressure!H213</f>
        <v>213.67820014326583</v>
      </c>
      <c r="F213" s="10">
        <f t="shared" si="18"/>
        <v>4.5000000000000009</v>
      </c>
      <c r="G213" s="4">
        <f t="shared" si="17"/>
        <v>175068.43118389221</v>
      </c>
      <c r="H213" s="42">
        <f t="shared" si="19"/>
        <v>6.8511190013195229</v>
      </c>
      <c r="I213" s="10">
        <f t="shared" si="20"/>
        <v>1.2485227299271444</v>
      </c>
      <c r="J213" s="4">
        <f t="shared" si="21"/>
        <v>1102.1001758044895</v>
      </c>
      <c r="K213" s="4">
        <f t="shared" si="22"/>
        <v>247.76317966918967</v>
      </c>
      <c r="L213" s="42">
        <f>Pressure!Q213</f>
        <v>0.25082346199253674</v>
      </c>
      <c r="M213" s="10">
        <f t="shared" si="24"/>
        <v>1.444728982521253</v>
      </c>
      <c r="N213" s="10">
        <f t="shared" si="23"/>
        <v>2.5992852259916033</v>
      </c>
    </row>
    <row r="214" spans="3:14">
      <c r="C214" s="4">
        <f>Pressure!AB214*1000000</f>
        <v>4133294.8857973521</v>
      </c>
      <c r="D214" s="78">
        <f>Pressure!I214</f>
        <v>2.1367820014326583E-4</v>
      </c>
      <c r="E214" s="40">
        <f>Pressure!H214</f>
        <v>213.67820014326583</v>
      </c>
      <c r="F214" s="10">
        <f t="shared" si="18"/>
        <v>4.5000000000000009</v>
      </c>
      <c r="G214" s="4">
        <f t="shared" si="17"/>
        <v>175161.97331807404</v>
      </c>
      <c r="H214" s="42">
        <f t="shared" si="19"/>
        <v>6.853956279520359</v>
      </c>
      <c r="I214" s="10">
        <f t="shared" si="20"/>
        <v>1.2485814838584406</v>
      </c>
      <c r="J214" s="4">
        <f t="shared" si="21"/>
        <v>1102.7409384427135</v>
      </c>
      <c r="K214" s="4">
        <f t="shared" si="22"/>
        <v>247.9072295406487</v>
      </c>
      <c r="L214" s="42">
        <f>Pressure!Q214</f>
        <v>0.25213450730581938</v>
      </c>
      <c r="M214" s="10">
        <f t="shared" si="24"/>
        <v>1.4453233046833267</v>
      </c>
      <c r="N214" s="10">
        <f t="shared" si="23"/>
        <v>2.5992852259916033</v>
      </c>
    </row>
    <row r="215" spans="3:14">
      <c r="C215" s="4">
        <f>Pressure!AB215*1000000</f>
        <v>4135495.227310203</v>
      </c>
      <c r="D215" s="78">
        <f>Pressure!I215</f>
        <v>2.1367820014326583E-4</v>
      </c>
      <c r="E215" s="40">
        <f>Pressure!H215</f>
        <v>213.67820014326583</v>
      </c>
      <c r="F215" s="10">
        <f t="shared" si="18"/>
        <v>4.5000000000000009</v>
      </c>
      <c r="G215" s="4">
        <f t="shared" si="17"/>
        <v>175255.22003092992</v>
      </c>
      <c r="H215" s="42">
        <f t="shared" si="19"/>
        <v>6.8567843275326377</v>
      </c>
      <c r="I215" s="10">
        <f t="shared" si="20"/>
        <v>1.2486399898124443</v>
      </c>
      <c r="J215" s="4">
        <f t="shared" si="21"/>
        <v>1103.3796774479526</v>
      </c>
      <c r="K215" s="4">
        <f t="shared" si="22"/>
        <v>248.05082447910451</v>
      </c>
      <c r="L215" s="42">
        <f>Pressure!Q215</f>
        <v>0.25344532923368501</v>
      </c>
      <c r="M215" s="10">
        <f t="shared" si="24"/>
        <v>1.4459156394129629</v>
      </c>
      <c r="N215" s="10">
        <f t="shared" si="23"/>
        <v>2.5992852259916033</v>
      </c>
    </row>
    <row r="216" spans="3:14">
      <c r="C216" s="4">
        <f>Pressure!AB216*1000000</f>
        <v>4137688.5941876969</v>
      </c>
      <c r="D216" s="78">
        <f>Pressure!I216</f>
        <v>2.1367820014326583E-4</v>
      </c>
      <c r="E216" s="40">
        <f>Pressure!H216</f>
        <v>213.67820014326583</v>
      </c>
      <c r="F216" s="10">
        <f t="shared" si="18"/>
        <v>4.5000000000000009</v>
      </c>
      <c r="G216" s="4">
        <f t="shared" si="17"/>
        <v>175348.17117065928</v>
      </c>
      <c r="H216" s="42">
        <f t="shared" si="19"/>
        <v>6.8596031434861571</v>
      </c>
      <c r="I216" s="10">
        <f t="shared" si="20"/>
        <v>1.2486982483853781</v>
      </c>
      <c r="J216" s="4">
        <f t="shared" si="21"/>
        <v>1104.0163917803745</v>
      </c>
      <c r="K216" s="4">
        <f t="shared" si="22"/>
        <v>248.19396425079236</v>
      </c>
      <c r="L216" s="42">
        <f>Pressure!Q216</f>
        <v>0.25475592863817187</v>
      </c>
      <c r="M216" s="10">
        <f t="shared" si="24"/>
        <v>1.4465059868986365</v>
      </c>
      <c r="N216" s="10">
        <f t="shared" si="23"/>
        <v>2.5992852259916033</v>
      </c>
    </row>
    <row r="217" spans="3:14">
      <c r="C217" s="4">
        <f>Pressure!AB217*1000000</f>
        <v>4139874.9828605056</v>
      </c>
      <c r="D217" s="78">
        <f>Pressure!I217</f>
        <v>2.1367820014326583E-4</v>
      </c>
      <c r="E217" s="40">
        <f>Pressure!H217</f>
        <v>213.67820014326583</v>
      </c>
      <c r="F217" s="10">
        <f t="shared" si="18"/>
        <v>4.5000000000000009</v>
      </c>
      <c r="G217" s="4">
        <f t="shared" si="17"/>
        <v>175440.82658600004</v>
      </c>
      <c r="H217" s="42">
        <f t="shared" si="19"/>
        <v>6.8624127255171707</v>
      </c>
      <c r="I217" s="10">
        <f t="shared" si="20"/>
        <v>1.2487562601702378</v>
      </c>
      <c r="J217" s="4">
        <f t="shared" si="21"/>
        <v>1104.6510804038357</v>
      </c>
      <c r="K217" s="4">
        <f t="shared" si="22"/>
        <v>248.33664862277681</v>
      </c>
      <c r="L217" s="42">
        <f>Pressure!Q217</f>
        <v>0.2560663063800025</v>
      </c>
      <c r="M217" s="10">
        <f t="shared" si="24"/>
        <v>1.4470943473277513</v>
      </c>
      <c r="N217" s="10">
        <f t="shared" si="23"/>
        <v>2.5992852259916033</v>
      </c>
    </row>
    <row r="218" spans="3:14">
      <c r="C218" s="4">
        <f>Pressure!AB218*1000000</f>
        <v>4142054.3897729889</v>
      </c>
      <c r="D218" s="78">
        <f>Pressure!I218</f>
        <v>2.1367820014326583E-4</v>
      </c>
      <c r="E218" s="40">
        <f>Pressure!H218</f>
        <v>213.67820014326583</v>
      </c>
      <c r="F218" s="10">
        <f t="shared" si="18"/>
        <v>4.5000000000000009</v>
      </c>
      <c r="G218" s="4">
        <f t="shared" si="17"/>
        <v>175533.1861262703</v>
      </c>
      <c r="H218" s="42">
        <f t="shared" si="19"/>
        <v>6.8652130717696256</v>
      </c>
      <c r="I218" s="10">
        <f t="shared" si="20"/>
        <v>1.2488140257568328</v>
      </c>
      <c r="J218" s="4">
        <f t="shared" si="21"/>
        <v>1105.2837422861664</v>
      </c>
      <c r="K218" s="4">
        <f t="shared" si="22"/>
        <v>248.4788773630157</v>
      </c>
      <c r="L218" s="42">
        <f>Pressure!Q218</f>
        <v>0.25737646331859032</v>
      </c>
      <c r="M218" s="10">
        <f t="shared" si="24"/>
        <v>1.4476807208870808</v>
      </c>
      <c r="N218" s="10">
        <f t="shared" si="23"/>
        <v>2.5992852259916033</v>
      </c>
    </row>
    <row r="219" spans="3:14">
      <c r="C219" s="4">
        <f>Pressure!AB219*1000000</f>
        <v>4144226.8113821736</v>
      </c>
      <c r="D219" s="78">
        <f>Pressure!I219</f>
        <v>2.1367820014326583E-4</v>
      </c>
      <c r="E219" s="40">
        <f>Pressure!H219</f>
        <v>213.67820014326583</v>
      </c>
      <c r="F219" s="10">
        <f t="shared" si="18"/>
        <v>4.5000000000000009</v>
      </c>
      <c r="G219" s="4">
        <f t="shared" si="17"/>
        <v>175625.24964132489</v>
      </c>
      <c r="H219" s="42">
        <f t="shared" si="19"/>
        <v>6.8680041803938892</v>
      </c>
      <c r="I219" s="10">
        <f t="shared" si="20"/>
        <v>1.2488715457317758</v>
      </c>
      <c r="J219" s="4">
        <f t="shared" si="21"/>
        <v>1105.9143763988745</v>
      </c>
      <c r="K219" s="4">
        <f t="shared" si="22"/>
        <v>248.62065024029371</v>
      </c>
      <c r="L219" s="42">
        <f>Pressure!Q219</f>
        <v>0.25868640031204587</v>
      </c>
      <c r="M219" s="10">
        <f t="shared" si="24"/>
        <v>1.4482651077624271</v>
      </c>
      <c r="N219" s="10">
        <f t="shared" si="23"/>
        <v>2.5992852259916033</v>
      </c>
    </row>
    <row r="220" spans="3:14">
      <c r="C220" s="4">
        <f>Pressure!AB220*1000000</f>
        <v>4146392.2441599579</v>
      </c>
      <c r="D220" s="78">
        <f>Pressure!I220</f>
        <v>2.1367820014326583E-4</v>
      </c>
      <c r="E220" s="40">
        <f>Pressure!H220</f>
        <v>213.67820014326583</v>
      </c>
      <c r="F220" s="10">
        <f t="shared" si="18"/>
        <v>4.5000000000000009</v>
      </c>
      <c r="G220" s="4">
        <f t="shared" ref="G220:G283" si="25">IF(C220/(1+(k-1)/2*N220^2)^(k/(k-1))&lt;patm*1000000,patm*1000000,C220/(1+(k-1)/2*N220^2)^(k/(k-1)))</f>
        <v>175717.01698164886</v>
      </c>
      <c r="H220" s="42">
        <f t="shared" si="19"/>
        <v>6.8707860495495519</v>
      </c>
      <c r="I220" s="10">
        <f t="shared" si="20"/>
        <v>1.2489288206785552</v>
      </c>
      <c r="J220" s="4">
        <f t="shared" si="21"/>
        <v>1106.5429817177833</v>
      </c>
      <c r="K220" s="4">
        <f t="shared" si="22"/>
        <v>248.76196702436565</v>
      </c>
      <c r="L220" s="42">
        <f>Pressure!Q220</f>
        <v>0.25999611821718305</v>
      </c>
      <c r="M220" s="10">
        <f t="shared" si="24"/>
        <v>1.4488475081389394</v>
      </c>
      <c r="N220" s="10">
        <f t="shared" si="23"/>
        <v>2.5992852259916033</v>
      </c>
    </row>
    <row r="221" spans="3:14">
      <c r="C221" s="4">
        <f>Pressure!AB221*1000000</f>
        <v>4148550.6845898181</v>
      </c>
      <c r="D221" s="78">
        <f>Pressure!I221</f>
        <v>2.1367820014326583E-4</v>
      </c>
      <c r="E221" s="40">
        <f>Pressure!H221</f>
        <v>213.67820014326583</v>
      </c>
      <c r="F221" s="10">
        <f t="shared" ref="F221:F284" si="26">aexit/E221</f>
        <v>4.5000000000000009</v>
      </c>
      <c r="G221" s="4">
        <f t="shared" si="25"/>
        <v>175808.48799821798</v>
      </c>
      <c r="H221" s="42">
        <f t="shared" ref="H221:H284" si="27">1/(((k+1)/2)^(1/(k-1))*(patm*1000000/C221)^(1/k)*SQRT((k+1)/(k-1)*(1-(patm*1000000/C221)^((k-1)/k))))</f>
        <v>6.87355867740124</v>
      </c>
      <c r="I221" s="10">
        <f t="shared" ref="I221:I284" si="28">etanoz*SQRT(2*k^2/(k-1)*(2/(k+1))^((k+1)/(k-1))*(1-(G221/C221)^((k-1)/k)))+(G221-patm*1000000)/C221*(aexit/E221)</f>
        <v>1.2489858511774636</v>
      </c>
      <c r="J221" s="4">
        <f t="shared" ref="J221:J284" si="29">I221*D221*C221</f>
        <v>1107.1695572220788</v>
      </c>
      <c r="K221" s="4">
        <f t="shared" ref="K221:K284" si="30">J221/4.4482</f>
        <v>248.90282748574228</v>
      </c>
      <c r="L221" s="42">
        <f>Pressure!Q221</f>
        <v>0.26130561788952539</v>
      </c>
      <c r="M221" s="10">
        <f t="shared" si="24"/>
        <v>1.4494279222009396</v>
      </c>
      <c r="N221" s="10">
        <f t="shared" si="23"/>
        <v>2.5992852259916033</v>
      </c>
    </row>
    <row r="222" spans="3:14">
      <c r="C222" s="4">
        <f>Pressure!AB222*1000000</f>
        <v>4150702.1291695354</v>
      </c>
      <c r="D222" s="78">
        <f>Pressure!I222</f>
        <v>2.1367820014326583E-4</v>
      </c>
      <c r="E222" s="40">
        <f>Pressure!H222</f>
        <v>213.67820014326583</v>
      </c>
      <c r="F222" s="10">
        <f t="shared" si="26"/>
        <v>4.5000000000000009</v>
      </c>
      <c r="G222" s="4">
        <f t="shared" si="25"/>
        <v>175899.66254261418</v>
      </c>
      <c r="H222" s="42">
        <f t="shared" si="27"/>
        <v>6.8763220621221119</v>
      </c>
      <c r="I222" s="10">
        <f t="shared" si="28"/>
        <v>1.2490426378056851</v>
      </c>
      <c r="J222" s="4">
        <f t="shared" si="29"/>
        <v>1107.7941018950989</v>
      </c>
      <c r="K222" s="4">
        <f t="shared" si="30"/>
        <v>249.04323139586776</v>
      </c>
      <c r="L222" s="42">
        <f>Pressure!Q222</f>
        <v>0.26261490018331235</v>
      </c>
      <c r="M222" s="10">
        <f t="shared" si="24"/>
        <v>1.4500063501318503</v>
      </c>
      <c r="N222" s="10">
        <f t="shared" ref="N222:N285" si="31">N221-1/834*(me-mef)</f>
        <v>2.5992852259916033</v>
      </c>
    </row>
    <row r="223" spans="3:14">
      <c r="C223" s="4">
        <f>Pressure!AB223*1000000</f>
        <v>4152846.574410134</v>
      </c>
      <c r="D223" s="78">
        <f>Pressure!I223</f>
        <v>2.1367820014326583E-4</v>
      </c>
      <c r="E223" s="40">
        <f>Pressure!H223</f>
        <v>213.67820014326583</v>
      </c>
      <c r="F223" s="10">
        <f t="shared" si="26"/>
        <v>4.5000000000000009</v>
      </c>
      <c r="G223" s="4">
        <f t="shared" si="25"/>
        <v>175990.54046698066</v>
      </c>
      <c r="H223" s="42">
        <f t="shared" si="27"/>
        <v>6.8790762018924987</v>
      </c>
      <c r="I223" s="10">
        <f t="shared" si="28"/>
        <v>1.2490991811372816</v>
      </c>
      <c r="J223" s="4">
        <f t="shared" si="29"/>
        <v>1108.4166147240255</v>
      </c>
      <c r="K223" s="4">
        <f t="shared" si="30"/>
        <v>249.18317852705039</v>
      </c>
      <c r="L223" s="42">
        <f>Pressure!Q223</f>
        <v>0.26392396595150547</v>
      </c>
      <c r="M223" s="10">
        <f t="shared" si="24"/>
        <v>1.4505827921144179</v>
      </c>
      <c r="N223" s="10">
        <f t="shared" si="31"/>
        <v>2.5992852259916033</v>
      </c>
    </row>
    <row r="224" spans="3:14">
      <c r="C224" s="4">
        <f>Pressure!AB224*1000000</f>
        <v>4154984.0168355727</v>
      </c>
      <c r="D224" s="78">
        <f>Pressure!I224</f>
        <v>2.1367820014326583E-4</v>
      </c>
      <c r="E224" s="40">
        <f>Pressure!H224</f>
        <v>213.67820014326583</v>
      </c>
      <c r="F224" s="10">
        <f t="shared" si="26"/>
        <v>4.5000000000000009</v>
      </c>
      <c r="G224" s="4">
        <f t="shared" si="25"/>
        <v>176081.12162400869</v>
      </c>
      <c r="H224" s="42">
        <f t="shared" si="27"/>
        <v>6.8818210948995135</v>
      </c>
      <c r="I224" s="10">
        <f t="shared" si="28"/>
        <v>1.2491554817431996</v>
      </c>
      <c r="J224" s="4">
        <f t="shared" si="29"/>
        <v>1109.0370946997962</v>
      </c>
      <c r="K224" s="4">
        <f t="shared" si="30"/>
        <v>249.32266865244281</v>
      </c>
      <c r="L224" s="42">
        <f>Pressure!Q224</f>
        <v>0.26523281604579452</v>
      </c>
      <c r="M224" s="10">
        <f t="shared" si="24"/>
        <v>1.4511572483304853</v>
      </c>
      <c r="N224" s="10">
        <f t="shared" si="31"/>
        <v>2.5992852259916033</v>
      </c>
    </row>
    <row r="225" spans="3:14">
      <c r="C225" s="4">
        <f>Pressure!AB225*1000000</f>
        <v>4157114.4529835698</v>
      </c>
      <c r="D225" s="78">
        <f>Pressure!I225</f>
        <v>2.1367820014326583E-4</v>
      </c>
      <c r="E225" s="40">
        <f>Pressure!H225</f>
        <v>213.67820014326583</v>
      </c>
      <c r="F225" s="10">
        <f t="shared" si="26"/>
        <v>4.5000000000000009</v>
      </c>
      <c r="G225" s="4">
        <f t="shared" si="25"/>
        <v>176171.40586697272</v>
      </c>
      <c r="H225" s="42">
        <f t="shared" si="27"/>
        <v>6.8845567393381382</v>
      </c>
      <c r="I225" s="10">
        <f t="shared" si="28"/>
        <v>1.2492115401913069</v>
      </c>
      <c r="J225" s="4">
        <f t="shared" si="29"/>
        <v>1109.6555408173419</v>
      </c>
      <c r="K225" s="4">
        <f t="shared" si="30"/>
        <v>249.4617015460955</v>
      </c>
      <c r="L225" s="42">
        <f>Pressure!Q225</f>
        <v>0.26654145131660384</v>
      </c>
      <c r="M225" s="10">
        <f t="shared" si="24"/>
        <v>1.451729718961309</v>
      </c>
      <c r="N225" s="10">
        <f t="shared" si="31"/>
        <v>2.5992852259916033</v>
      </c>
    </row>
    <row r="226" spans="3:14">
      <c r="C226" s="4">
        <f>Pressure!AB226*1000000</f>
        <v>4159237.8794042463</v>
      </c>
      <c r="D226" s="78">
        <f>Pressure!I226</f>
        <v>2.1367820014326583E-4</v>
      </c>
      <c r="E226" s="40">
        <f>Pressure!H226</f>
        <v>213.67820014326583</v>
      </c>
      <c r="F226" s="10">
        <f t="shared" si="26"/>
        <v>4.5000000000000009</v>
      </c>
      <c r="G226" s="4">
        <f t="shared" si="25"/>
        <v>176261.3930496728</v>
      </c>
      <c r="H226" s="42">
        <f t="shared" si="27"/>
        <v>6.8872831334094728</v>
      </c>
      <c r="I226" s="10">
        <f t="shared" si="28"/>
        <v>1.249267357046371</v>
      </c>
      <c r="J226" s="4">
        <f t="shared" si="29"/>
        <v>1110.2719520751943</v>
      </c>
      <c r="K226" s="4">
        <f t="shared" si="30"/>
        <v>249.60027698286819</v>
      </c>
      <c r="L226" s="42">
        <f>Pressure!Q226</f>
        <v>0.26784987261309834</v>
      </c>
      <c r="M226" s="10">
        <f t="shared" si="24"/>
        <v>1.452300204187118</v>
      </c>
      <c r="N226" s="10">
        <f t="shared" si="31"/>
        <v>2.5992852259916033</v>
      </c>
    </row>
    <row r="227" spans="3:14">
      <c r="C227" s="4">
        <f>Pressure!AB227*1000000</f>
        <v>4161354.2926615593</v>
      </c>
      <c r="D227" s="78">
        <f>Pressure!I227</f>
        <v>2.1367820014326583E-4</v>
      </c>
      <c r="E227" s="40">
        <f>Pressure!H227</f>
        <v>213.67820014326583</v>
      </c>
      <c r="F227" s="10">
        <f t="shared" si="26"/>
        <v>4.5000000000000009</v>
      </c>
      <c r="G227" s="4">
        <f t="shared" si="25"/>
        <v>176351.08302649524</v>
      </c>
      <c r="H227" s="42">
        <f t="shared" si="27"/>
        <v>6.8900002753225831</v>
      </c>
      <c r="I227" s="10">
        <f t="shared" si="28"/>
        <v>1.2493229328701123</v>
      </c>
      <c r="J227" s="4">
        <f t="shared" si="29"/>
        <v>1110.8863274759017</v>
      </c>
      <c r="K227" s="4">
        <f t="shared" si="30"/>
        <v>249.73839473852382</v>
      </c>
      <c r="L227" s="42">
        <f>Pressure!Q227</f>
        <v>0.26915808078318965</v>
      </c>
      <c r="M227" s="10">
        <f t="shared" si="24"/>
        <v>1.4528687041873478</v>
      </c>
      <c r="N227" s="10">
        <f t="shared" si="31"/>
        <v>2.5992852259916033</v>
      </c>
    </row>
    <row r="228" spans="3:14">
      <c r="C228" s="4">
        <f>Pressure!AB228*1000000</f>
        <v>4163463.6893324181</v>
      </c>
      <c r="D228" s="78">
        <f>Pressure!I228</f>
        <v>2.1367820014326583E-4</v>
      </c>
      <c r="E228" s="40">
        <f>Pressure!H228</f>
        <v>213.67820014326583</v>
      </c>
      <c r="F228" s="10">
        <f t="shared" si="26"/>
        <v>4.5000000000000009</v>
      </c>
      <c r="G228" s="4">
        <f t="shared" si="25"/>
        <v>176440.47565237532</v>
      </c>
      <c r="H228" s="42">
        <f t="shared" si="27"/>
        <v>6.8927081632933822</v>
      </c>
      <c r="I228" s="10">
        <f t="shared" si="28"/>
        <v>1.249378268221194</v>
      </c>
      <c r="J228" s="4">
        <f t="shared" si="29"/>
        <v>1111.4986660257725</v>
      </c>
      <c r="K228" s="4">
        <f t="shared" si="30"/>
        <v>249.87605458967056</v>
      </c>
      <c r="L228" s="42">
        <f>Pressure!Q228</f>
        <v>0.27046607667354233</v>
      </c>
      <c r="M228" s="10">
        <f t="shared" si="24"/>
        <v>1.4534352191408362</v>
      </c>
      <c r="N228" s="10">
        <f t="shared" si="31"/>
        <v>2.5992852259916033</v>
      </c>
    </row>
    <row r="229" spans="3:14">
      <c r="C229" s="4">
        <f>Pressure!AB229*1000000</f>
        <v>4165566.0660075489</v>
      </c>
      <c r="D229" s="78">
        <f>Pressure!I229</f>
        <v>2.1367820014326583E-4</v>
      </c>
      <c r="E229" s="40">
        <f>Pressure!H229</f>
        <v>213.67820014326583</v>
      </c>
      <c r="F229" s="10">
        <f t="shared" si="26"/>
        <v>4.5000000000000009</v>
      </c>
      <c r="G229" s="4">
        <f t="shared" si="25"/>
        <v>176529.57078283388</v>
      </c>
      <c r="H229" s="42">
        <f t="shared" si="27"/>
        <v>6.895406795545747</v>
      </c>
      <c r="I229" s="10">
        <f t="shared" si="28"/>
        <v>1.2494333636552597</v>
      </c>
      <c r="J229" s="4">
        <f t="shared" si="29"/>
        <v>1112.108966735125</v>
      </c>
      <c r="K229" s="4">
        <f t="shared" si="30"/>
        <v>250.01325631381795</v>
      </c>
      <c r="L229" s="42">
        <f>Pressure!Q229</f>
        <v>0.27177386112957985</v>
      </c>
      <c r="M229" s="10">
        <f t="shared" si="24"/>
        <v>1.4539997492255434</v>
      </c>
      <c r="N229" s="10">
        <f t="shared" si="31"/>
        <v>2.5992852259916033</v>
      </c>
    </row>
    <row r="230" spans="3:14">
      <c r="C230" s="4">
        <f>Pressure!AB230*1000000</f>
        <v>4167661.4192897105</v>
      </c>
      <c r="D230" s="78">
        <f>Pressure!I230</f>
        <v>2.1367820014326583E-4</v>
      </c>
      <c r="E230" s="40">
        <f>Pressure!H230</f>
        <v>213.67820014326583</v>
      </c>
      <c r="F230" s="10">
        <f t="shared" si="26"/>
        <v>4.5000000000000009</v>
      </c>
      <c r="G230" s="4">
        <f t="shared" si="25"/>
        <v>176618.36827390161</v>
      </c>
      <c r="H230" s="42">
        <f t="shared" si="27"/>
        <v>6.8980961703092269</v>
      </c>
      <c r="I230" s="10">
        <f t="shared" si="28"/>
        <v>1.2494882197249011</v>
      </c>
      <c r="J230" s="4">
        <f t="shared" si="29"/>
        <v>1112.7172286177718</v>
      </c>
      <c r="K230" s="4">
        <f t="shared" si="30"/>
        <v>250.14999968926122</v>
      </c>
      <c r="L230" s="42">
        <f>Pressure!Q230</f>
        <v>0.27308143499549065</v>
      </c>
      <c r="M230" s="10">
        <f t="shared" si="24"/>
        <v>1.4545622946185952</v>
      </c>
      <c r="N230" s="10">
        <f t="shared" si="31"/>
        <v>2.5992852259916033</v>
      </c>
    </row>
    <row r="231" spans="3:14">
      <c r="C231" s="4">
        <f>Pressure!AB231*1000000</f>
        <v>4169749.7457957081</v>
      </c>
      <c r="D231" s="78">
        <f>Pressure!I231</f>
        <v>2.1367820014326583E-4</v>
      </c>
      <c r="E231" s="40">
        <f>Pressure!H231</f>
        <v>213.67820014326583</v>
      </c>
      <c r="F231" s="10">
        <f t="shared" si="26"/>
        <v>4.5000000000000009</v>
      </c>
      <c r="G231" s="4">
        <f t="shared" si="25"/>
        <v>176706.86798220454</v>
      </c>
      <c r="H231" s="42">
        <f t="shared" si="27"/>
        <v>6.9007762858216495</v>
      </c>
      <c r="I231" s="10">
        <f t="shared" si="28"/>
        <v>1.2495428369797246</v>
      </c>
      <c r="J231" s="4">
        <f t="shared" si="29"/>
        <v>1113.3234506916021</v>
      </c>
      <c r="K231" s="4">
        <f t="shared" si="30"/>
        <v>250.28628449521204</v>
      </c>
      <c r="L231" s="42">
        <f>Pressure!Q231</f>
        <v>0.27438879911423425</v>
      </c>
      <c r="M231" s="10">
        <f t="shared" si="24"/>
        <v>1.4551228554963562</v>
      </c>
      <c r="N231" s="10">
        <f t="shared" si="31"/>
        <v>2.5992852259916033</v>
      </c>
    </row>
    <row r="232" spans="3:14">
      <c r="C232" s="4">
        <f>Pressure!AB232*1000000</f>
        <v>4171831.0421549818</v>
      </c>
      <c r="D232" s="78">
        <f>Pressure!I232</f>
        <v>2.1367820014326583E-4</v>
      </c>
      <c r="E232" s="40">
        <f>Pressure!H232</f>
        <v>213.67820014326583</v>
      </c>
      <c r="F232" s="10">
        <f t="shared" si="26"/>
        <v>4.5000000000000009</v>
      </c>
      <c r="G232" s="4">
        <f t="shared" si="25"/>
        <v>176795.06976490404</v>
      </c>
      <c r="H232" s="42">
        <f t="shared" si="27"/>
        <v>6.9034471403273061</v>
      </c>
      <c r="I232" s="10">
        <f t="shared" si="28"/>
        <v>1.2495972159663276</v>
      </c>
      <c r="J232" s="4">
        <f t="shared" si="29"/>
        <v>1113.9276319781736</v>
      </c>
      <c r="K232" s="4">
        <f t="shared" si="30"/>
        <v>250.42211051170668</v>
      </c>
      <c r="L232" s="42">
        <f>Pressure!Q232</f>
        <v>0.27569595432754723</v>
      </c>
      <c r="M232" s="10">
        <f t="shared" ref="M232:M295" si="32">(J232+J231)/2*(L232-L231)</f>
        <v>1.4556814320343912</v>
      </c>
      <c r="N232" s="10">
        <f t="shared" si="31"/>
        <v>2.5992852259916033</v>
      </c>
    </row>
    <row r="233" spans="3:14">
      <c r="C233" s="4">
        <f>Pressure!AB233*1000000</f>
        <v>4173905.305010722</v>
      </c>
      <c r="D233" s="78">
        <f>Pressure!I233</f>
        <v>2.1367820014326583E-4</v>
      </c>
      <c r="E233" s="40">
        <f>Pressure!H233</f>
        <v>213.67820014326583</v>
      </c>
      <c r="F233" s="10">
        <f t="shared" si="26"/>
        <v>4.5000000000000009</v>
      </c>
      <c r="G233" s="4">
        <f t="shared" si="25"/>
        <v>176882.97347974431</v>
      </c>
      <c r="H233" s="42">
        <f t="shared" si="27"/>
        <v>6.9061087320784065</v>
      </c>
      <c r="I233" s="10">
        <f t="shared" si="28"/>
        <v>1.249651357228343</v>
      </c>
      <c r="J233" s="4">
        <f t="shared" si="29"/>
        <v>1114.5297715030347</v>
      </c>
      <c r="K233" s="4">
        <f t="shared" si="30"/>
        <v>250.55747751967868</v>
      </c>
      <c r="L233" s="42">
        <f>Pressure!Q233</f>
        <v>0.2770029014759493</v>
      </c>
      <c r="M233" s="10">
        <f t="shared" si="32"/>
        <v>1.4562380244076245</v>
      </c>
      <c r="N233" s="10">
        <f t="shared" si="31"/>
        <v>2.5992852259916033</v>
      </c>
    </row>
    <row r="234" spans="3:14">
      <c r="C234" s="4">
        <f>Pressure!AB234*1000000</f>
        <v>4175972.5310179121</v>
      </c>
      <c r="D234" s="78">
        <f>Pressure!I234</f>
        <v>2.1367820014326583E-4</v>
      </c>
      <c r="E234" s="40">
        <f>Pressure!H234</f>
        <v>213.67820014326583</v>
      </c>
      <c r="F234" s="10">
        <f t="shared" si="26"/>
        <v>4.5000000000000009</v>
      </c>
      <c r="G234" s="4">
        <f t="shared" si="25"/>
        <v>176970.57898496924</v>
      </c>
      <c r="H234" s="42">
        <f t="shared" si="27"/>
        <v>6.908761059332547</v>
      </c>
      <c r="I234" s="10">
        <f t="shared" si="28"/>
        <v>1.2497052613064008</v>
      </c>
      <c r="J234" s="4">
        <f t="shared" si="29"/>
        <v>1115.1298682951576</v>
      </c>
      <c r="K234" s="4">
        <f t="shared" si="30"/>
        <v>250.69238530083126</v>
      </c>
      <c r="L234" s="42">
        <f>Pressure!Q234</f>
        <v>0.27830964139874909</v>
      </c>
      <c r="M234" s="10">
        <f t="shared" si="32"/>
        <v>1.4567926327898399</v>
      </c>
      <c r="N234" s="10">
        <f t="shared" si="31"/>
        <v>2.5992852259916033</v>
      </c>
    </row>
    <row r="235" spans="3:14">
      <c r="C235" s="4">
        <f>Pressure!AB235*1000000</f>
        <v>4178032.7168464842</v>
      </c>
      <c r="D235" s="78">
        <f>Pressure!I235</f>
        <v>2.1367820014326583E-4</v>
      </c>
      <c r="E235" s="40">
        <f>Pressure!H235</f>
        <v>213.67820014326583</v>
      </c>
      <c r="F235" s="10">
        <f t="shared" si="26"/>
        <v>4.5000000000000009</v>
      </c>
      <c r="G235" s="4">
        <f t="shared" si="25"/>
        <v>177057.88613945621</v>
      </c>
      <c r="H235" s="42">
        <f t="shared" si="27"/>
        <v>6.9114041203567931</v>
      </c>
      <c r="I235" s="10">
        <f t="shared" si="28"/>
        <v>1.2497589287382251</v>
      </c>
      <c r="J235" s="4">
        <f t="shared" si="29"/>
        <v>1115.7279213878544</v>
      </c>
      <c r="K235" s="4">
        <f t="shared" si="30"/>
        <v>250.82683363784327</v>
      </c>
      <c r="L235" s="42">
        <f>Pressure!Q235</f>
        <v>0.27961617493405044</v>
      </c>
      <c r="M235" s="10">
        <f t="shared" si="32"/>
        <v>1.4573452573545589</v>
      </c>
      <c r="N235" s="10">
        <f t="shared" si="31"/>
        <v>2.5992852259916033</v>
      </c>
    </row>
    <row r="236" spans="3:14">
      <c r="C236" s="4">
        <f>Pressure!AB236*1000000</f>
        <v>4180085.8591774348</v>
      </c>
      <c r="D236" s="78">
        <f>Pressure!I236</f>
        <v>2.1367820014326583E-4</v>
      </c>
      <c r="E236" s="40">
        <f>Pressure!H236</f>
        <v>213.67820014326583</v>
      </c>
      <c r="F236" s="10">
        <f t="shared" si="26"/>
        <v>4.5000000000000009</v>
      </c>
      <c r="G236" s="4">
        <f t="shared" si="25"/>
        <v>177144.8948025516</v>
      </c>
      <c r="H236" s="42">
        <f t="shared" si="27"/>
        <v>6.9140379134226988</v>
      </c>
      <c r="I236" s="10">
        <f t="shared" si="28"/>
        <v>1.2498123600585456</v>
      </c>
      <c r="J236" s="4">
        <f t="shared" si="29"/>
        <v>1116.3239298176491</v>
      </c>
      <c r="K236" s="4">
        <f t="shared" si="30"/>
        <v>250.9608223141156</v>
      </c>
      <c r="L236" s="42">
        <f>Pressure!Q236</f>
        <v>0.28092250291875803</v>
      </c>
      <c r="M236" s="10">
        <f t="shared" si="32"/>
        <v>1.4578958982740644</v>
      </c>
      <c r="N236" s="10">
        <f t="shared" si="31"/>
        <v>2.5992852259916033</v>
      </c>
    </row>
    <row r="237" spans="3:14">
      <c r="C237" s="4">
        <f>Pressure!AB237*1000000</f>
        <v>4182131.954706315</v>
      </c>
      <c r="D237" s="78">
        <f>Pressure!I237</f>
        <v>2.1367820014326583E-4</v>
      </c>
      <c r="E237" s="40">
        <f>Pressure!H237</f>
        <v>213.67820014326583</v>
      </c>
      <c r="F237" s="10">
        <f t="shared" si="26"/>
        <v>4.5000000000000009</v>
      </c>
      <c r="G237" s="4">
        <f t="shared" si="25"/>
        <v>177231.60483421845</v>
      </c>
      <c r="H237" s="42">
        <f t="shared" si="27"/>
        <v>6.9166624368107881</v>
      </c>
      <c r="I237" s="10">
        <f t="shared" si="28"/>
        <v>1.2498655557992018</v>
      </c>
      <c r="J237" s="4">
        <f t="shared" si="29"/>
        <v>1116.9178926252896</v>
      </c>
      <c r="K237" s="4">
        <f t="shared" si="30"/>
        <v>251.09435111399884</v>
      </c>
      <c r="L237" s="42">
        <f>Pressure!Q237</f>
        <v>0.28222862618858346</v>
      </c>
      <c r="M237" s="10">
        <f t="shared" si="32"/>
        <v>1.4584445557200389</v>
      </c>
      <c r="N237" s="10">
        <f t="shared" si="31"/>
        <v>2.5992852259916033</v>
      </c>
    </row>
    <row r="238" spans="3:14">
      <c r="C238" s="4">
        <f>Pressure!AB238*1000000</f>
        <v>4184171.0001407708</v>
      </c>
      <c r="D238" s="78">
        <f>Pressure!I238</f>
        <v>2.1367820014326583E-4</v>
      </c>
      <c r="E238" s="40">
        <f>Pressure!H238</f>
        <v>213.67820014326583</v>
      </c>
      <c r="F238" s="10">
        <f t="shared" si="26"/>
        <v>4.5000000000000009</v>
      </c>
      <c r="G238" s="4">
        <f t="shared" si="25"/>
        <v>177318.01609493245</v>
      </c>
      <c r="H238" s="42">
        <f t="shared" si="27"/>
        <v>6.9192776888073935</v>
      </c>
      <c r="I238" s="10">
        <f t="shared" si="28"/>
        <v>1.2499185164890942</v>
      </c>
      <c r="J238" s="4">
        <f t="shared" si="29"/>
        <v>1117.5098088550365</v>
      </c>
      <c r="K238" s="4">
        <f t="shared" si="30"/>
        <v>251.22741982263307</v>
      </c>
      <c r="L238" s="42">
        <f>Pressure!Q238</f>
        <v>0.28353454557805113</v>
      </c>
      <c r="M238" s="10">
        <f t="shared" si="32"/>
        <v>1.4589912298634173</v>
      </c>
      <c r="N238" s="10">
        <f t="shared" si="31"/>
        <v>2.5992852259916033</v>
      </c>
    </row>
    <row r="239" spans="3:14">
      <c r="C239" s="4">
        <f>Pressure!AB239*1000000</f>
        <v>4186202.9922018228</v>
      </c>
      <c r="D239" s="78">
        <f>Pressure!I239</f>
        <v>2.1367820014326583E-4</v>
      </c>
      <c r="E239" s="40">
        <f>Pressure!H239</f>
        <v>213.67820014326583</v>
      </c>
      <c r="F239" s="10">
        <f t="shared" si="26"/>
        <v>4.5000000000000009</v>
      </c>
      <c r="G239" s="4">
        <f t="shared" si="25"/>
        <v>177404.12844573607</v>
      </c>
      <c r="H239" s="42">
        <f t="shared" si="27"/>
        <v>6.9218836677063367</v>
      </c>
      <c r="I239" s="10">
        <f t="shared" si="28"/>
        <v>1.2499712426542287</v>
      </c>
      <c r="J239" s="4">
        <f t="shared" si="29"/>
        <v>1118.0996775550313</v>
      </c>
      <c r="K239" s="4">
        <f t="shared" si="30"/>
        <v>251.36002822603106</v>
      </c>
      <c r="L239" s="42">
        <f>Pressure!Q239</f>
        <v>0.28484026192050405</v>
      </c>
      <c r="M239" s="10">
        <f t="shared" si="32"/>
        <v>1.4595359208741931</v>
      </c>
      <c r="N239" s="10">
        <f t="shared" si="31"/>
        <v>2.5992852259916033</v>
      </c>
    </row>
    <row r="240" spans="3:14">
      <c r="C240" s="4">
        <f>Pressure!AB240*1000000</f>
        <v>4188227.9276240356</v>
      </c>
      <c r="D240" s="78">
        <f>Pressure!I240</f>
        <v>2.1367820014326583E-4</v>
      </c>
      <c r="E240" s="40">
        <f>Pressure!H240</f>
        <v>213.67820014326583</v>
      </c>
      <c r="F240" s="10">
        <f t="shared" si="26"/>
        <v>4.5000000000000009</v>
      </c>
      <c r="G240" s="4">
        <f t="shared" si="25"/>
        <v>177489.94174824571</v>
      </c>
      <c r="H240" s="42">
        <f t="shared" si="27"/>
        <v>6.9244803718091203</v>
      </c>
      <c r="I240" s="10">
        <f t="shared" si="28"/>
        <v>1.2500237348177359</v>
      </c>
      <c r="J240" s="4">
        <f t="shared" si="29"/>
        <v>1118.6874977773484</v>
      </c>
      <c r="K240" s="4">
        <f t="shared" si="30"/>
        <v>251.49217611108952</v>
      </c>
      <c r="L240" s="42">
        <f>Pressure!Q240</f>
        <v>0.28614577604810981</v>
      </c>
      <c r="M240" s="10">
        <f t="shared" si="32"/>
        <v>1.4600786289219096</v>
      </c>
      <c r="N240" s="10">
        <f t="shared" si="31"/>
        <v>2.5992852259916033</v>
      </c>
    </row>
    <row r="241" spans="3:14">
      <c r="C241" s="4">
        <f>Pressure!AB241*1000000</f>
        <v>4190245.8031536895</v>
      </c>
      <c r="D241" s="78">
        <f>Pressure!I241</f>
        <v>2.1367820014326583E-4</v>
      </c>
      <c r="E241" s="40">
        <f>Pressure!H241</f>
        <v>213.67820014326583</v>
      </c>
      <c r="F241" s="10">
        <f t="shared" si="26"/>
        <v>4.5000000000000009</v>
      </c>
      <c r="G241" s="4">
        <f t="shared" si="25"/>
        <v>177575.45586457429</v>
      </c>
      <c r="H241" s="42">
        <f t="shared" si="27"/>
        <v>6.9270677994226242</v>
      </c>
      <c r="I241" s="10">
        <f t="shared" si="28"/>
        <v>1.2500759934998362</v>
      </c>
      <c r="J241" s="4">
        <f t="shared" si="29"/>
        <v>1119.2732685774629</v>
      </c>
      <c r="K241" s="4">
        <f t="shared" si="30"/>
        <v>251.62386326546982</v>
      </c>
      <c r="L241" s="42">
        <f>Pressure!Q241</f>
        <v>0.28745108879186632</v>
      </c>
      <c r="M241" s="10">
        <f t="shared" si="32"/>
        <v>1.4606193541750032</v>
      </c>
      <c r="N241" s="10">
        <f t="shared" si="31"/>
        <v>2.5992852259916033</v>
      </c>
    </row>
    <row r="242" spans="3:14">
      <c r="C242" s="4">
        <f>Pressure!AB242*1000000</f>
        <v>4192256.6155511653</v>
      </c>
      <c r="D242" s="78">
        <f>Pressure!I242</f>
        <v>2.1367820014326583E-4</v>
      </c>
      <c r="E242" s="40">
        <f>Pressure!H242</f>
        <v>213.67820014326583</v>
      </c>
      <c r="F242" s="10">
        <f t="shared" si="26"/>
        <v>4.5000000000000009</v>
      </c>
      <c r="G242" s="4">
        <f t="shared" si="25"/>
        <v>177660.67065743229</v>
      </c>
      <c r="H242" s="42">
        <f t="shared" si="27"/>
        <v>6.9296459488621345</v>
      </c>
      <c r="I242" s="10">
        <f t="shared" si="28"/>
        <v>1.2501280192179141</v>
      </c>
      <c r="J242" s="4">
        <f t="shared" si="29"/>
        <v>1119.8569890149427</v>
      </c>
      <c r="K242" s="4">
        <f t="shared" si="30"/>
        <v>251.75508947775339</v>
      </c>
      <c r="L242" s="42">
        <f>Pressure!Q242</f>
        <v>0.28875620098160776</v>
      </c>
      <c r="M242" s="10">
        <f t="shared" si="32"/>
        <v>1.4611580968013718</v>
      </c>
      <c r="N242" s="10">
        <f t="shared" si="31"/>
        <v>2.5992852259916033</v>
      </c>
    </row>
    <row r="243" spans="3:14">
      <c r="C243" s="4">
        <f>Pressure!AB243*1000000</f>
        <v>4194260.3615887915</v>
      </c>
      <c r="D243" s="78">
        <f>Pressure!I243</f>
        <v>2.1367820014326583E-4</v>
      </c>
      <c r="E243" s="40">
        <f>Pressure!H243</f>
        <v>213.67820014326583</v>
      </c>
      <c r="F243" s="10">
        <f t="shared" si="26"/>
        <v>4.5000000000000009</v>
      </c>
      <c r="G243" s="4">
        <f t="shared" si="25"/>
        <v>177745.58599003655</v>
      </c>
      <c r="H243" s="42">
        <f t="shared" si="27"/>
        <v>6.9322148184486254</v>
      </c>
      <c r="I243" s="10">
        <f t="shared" si="28"/>
        <v>1.2501798124864771</v>
      </c>
      <c r="J243" s="4">
        <f t="shared" si="29"/>
        <v>1120.4386581528242</v>
      </c>
      <c r="K243" s="4">
        <f t="shared" si="30"/>
        <v>251.88585453730144</v>
      </c>
      <c r="L243" s="42">
        <f>Pressure!Q243</f>
        <v>0.29006111344601021</v>
      </c>
      <c r="M243" s="10">
        <f t="shared" si="32"/>
        <v>1.4616948569678889</v>
      </c>
      <c r="N243" s="10">
        <f t="shared" si="31"/>
        <v>2.5992852259916033</v>
      </c>
    </row>
    <row r="244" spans="3:14">
      <c r="C244" s="4">
        <f>Pressure!AB244*1000000</f>
        <v>4196257.0380527908</v>
      </c>
      <c r="D244" s="78">
        <f>Pressure!I244</f>
        <v>2.1367820014326583E-4</v>
      </c>
      <c r="E244" s="40">
        <f>Pressure!H244</f>
        <v>213.67820014326583</v>
      </c>
      <c r="F244" s="10">
        <f t="shared" si="26"/>
        <v>4.5000000000000009</v>
      </c>
      <c r="G244" s="4">
        <f t="shared" si="25"/>
        <v>177830.20172619261</v>
      </c>
      <c r="H244" s="42">
        <f t="shared" si="27"/>
        <v>6.9347744065112282</v>
      </c>
      <c r="I244" s="10">
        <f t="shared" si="28"/>
        <v>1.2502313738172173</v>
      </c>
      <c r="J244" s="4">
        <f t="shared" si="29"/>
        <v>1121.0182750581778</v>
      </c>
      <c r="K244" s="4">
        <f t="shared" si="30"/>
        <v>252.01615823438195</v>
      </c>
      <c r="L244" s="42">
        <f>Pressure!Q244</f>
        <v>0.29136582701259756</v>
      </c>
      <c r="M244" s="10">
        <f t="shared" si="32"/>
        <v>1.4622296348408301</v>
      </c>
      <c r="N244" s="10">
        <f t="shared" si="31"/>
        <v>2.5992852259916033</v>
      </c>
    </row>
    <row r="245" spans="3:14">
      <c r="C245" s="4">
        <f>Pressure!AB245*1000000</f>
        <v>4198246.6417416744</v>
      </c>
      <c r="D245" s="78">
        <f>Pressure!I245</f>
        <v>2.1367820014326583E-4</v>
      </c>
      <c r="E245" s="40">
        <f>Pressure!H245</f>
        <v>213.67820014326583</v>
      </c>
      <c r="F245" s="10">
        <f t="shared" si="26"/>
        <v>4.5000000000000009</v>
      </c>
      <c r="G245" s="4">
        <f t="shared" si="25"/>
        <v>177914.51773022689</v>
      </c>
      <c r="H245" s="42">
        <f t="shared" si="27"/>
        <v>6.9373247113852177</v>
      </c>
      <c r="I245" s="10">
        <f t="shared" si="28"/>
        <v>1.2502827037189832</v>
      </c>
      <c r="J245" s="4">
        <f t="shared" si="29"/>
        <v>1121.5958388016402</v>
      </c>
      <c r="K245" s="4">
        <f t="shared" si="30"/>
        <v>252.14600036006479</v>
      </c>
      <c r="L245" s="42">
        <f>Pressure!Q245</f>
        <v>0.29267034250774726</v>
      </c>
      <c r="M245" s="10">
        <f t="shared" si="32"/>
        <v>1.4627624305857787</v>
      </c>
      <c r="N245" s="10">
        <f t="shared" si="31"/>
        <v>2.5992852259916033</v>
      </c>
    </row>
    <row r="246" spans="3:14">
      <c r="C246" s="4">
        <f>Pressure!AB246*1000000</f>
        <v>4200229.1694668755</v>
      </c>
      <c r="D246" s="78">
        <f>Pressure!I246</f>
        <v>2.1367820014326583E-4</v>
      </c>
      <c r="E246" s="40">
        <f>Pressure!H246</f>
        <v>213.67820014326583</v>
      </c>
      <c r="F246" s="10">
        <f t="shared" si="26"/>
        <v>4.5000000000000009</v>
      </c>
      <c r="G246" s="4">
        <f t="shared" si="25"/>
        <v>177998.53386701338</v>
      </c>
      <c r="H246" s="42">
        <f t="shared" si="27"/>
        <v>6.9398657314127963</v>
      </c>
      <c r="I246" s="10">
        <f t="shared" si="28"/>
        <v>1.2503338026978095</v>
      </c>
      <c r="J246" s="4">
        <f t="shared" si="29"/>
        <v>1122.1713484575994</v>
      </c>
      <c r="K246" s="4">
        <f t="shared" si="30"/>
        <v>252.27538070626306</v>
      </c>
      <c r="L246" s="42">
        <f>Pressure!Q246</f>
        <v>0.29397466075669598</v>
      </c>
      <c r="M246" s="10">
        <f t="shared" si="32"/>
        <v>1.4632932443672848</v>
      </c>
      <c r="N246" s="10">
        <f t="shared" si="31"/>
        <v>2.5992852259916033</v>
      </c>
    </row>
    <row r="247" spans="3:14">
      <c r="C247" s="4">
        <f>Pressure!AB247*1000000</f>
        <v>4202204.6180534456</v>
      </c>
      <c r="D247" s="78">
        <f>Pressure!I247</f>
        <v>2.1367820014326583E-4</v>
      </c>
      <c r="E247" s="40">
        <f>Pressure!H247</f>
        <v>213.67820014326583</v>
      </c>
      <c r="F247" s="10">
        <f t="shared" si="26"/>
        <v>4.5000000000000009</v>
      </c>
      <c r="G247" s="4">
        <f t="shared" si="25"/>
        <v>178082.25000200316</v>
      </c>
      <c r="H247" s="42">
        <f t="shared" si="27"/>
        <v>6.9423974649440243</v>
      </c>
      <c r="I247" s="10">
        <f t="shared" si="28"/>
        <v>1.2503846712569471</v>
      </c>
      <c r="J247" s="4">
        <f t="shared" si="29"/>
        <v>1122.7448031043975</v>
      </c>
      <c r="K247" s="4">
        <f t="shared" si="30"/>
        <v>252.40429906577887</v>
      </c>
      <c r="L247" s="42">
        <f>Pressure!Q247</f>
        <v>0.29527878258354551</v>
      </c>
      <c r="M247" s="10">
        <f t="shared" si="32"/>
        <v>1.463822076349518</v>
      </c>
      <c r="N247" s="10">
        <f t="shared" si="31"/>
        <v>2.5992852259916033</v>
      </c>
    </row>
    <row r="248" spans="3:14">
      <c r="C248" s="4">
        <f>Pressure!AB248*1000000</f>
        <v>4204172.984337572</v>
      </c>
      <c r="D248" s="78">
        <f>Pressure!I248</f>
        <v>2.1367820014326583E-4</v>
      </c>
      <c r="E248" s="40">
        <f>Pressure!H248</f>
        <v>213.67820014326583</v>
      </c>
      <c r="F248" s="10">
        <f t="shared" si="26"/>
        <v>4.5000000000000009</v>
      </c>
      <c r="G248" s="4">
        <f t="shared" si="25"/>
        <v>178165.66600111927</v>
      </c>
      <c r="H248" s="42">
        <f t="shared" si="27"/>
        <v>6.9449199103336117</v>
      </c>
      <c r="I248" s="10">
        <f t="shared" si="28"/>
        <v>1.2504353098968113</v>
      </c>
      <c r="J248" s="4">
        <f t="shared" si="29"/>
        <v>1123.3162018236083</v>
      </c>
      <c r="K248" s="4">
        <f t="shared" si="30"/>
        <v>252.53275523214072</v>
      </c>
      <c r="L248" s="42">
        <f>Pressure!Q248</f>
        <v>0.29658270881126819</v>
      </c>
      <c r="M248" s="10">
        <f t="shared" si="32"/>
        <v>1.4643489266953986</v>
      </c>
      <c r="N248" s="10">
        <f t="shared" si="31"/>
        <v>2.5992852259916033</v>
      </c>
    </row>
    <row r="249" spans="3:14">
      <c r="C249" s="4">
        <f>Pressure!AB249*1000000</f>
        <v>4206134.2651700601</v>
      </c>
      <c r="D249" s="78">
        <f>Pressure!I249</f>
        <v>2.1367820014326583E-4</v>
      </c>
      <c r="E249" s="40">
        <f>Pressure!H249</f>
        <v>213.67820014326583</v>
      </c>
      <c r="F249" s="10">
        <f t="shared" si="26"/>
        <v>4.5000000000000009</v>
      </c>
      <c r="G249" s="4">
        <f t="shared" si="25"/>
        <v>178248.78173090424</v>
      </c>
      <c r="H249" s="42">
        <f t="shared" si="27"/>
        <v>6.9474330659454271</v>
      </c>
      <c r="I249" s="10">
        <f t="shared" si="28"/>
        <v>1.2504857191150844</v>
      </c>
      <c r="J249" s="4">
        <f t="shared" si="29"/>
        <v>1123.8855437010491</v>
      </c>
      <c r="K249" s="4">
        <f t="shared" si="30"/>
        <v>252.66074899983118</v>
      </c>
      <c r="L249" s="42">
        <f>Pressure!Q249</f>
        <v>0.2978864402617129</v>
      </c>
      <c r="M249" s="10">
        <f t="shared" si="32"/>
        <v>1.4648737955673747</v>
      </c>
      <c r="N249" s="10">
        <f t="shared" si="31"/>
        <v>2.5992852259916033</v>
      </c>
    </row>
    <row r="250" spans="3:14">
      <c r="C250" s="4">
        <f>Pressure!AB250*1000000</f>
        <v>4208088.457413815</v>
      </c>
      <c r="D250" s="78">
        <f>Pressure!I250</f>
        <v>2.1367820014326583E-4</v>
      </c>
      <c r="E250" s="40">
        <f>Pressure!H250</f>
        <v>213.67820014326583</v>
      </c>
      <c r="F250" s="10">
        <f t="shared" si="26"/>
        <v>4.5000000000000009</v>
      </c>
      <c r="G250" s="4">
        <f t="shared" si="25"/>
        <v>178331.59705841335</v>
      </c>
      <c r="H250" s="42">
        <f t="shared" si="27"/>
        <v>6.9499369301492511</v>
      </c>
      <c r="I250" s="10">
        <f t="shared" si="28"/>
        <v>1.2505358994066642</v>
      </c>
      <c r="J250" s="4">
        <f t="shared" si="29"/>
        <v>1124.4528278260507</v>
      </c>
      <c r="K250" s="4">
        <f t="shared" si="30"/>
        <v>252.78828016412271</v>
      </c>
      <c r="L250" s="42">
        <f>Pressure!Q250</f>
        <v>0.29918997775561057</v>
      </c>
      <c r="M250" s="10">
        <f t="shared" si="32"/>
        <v>1.4653966831271978</v>
      </c>
      <c r="N250" s="10">
        <f t="shared" si="31"/>
        <v>2.5992852259916033</v>
      </c>
    </row>
    <row r="251" spans="3:14">
      <c r="C251" s="4">
        <f>Pressure!AB251*1000000</f>
        <v>4210035.5579446573</v>
      </c>
      <c r="D251" s="78">
        <f>Pressure!I251</f>
        <v>2.1367820014326583E-4</v>
      </c>
      <c r="E251" s="40">
        <f>Pressure!H251</f>
        <v>213.67820014326583</v>
      </c>
      <c r="F251" s="10">
        <f t="shared" si="26"/>
        <v>4.5000000000000009</v>
      </c>
      <c r="G251" s="4">
        <f t="shared" si="25"/>
        <v>178414.11185124918</v>
      </c>
      <c r="H251" s="42">
        <f t="shared" si="27"/>
        <v>6.9524315013218327</v>
      </c>
      <c r="I251" s="10">
        <f t="shared" si="28"/>
        <v>1.2505858512636951</v>
      </c>
      <c r="J251" s="4">
        <f t="shared" si="29"/>
        <v>1125.018053291692</v>
      </c>
      <c r="K251" s="4">
        <f t="shared" si="30"/>
        <v>252.91534852113034</v>
      </c>
      <c r="L251" s="42">
        <f>Pressure!Q251</f>
        <v>0.30049332211257984</v>
      </c>
      <c r="M251" s="10">
        <f t="shared" si="32"/>
        <v>1.4659175895357524</v>
      </c>
      <c r="N251" s="10">
        <f t="shared" si="31"/>
        <v>2.5992852259916033</v>
      </c>
    </row>
    <row r="252" spans="3:14">
      <c r="C252" s="4">
        <f>Pressure!AB252*1000000</f>
        <v>4211975.5636506723</v>
      </c>
      <c r="D252" s="78">
        <f>Pressure!I252</f>
        <v>2.1367820014326583E-4</v>
      </c>
      <c r="E252" s="40">
        <f>Pressure!H252</f>
        <v>213.67820014326583</v>
      </c>
      <c r="F252" s="10">
        <f t="shared" si="26"/>
        <v>4.5000000000000009</v>
      </c>
      <c r="G252" s="4">
        <f t="shared" si="25"/>
        <v>178496.32597753414</v>
      </c>
      <c r="H252" s="42">
        <f t="shared" si="27"/>
        <v>6.9549167778460603</v>
      </c>
      <c r="I252" s="10">
        <f t="shared" si="28"/>
        <v>1.2506355751755658</v>
      </c>
      <c r="J252" s="4">
        <f t="shared" si="29"/>
        <v>1125.5812191946127</v>
      </c>
      <c r="K252" s="4">
        <f t="shared" si="30"/>
        <v>253.04195386776959</v>
      </c>
      <c r="L252" s="42">
        <f>Pressure!Q252</f>
        <v>0.30179647415113259</v>
      </c>
      <c r="M252" s="10">
        <f t="shared" si="32"/>
        <v>1.4664365149529275</v>
      </c>
      <c r="N252" s="10">
        <f t="shared" si="31"/>
        <v>2.5992852259916033</v>
      </c>
    </row>
    <row r="253" spans="3:14">
      <c r="C253" s="4">
        <f>Pressure!AB253*1000000</f>
        <v>4213908.4714332838</v>
      </c>
      <c r="D253" s="78">
        <f>Pressure!I253</f>
        <v>2.1367820014326583E-4</v>
      </c>
      <c r="E253" s="40">
        <f>Pressure!H253</f>
        <v>213.67820014326583</v>
      </c>
      <c r="F253" s="10">
        <f t="shared" si="26"/>
        <v>4.5000000000000009</v>
      </c>
      <c r="G253" s="4">
        <f t="shared" si="25"/>
        <v>178578.23930595585</v>
      </c>
      <c r="H253" s="42">
        <f t="shared" si="27"/>
        <v>6.9573927581123698</v>
      </c>
      <c r="I253" s="10">
        <f t="shared" si="28"/>
        <v>1.250685071628947</v>
      </c>
      <c r="J253" s="4">
        <f t="shared" si="29"/>
        <v>1126.1423246353243</v>
      </c>
      <c r="K253" s="4">
        <f t="shared" si="30"/>
        <v>253.16809600182643</v>
      </c>
      <c r="L253" s="42">
        <f>Pressure!Q253</f>
        <v>0.30309943468867984</v>
      </c>
      <c r="M253" s="10">
        <f t="shared" si="32"/>
        <v>1.466953459538225</v>
      </c>
      <c r="N253" s="10">
        <f t="shared" si="31"/>
        <v>2.5992852259916033</v>
      </c>
    </row>
    <row r="254" spans="3:14">
      <c r="C254" s="4">
        <f>Pressure!AB254*1000000</f>
        <v>4215834.2782070171</v>
      </c>
      <c r="D254" s="78">
        <f>Pressure!I254</f>
        <v>2.1367820014326583E-4</v>
      </c>
      <c r="E254" s="40">
        <f>Pressure!H254</f>
        <v>213.67820014326583</v>
      </c>
      <c r="F254" s="10">
        <f t="shared" si="26"/>
        <v>4.5000000000000009</v>
      </c>
      <c r="G254" s="4">
        <f t="shared" si="25"/>
        <v>178659.85170575717</v>
      </c>
      <c r="H254" s="42">
        <f t="shared" si="27"/>
        <v>6.9598594405184135</v>
      </c>
      <c r="I254" s="10">
        <f t="shared" si="28"/>
        <v>1.2507343411077998</v>
      </c>
      <c r="J254" s="4">
        <f t="shared" si="29"/>
        <v>1126.701368718142</v>
      </c>
      <c r="K254" s="4">
        <f t="shared" si="30"/>
        <v>253.29377472194193</v>
      </c>
      <c r="L254" s="42">
        <f>Pressure!Q254</f>
        <v>0.3044022045415371</v>
      </c>
      <c r="M254" s="10">
        <f t="shared" si="32"/>
        <v>1.4674684234502577</v>
      </c>
      <c r="N254" s="10">
        <f t="shared" si="31"/>
        <v>2.5992852259916033</v>
      </c>
    </row>
    <row r="255" spans="3:14">
      <c r="C255" s="4">
        <f>Pressure!AB255*1000000</f>
        <v>4217752.9808981046</v>
      </c>
      <c r="D255" s="78">
        <f>Pressure!I255</f>
        <v>2.1367820014326583E-4</v>
      </c>
      <c r="E255" s="40">
        <f>Pressure!H255</f>
        <v>213.67820014326583</v>
      </c>
      <c r="F255" s="10">
        <f t="shared" si="26"/>
        <v>4.5000000000000009</v>
      </c>
      <c r="G255" s="4">
        <f t="shared" si="25"/>
        <v>178741.1630466771</v>
      </c>
      <c r="H255" s="42">
        <f t="shared" si="27"/>
        <v>6.9623168234672921</v>
      </c>
      <c r="I255" s="10">
        <f t="shared" si="28"/>
        <v>1.2507833840933495</v>
      </c>
      <c r="J255" s="4">
        <f t="shared" si="29"/>
        <v>1127.2583505507789</v>
      </c>
      <c r="K255" s="4">
        <f t="shared" si="30"/>
        <v>253.41898982752102</v>
      </c>
      <c r="L255" s="42">
        <f>Pressure!Q255</f>
        <v>0.30570478452493</v>
      </c>
      <c r="M255" s="10">
        <f t="shared" si="32"/>
        <v>1.4679814068467802</v>
      </c>
      <c r="N255" s="10">
        <f t="shared" si="31"/>
        <v>2.5992852259916033</v>
      </c>
    </row>
    <row r="256" spans="3:14">
      <c r="C256" s="4">
        <f>Pressure!AB256*1000000</f>
        <v>4219664.5764461309</v>
      </c>
      <c r="D256" s="78">
        <f>Pressure!I256</f>
        <v>2.1367820014326583E-4</v>
      </c>
      <c r="E256" s="40">
        <f>Pressure!H256</f>
        <v>213.67820014326583</v>
      </c>
      <c r="F256" s="10">
        <f t="shared" si="26"/>
        <v>4.5000000000000009</v>
      </c>
      <c r="G256" s="4">
        <f t="shared" si="25"/>
        <v>178822.17319902041</v>
      </c>
      <c r="H256" s="42">
        <f t="shared" si="27"/>
        <v>6.9647649053696883</v>
      </c>
      <c r="I256" s="10">
        <f t="shared" si="28"/>
        <v>1.2508322010641408</v>
      </c>
      <c r="J256" s="4">
        <f t="shared" si="29"/>
        <v>1127.8132692448246</v>
      </c>
      <c r="K256" s="4">
        <f t="shared" si="30"/>
        <v>253.54374111884013</v>
      </c>
      <c r="L256" s="42">
        <f>Pressure!Q256</f>
        <v>0.30700717545299988</v>
      </c>
      <c r="M256" s="10">
        <f t="shared" si="32"/>
        <v>1.4684924098848278</v>
      </c>
      <c r="N256" s="10">
        <f t="shared" si="31"/>
        <v>2.5992852259916033</v>
      </c>
    </row>
    <row r="257" spans="3:14">
      <c r="C257" s="4">
        <f>Pressure!AB257*1000000</f>
        <v>4221569.0618035607</v>
      </c>
      <c r="D257" s="78">
        <f>Pressure!I257</f>
        <v>2.1367820014326583E-4</v>
      </c>
      <c r="E257" s="40">
        <f>Pressure!H257</f>
        <v>213.67820014326583</v>
      </c>
      <c r="F257" s="10">
        <f t="shared" si="26"/>
        <v>4.5000000000000009</v>
      </c>
      <c r="G257" s="4">
        <f t="shared" si="25"/>
        <v>178902.88203363781</v>
      </c>
      <c r="H257" s="42">
        <f t="shared" si="27"/>
        <v>6.9672036846432404</v>
      </c>
      <c r="I257" s="10">
        <f t="shared" si="28"/>
        <v>1.2508807924960379</v>
      </c>
      <c r="J257" s="4">
        <f t="shared" si="29"/>
        <v>1128.3661239156077</v>
      </c>
      <c r="K257" s="4">
        <f t="shared" si="30"/>
        <v>253.66802839701626</v>
      </c>
      <c r="L257" s="42">
        <f>Pressure!Q257</f>
        <v>0.30830937813880938</v>
      </c>
      <c r="M257" s="10">
        <f t="shared" si="32"/>
        <v>1.4690014327207757</v>
      </c>
      <c r="N257" s="10">
        <f t="shared" si="31"/>
        <v>2.5992852259916033</v>
      </c>
    </row>
    <row r="258" spans="3:14">
      <c r="C258" s="4">
        <f>Pressure!AB258*1000000</f>
        <v>4223466.4339351356</v>
      </c>
      <c r="D258" s="78">
        <f>Pressure!I258</f>
        <v>2.1367820014326583E-4</v>
      </c>
      <c r="E258" s="40">
        <f>Pressure!H258</f>
        <v>213.67820014326583</v>
      </c>
      <c r="F258" s="10">
        <f t="shared" si="26"/>
        <v>4.5000000000000009</v>
      </c>
      <c r="G258" s="4">
        <f t="shared" si="25"/>
        <v>178983.28942190023</v>
      </c>
      <c r="H258" s="42">
        <f t="shared" si="27"/>
        <v>6.9696331597117975</v>
      </c>
      <c r="I258" s="10">
        <f t="shared" si="28"/>
        <v>1.2509291588622196</v>
      </c>
      <c r="J258" s="4">
        <f t="shared" si="29"/>
        <v>1128.9169136820199</v>
      </c>
      <c r="K258" s="4">
        <f t="shared" si="30"/>
        <v>253.79185146396742</v>
      </c>
      <c r="L258" s="42">
        <f>Pressure!Q258</f>
        <v>0.30961139339434779</v>
      </c>
      <c r="M258" s="10">
        <f t="shared" si="32"/>
        <v>1.4695084755101004</v>
      </c>
      <c r="N258" s="10">
        <f t="shared" si="31"/>
        <v>2.5992852259916033</v>
      </c>
    </row>
    <row r="259" spans="3:14">
      <c r="C259" s="4">
        <f>Pressure!AB259*1000000</f>
        <v>4225356.6898186542</v>
      </c>
      <c r="D259" s="78">
        <f>Pressure!I259</f>
        <v>2.1367820014326583E-4</v>
      </c>
      <c r="E259" s="40">
        <f>Pressure!H259</f>
        <v>213.67820014326583</v>
      </c>
      <c r="F259" s="10">
        <f t="shared" si="26"/>
        <v>4.5000000000000009</v>
      </c>
      <c r="G259" s="4">
        <f t="shared" si="25"/>
        <v>179063.39523573194</v>
      </c>
      <c r="H259" s="42">
        <f t="shared" si="27"/>
        <v>6.9720533290064211</v>
      </c>
      <c r="I259" s="10">
        <f t="shared" si="28"/>
        <v>1.2509773006332121</v>
      </c>
      <c r="J259" s="4">
        <f t="shared" si="29"/>
        <v>1129.4656376667442</v>
      </c>
      <c r="K259" s="4">
        <f t="shared" si="30"/>
        <v>253.91521012246398</v>
      </c>
      <c r="L259" s="42">
        <f>Pressure!Q259</f>
        <v>0.31091322203053678</v>
      </c>
      <c r="M259" s="10">
        <f t="shared" si="32"/>
        <v>1.4700135384076924</v>
      </c>
      <c r="N259" s="10">
        <f t="shared" si="31"/>
        <v>2.5992852259916033</v>
      </c>
    </row>
    <row r="260" spans="3:14">
      <c r="C260" s="4">
        <f>Pressure!AB260*1000000</f>
        <v>4227239.8264439758</v>
      </c>
      <c r="D260" s="78">
        <f>Pressure!I260</f>
        <v>2.1367820014326583E-4</v>
      </c>
      <c r="E260" s="40">
        <f>Pressure!H260</f>
        <v>213.67820014326583</v>
      </c>
      <c r="F260" s="10">
        <f t="shared" si="26"/>
        <v>4.5000000000000009</v>
      </c>
      <c r="G260" s="4">
        <f t="shared" si="25"/>
        <v>179143.19934756833</v>
      </c>
      <c r="H260" s="42">
        <f t="shared" si="27"/>
        <v>6.9744641909640999</v>
      </c>
      <c r="I260" s="10">
        <f t="shared" si="28"/>
        <v>1.2510252182768746</v>
      </c>
      <c r="J260" s="4">
        <f t="shared" si="29"/>
        <v>1130.0122949959648</v>
      </c>
      <c r="K260" s="4">
        <f t="shared" si="30"/>
        <v>254.03810417606331</v>
      </c>
      <c r="L260" s="42">
        <f>Pressure!Q260</f>
        <v>0.31221486485723571</v>
      </c>
      <c r="M260" s="10">
        <f t="shared" si="32"/>
        <v>1.4705166215674641</v>
      </c>
      <c r="N260" s="10">
        <f t="shared" si="31"/>
        <v>2.5992852259916033</v>
      </c>
    </row>
    <row r="261" spans="3:14">
      <c r="C261" s="4">
        <f>Pressure!AB261*1000000</f>
        <v>4229115.8408143241</v>
      </c>
      <c r="D261" s="78">
        <f>Pressure!I261</f>
        <v>2.1367820014326583E-4</v>
      </c>
      <c r="E261" s="40">
        <f>Pressure!H261</f>
        <v>213.67820014326583</v>
      </c>
      <c r="F261" s="10">
        <f t="shared" si="26"/>
        <v>4.5000000000000009</v>
      </c>
      <c r="G261" s="4">
        <f t="shared" si="25"/>
        <v>179222.70163041109</v>
      </c>
      <c r="H261" s="42">
        <f t="shared" si="27"/>
        <v>6.9768657440294444</v>
      </c>
      <c r="I261" s="10">
        <f t="shared" si="28"/>
        <v>1.2510729122584434</v>
      </c>
      <c r="J261" s="4">
        <f t="shared" si="29"/>
        <v>1130.5568847997438</v>
      </c>
      <c r="K261" s="4">
        <f t="shared" si="30"/>
        <v>254.16053342919469</v>
      </c>
      <c r="L261" s="42">
        <f>Pressure!Q261</f>
        <v>0.31351632268324714</v>
      </c>
      <c r="M261" s="10">
        <f t="shared" si="32"/>
        <v>1.4710177251426844</v>
      </c>
      <c r="N261" s="10">
        <f t="shared" si="31"/>
        <v>2.5992852259916033</v>
      </c>
    </row>
    <row r="262" spans="3:14">
      <c r="C262" s="4">
        <f>Pressure!AB262*1000000</f>
        <v>4230984.729945058</v>
      </c>
      <c r="D262" s="78">
        <f>Pressure!I262</f>
        <v>2.1367820014326583E-4</v>
      </c>
      <c r="E262" s="40">
        <f>Pressure!H262</f>
        <v>213.67820014326583</v>
      </c>
      <c r="F262" s="10">
        <f t="shared" si="26"/>
        <v>4.5000000000000009</v>
      </c>
      <c r="G262" s="4">
        <f t="shared" si="25"/>
        <v>179301.90195777628</v>
      </c>
      <c r="H262" s="42">
        <f t="shared" si="27"/>
        <v>6.9792579866531277</v>
      </c>
      <c r="I262" s="10">
        <f t="shared" si="28"/>
        <v>1.2511203830405133</v>
      </c>
      <c r="J262" s="4">
        <f t="shared" si="29"/>
        <v>1131.0994062116679</v>
      </c>
      <c r="K262" s="4">
        <f t="shared" si="30"/>
        <v>254.28249768707968</v>
      </c>
      <c r="L262" s="42">
        <f>Pressure!Q262</f>
        <v>0.31481759631632245</v>
      </c>
      <c r="M262" s="10">
        <f t="shared" si="32"/>
        <v>1.4715168492860207</v>
      </c>
      <c r="N262" s="10">
        <f t="shared" si="31"/>
        <v>2.5992852259916033</v>
      </c>
    </row>
    <row r="263" spans="3:14">
      <c r="C263" s="4">
        <f>Pressure!AB263*1000000</f>
        <v>4232846.4908644129</v>
      </c>
      <c r="D263" s="78">
        <f>Pressure!I263</f>
        <v>2.1367820014326583E-4</v>
      </c>
      <c r="E263" s="40">
        <f>Pressure!H263</f>
        <v>213.67820014326583</v>
      </c>
      <c r="F263" s="10">
        <f t="shared" si="26"/>
        <v>4.5000000000000009</v>
      </c>
      <c r="G263" s="4">
        <f t="shared" si="25"/>
        <v>179380.80020372561</v>
      </c>
      <c r="H263" s="42">
        <f t="shared" si="27"/>
        <v>6.9816409172928209</v>
      </c>
      <c r="I263" s="10">
        <f t="shared" si="28"/>
        <v>1.2511676310830668</v>
      </c>
      <c r="J263" s="4">
        <f t="shared" si="29"/>
        <v>1131.6398583690611</v>
      </c>
      <c r="K263" s="4">
        <f t="shared" si="30"/>
        <v>254.40399675578013</v>
      </c>
      <c r="L263" s="42">
        <f>Pressure!Q263</f>
        <v>0.316118686563167</v>
      </c>
      <c r="M263" s="10">
        <f t="shared" si="32"/>
        <v>1.4720139941490975</v>
      </c>
      <c r="N263" s="10">
        <f t="shared" si="31"/>
        <v>2.5992852259916033</v>
      </c>
    </row>
    <row r="264" spans="3:14">
      <c r="C264" s="4">
        <f>Pressure!AB264*1000000</f>
        <v>4234701.1206131298</v>
      </c>
      <c r="D264" s="78">
        <f>Pressure!I264</f>
        <v>2.1367820014326583E-4</v>
      </c>
      <c r="E264" s="40">
        <f>Pressure!H264</f>
        <v>213.67820014326583</v>
      </c>
      <c r="F264" s="10">
        <f t="shared" si="26"/>
        <v>4.5000000000000009</v>
      </c>
      <c r="G264" s="4">
        <f t="shared" si="25"/>
        <v>179459.39624285069</v>
      </c>
      <c r="H264" s="42">
        <f t="shared" si="27"/>
        <v>6.9840145344127214</v>
      </c>
      <c r="I264" s="10">
        <f t="shared" si="28"/>
        <v>1.2512146568434765</v>
      </c>
      <c r="J264" s="4">
        <f t="shared" si="29"/>
        <v>1132.1782404128776</v>
      </c>
      <c r="K264" s="4">
        <f t="shared" si="30"/>
        <v>254.52503044217383</v>
      </c>
      <c r="L264" s="42">
        <f>Pressure!Q264</f>
        <v>0.31741959422944577</v>
      </c>
      <c r="M264" s="10">
        <f t="shared" si="32"/>
        <v>1.4725091598830293</v>
      </c>
      <c r="N264" s="10">
        <f t="shared" si="31"/>
        <v>2.5992852259916033</v>
      </c>
    </row>
    <row r="265" spans="3:14">
      <c r="C265" s="4">
        <f>Pressure!AB265*1000000</f>
        <v>4236548.6162443385</v>
      </c>
      <c r="D265" s="78">
        <f>Pressure!I265</f>
        <v>2.1367820014326583E-4</v>
      </c>
      <c r="E265" s="40">
        <f>Pressure!H265</f>
        <v>213.67820014326583</v>
      </c>
      <c r="F265" s="10">
        <f t="shared" si="26"/>
        <v>4.5000000000000009</v>
      </c>
      <c r="G265" s="4">
        <f t="shared" si="25"/>
        <v>179537.68995026822</v>
      </c>
      <c r="H265" s="42">
        <f t="shared" si="27"/>
        <v>6.9863788364834383</v>
      </c>
      <c r="I265" s="10">
        <f t="shared" si="28"/>
        <v>1.2512614607765125</v>
      </c>
      <c r="J265" s="4">
        <f t="shared" si="29"/>
        <v>1132.714551487667</v>
      </c>
      <c r="K265" s="4">
        <f t="shared" si="30"/>
        <v>254.645598553947</v>
      </c>
      <c r="L265" s="42">
        <f>Pressure!Q265</f>
        <v>0.31872032011978868</v>
      </c>
      <c r="M265" s="10">
        <f t="shared" si="32"/>
        <v>1.4730023466380411</v>
      </c>
      <c r="N265" s="10">
        <f t="shared" si="31"/>
        <v>2.5992852259916033</v>
      </c>
    </row>
    <row r="266" spans="3:14">
      <c r="C266" s="4">
        <f>Pressure!AB266*1000000</f>
        <v>4238388.9748243522</v>
      </c>
      <c r="D266" s="78">
        <f>Pressure!I266</f>
        <v>2.1367820014326583E-4</v>
      </c>
      <c r="E266" s="40">
        <f>Pressure!H266</f>
        <v>213.67820014326583</v>
      </c>
      <c r="F266" s="10">
        <f t="shared" si="26"/>
        <v>4.5000000000000009</v>
      </c>
      <c r="G266" s="4">
        <f t="shared" si="25"/>
        <v>179615.68120165358</v>
      </c>
      <c r="H266" s="42">
        <f t="shared" si="27"/>
        <v>6.9887338219829918</v>
      </c>
      <c r="I266" s="10">
        <f t="shared" si="28"/>
        <v>1.2513080433343746</v>
      </c>
      <c r="J266" s="4">
        <f t="shared" si="29"/>
        <v>1133.2487907418083</v>
      </c>
      <c r="K266" s="4">
        <f t="shared" si="30"/>
        <v>254.76570089964667</v>
      </c>
      <c r="L266" s="42">
        <f>Pressure!Q266</f>
        <v>0.32002086503779592</v>
      </c>
      <c r="M266" s="10">
        <f t="shared" si="32"/>
        <v>1.4734935545636227</v>
      </c>
      <c r="N266" s="10">
        <f t="shared" si="31"/>
        <v>2.5992852259916033</v>
      </c>
    </row>
    <row r="267" spans="3:14">
      <c r="C267" s="4">
        <f>Pressure!AB267*1000000</f>
        <v>4240222.1934310533</v>
      </c>
      <c r="D267" s="78">
        <f>Pressure!I267</f>
        <v>2.1367820014326583E-4</v>
      </c>
      <c r="E267" s="40">
        <f>Pressure!H267</f>
        <v>213.67820014326583</v>
      </c>
      <c r="F267" s="10">
        <f t="shared" si="26"/>
        <v>4.5000000000000009</v>
      </c>
      <c r="G267" s="4">
        <f t="shared" si="25"/>
        <v>179693.36987317243</v>
      </c>
      <c r="H267" s="42">
        <f t="shared" si="27"/>
        <v>6.9910794893947612</v>
      </c>
      <c r="I267" s="10">
        <f t="shared" si="28"/>
        <v>1.2513544049666621</v>
      </c>
      <c r="J267" s="4">
        <f t="shared" si="29"/>
        <v>1133.780957327037</v>
      </c>
      <c r="K267" s="4">
        <f t="shared" si="30"/>
        <v>254.88533728857448</v>
      </c>
      <c r="L267" s="42">
        <f>Pressure!Q267</f>
        <v>0.32132122978604344</v>
      </c>
      <c r="M267" s="10">
        <f t="shared" si="32"/>
        <v>1.4739827838085886</v>
      </c>
      <c r="N267" s="10">
        <f t="shared" si="31"/>
        <v>2.5992852259916033</v>
      </c>
    </row>
    <row r="268" spans="3:14">
      <c r="C268" s="4">
        <f>Pressure!AB268*1000000</f>
        <v>4242048.2691559438</v>
      </c>
      <c r="D268" s="78">
        <f>Pressure!I268</f>
        <v>2.1367820014326583E-4</v>
      </c>
      <c r="E268" s="40">
        <f>Pressure!H268</f>
        <v>213.67820014326583</v>
      </c>
      <c r="F268" s="10">
        <f t="shared" si="26"/>
        <v>4.5000000000000009</v>
      </c>
      <c r="G268" s="4">
        <f t="shared" si="25"/>
        <v>179770.75584156756</v>
      </c>
      <c r="H268" s="42">
        <f t="shared" si="27"/>
        <v>6.9934158372101196</v>
      </c>
      <c r="I268" s="10">
        <f t="shared" si="28"/>
        <v>1.2514005461204361</v>
      </c>
      <c r="J268" s="4">
        <f t="shared" si="29"/>
        <v>1134.3110503990422</v>
      </c>
      <c r="K268" s="4">
        <f t="shared" si="30"/>
        <v>255.00450753092088</v>
      </c>
      <c r="L268" s="42">
        <f>Pressure!Q268</f>
        <v>0.32262141516608822</v>
      </c>
      <c r="M268" s="10">
        <f t="shared" si="32"/>
        <v>1.4744700345209329</v>
      </c>
      <c r="N268" s="10">
        <f t="shared" si="31"/>
        <v>2.5992852259916033</v>
      </c>
    </row>
    <row r="269" spans="3:14">
      <c r="C269" s="4">
        <f>Pressure!AB269*1000000</f>
        <v>4243867.1991022192</v>
      </c>
      <c r="D269" s="78">
        <f>Pressure!I269</f>
        <v>2.1367820014326583E-4</v>
      </c>
      <c r="E269" s="40">
        <f>Pressure!H269</f>
        <v>213.67820014326583</v>
      </c>
      <c r="F269" s="10">
        <f t="shared" si="26"/>
        <v>4.5000000000000009</v>
      </c>
      <c r="G269" s="4">
        <f t="shared" si="25"/>
        <v>179847.83898407736</v>
      </c>
      <c r="H269" s="42">
        <f t="shared" si="27"/>
        <v>6.9957428639259671</v>
      </c>
      <c r="I269" s="10">
        <f t="shared" si="28"/>
        <v>1.2514464672401822</v>
      </c>
      <c r="J269" s="4">
        <f t="shared" si="29"/>
        <v>1134.8390691169086</v>
      </c>
      <c r="K269" s="4">
        <f t="shared" si="30"/>
        <v>255.12321143763964</v>
      </c>
      <c r="L269" s="42">
        <f>Pressure!Q269</f>
        <v>0.32392142197847362</v>
      </c>
      <c r="M269" s="10">
        <f t="shared" si="32"/>
        <v>1.474955306847942</v>
      </c>
      <c r="N269" s="10">
        <f t="shared" si="31"/>
        <v>2.5992852259916033</v>
      </c>
    </row>
    <row r="270" spans="3:14">
      <c r="C270" s="4">
        <f>Pressure!AB270*1000000</f>
        <v>4245678.9803858846</v>
      </c>
      <c r="D270" s="78">
        <f>Pressure!I270</f>
        <v>2.1367820014326583E-4</v>
      </c>
      <c r="E270" s="40">
        <f>Pressure!H270</f>
        <v>213.67820014326583</v>
      </c>
      <c r="F270" s="10">
        <f t="shared" si="26"/>
        <v>4.5000000000000009</v>
      </c>
      <c r="G270" s="4">
        <f t="shared" si="25"/>
        <v>179924.61917848306</v>
      </c>
      <c r="H270" s="42">
        <f t="shared" si="27"/>
        <v>6.9980605680461743</v>
      </c>
      <c r="I270" s="10">
        <f t="shared" si="28"/>
        <v>1.25149216876785</v>
      </c>
      <c r="J270" s="4">
        <f t="shared" si="29"/>
        <v>1135.3650126434386</v>
      </c>
      <c r="K270" s="4">
        <f t="shared" si="30"/>
        <v>255.24144882052036</v>
      </c>
      <c r="L270" s="42">
        <f>Pressure!Q270</f>
        <v>0.32522125102273469</v>
      </c>
      <c r="M270" s="10">
        <f t="shared" si="32"/>
        <v>1.4754386009360656</v>
      </c>
      <c r="N270" s="10">
        <f t="shared" si="31"/>
        <v>2.5992852259916033</v>
      </c>
    </row>
    <row r="271" spans="3:14">
      <c r="C271" s="4">
        <f>Pressure!AB271*1000000</f>
        <v>4247483.6101357797</v>
      </c>
      <c r="D271" s="78">
        <f>Pressure!I271</f>
        <v>2.1367820014326583E-4</v>
      </c>
      <c r="E271" s="40">
        <f>Pressure!H271</f>
        <v>213.67820014326583</v>
      </c>
      <c r="F271" s="10">
        <f t="shared" si="26"/>
        <v>4.5000000000000009</v>
      </c>
      <c r="G271" s="4">
        <f t="shared" si="25"/>
        <v>180001.09630310978</v>
      </c>
      <c r="H271" s="42">
        <f t="shared" si="27"/>
        <v>7.0003689480816256</v>
      </c>
      <c r="I271" s="10">
        <f t="shared" si="28"/>
        <v>1.2515376511428631</v>
      </c>
      <c r="J271" s="4">
        <f t="shared" si="29"/>
        <v>1135.8888801451608</v>
      </c>
      <c r="K271" s="4">
        <f t="shared" si="30"/>
        <v>255.35921949219028</v>
      </c>
      <c r="L271" s="42">
        <f>Pressure!Q271</f>
        <v>0.32652090309740356</v>
      </c>
      <c r="M271" s="10">
        <f t="shared" si="32"/>
        <v>1.4759199169312214</v>
      </c>
      <c r="N271" s="10">
        <f t="shared" si="31"/>
        <v>2.5992852259916033</v>
      </c>
    </row>
    <row r="272" spans="3:14">
      <c r="C272" s="4">
        <f>Pressure!AB272*1000000</f>
        <v>4249281.085492732</v>
      </c>
      <c r="D272" s="78">
        <f>Pressure!I272</f>
        <v>2.1367820014326583E-4</v>
      </c>
      <c r="E272" s="40">
        <f>Pressure!H272</f>
        <v>213.67820014326583</v>
      </c>
      <c r="F272" s="10">
        <f t="shared" si="26"/>
        <v>4.5000000000000009</v>
      </c>
      <c r="G272" s="4">
        <f t="shared" si="25"/>
        <v>180077.27023679067</v>
      </c>
      <c r="H272" s="42">
        <f t="shared" si="27"/>
        <v>7.0026680025491199</v>
      </c>
      <c r="I272" s="10">
        <f t="shared" si="28"/>
        <v>1.2515829148021094</v>
      </c>
      <c r="J272" s="4">
        <f t="shared" si="29"/>
        <v>1136.4106707920835</v>
      </c>
      <c r="K272" s="4">
        <f t="shared" si="30"/>
        <v>255.47652326605896</v>
      </c>
      <c r="L272" s="42">
        <f>Pressure!Q272</f>
        <v>0.32782037900001454</v>
      </c>
      <c r="M272" s="10">
        <f t="shared" si="32"/>
        <v>1.4763992549783502</v>
      </c>
      <c r="N272" s="10">
        <f t="shared" si="31"/>
        <v>2.5992852259916033</v>
      </c>
    </row>
    <row r="273" spans="3:14">
      <c r="C273" s="4">
        <f>Pressure!AB273*1000000</f>
        <v>4251071.4036101308</v>
      </c>
      <c r="D273" s="78">
        <f>Pressure!I273</f>
        <v>2.1367820014326583E-4</v>
      </c>
      <c r="E273" s="40">
        <f>Pressure!H273</f>
        <v>213.67820014326583</v>
      </c>
      <c r="F273" s="10">
        <f t="shared" si="26"/>
        <v>4.5000000000000009</v>
      </c>
      <c r="G273" s="4">
        <f t="shared" si="25"/>
        <v>180153.14085889127</v>
      </c>
      <c r="H273" s="42">
        <f t="shared" si="27"/>
        <v>7.0049577299721308</v>
      </c>
      <c r="I273" s="10">
        <f t="shared" si="28"/>
        <v>1.251627960179966</v>
      </c>
      <c r="J273" s="4">
        <f t="shared" si="29"/>
        <v>1136.9303837578623</v>
      </c>
      <c r="K273" s="4">
        <f t="shared" si="30"/>
        <v>255.5933599563559</v>
      </c>
      <c r="L273" s="42">
        <f>Pressure!Q273</f>
        <v>0.32911967952710958</v>
      </c>
      <c r="M273" s="10">
        <f t="shared" si="32"/>
        <v>1.4768766152217663</v>
      </c>
      <c r="N273" s="10">
        <f t="shared" si="31"/>
        <v>2.5992852259916033</v>
      </c>
    </row>
    <row r="274" spans="3:14">
      <c r="C274" s="4">
        <f>Pressure!AB274*1000000</f>
        <v>4252854.5616540629</v>
      </c>
      <c r="D274" s="78">
        <f>Pressure!I274</f>
        <v>2.1367820014326583E-4</v>
      </c>
      <c r="E274" s="40">
        <f>Pressure!H274</f>
        <v>213.67820014326583</v>
      </c>
      <c r="F274" s="10">
        <f t="shared" si="26"/>
        <v>4.5000000000000009</v>
      </c>
      <c r="G274" s="4">
        <f t="shared" si="25"/>
        <v>180228.70804931517</v>
      </c>
      <c r="H274" s="42">
        <f t="shared" si="27"/>
        <v>7.0072381288809824</v>
      </c>
      <c r="I274" s="10">
        <f t="shared" si="28"/>
        <v>1.2516727877083127</v>
      </c>
      <c r="J274" s="4">
        <f t="shared" si="29"/>
        <v>1137.448018219837</v>
      </c>
      <c r="K274" s="4">
        <f t="shared" si="30"/>
        <v>255.7097293781388</v>
      </c>
      <c r="L274" s="42">
        <f>Pressure!Q274</f>
        <v>0.3304188054742434</v>
      </c>
      <c r="M274" s="10">
        <f t="shared" si="32"/>
        <v>1.4773519978050005</v>
      </c>
      <c r="N274" s="10">
        <f t="shared" si="31"/>
        <v>2.5992852259916033</v>
      </c>
    </row>
    <row r="275" spans="3:14">
      <c r="C275" s="4">
        <f>Pressure!AB275*1000000</f>
        <v>4254630.5568025541</v>
      </c>
      <c r="D275" s="78">
        <f>Pressure!I275</f>
        <v>2.1367820014326583E-4</v>
      </c>
      <c r="E275" s="40">
        <f>Pressure!H275</f>
        <v>213.67820014326583</v>
      </c>
      <c r="F275" s="10">
        <f t="shared" si="26"/>
        <v>4.5000000000000009</v>
      </c>
      <c r="G275" s="4">
        <f t="shared" si="25"/>
        <v>180303.97168847191</v>
      </c>
      <c r="H275" s="42">
        <f t="shared" si="27"/>
        <v>7.0095091978118855</v>
      </c>
      <c r="I275" s="10">
        <f t="shared" si="28"/>
        <v>1.2517173978165235</v>
      </c>
      <c r="J275" s="4">
        <f t="shared" si="29"/>
        <v>1137.9635733588148</v>
      </c>
      <c r="K275" s="4">
        <f t="shared" si="30"/>
        <v>255.82563134724489</v>
      </c>
      <c r="L275" s="42">
        <f>Pressure!Q275</f>
        <v>0.33171775763598887</v>
      </c>
      <c r="M275" s="10">
        <f t="shared" si="32"/>
        <v>1.4778254028708953</v>
      </c>
      <c r="N275" s="10">
        <f t="shared" si="31"/>
        <v>2.5992852259916033</v>
      </c>
    </row>
    <row r="276" spans="3:14">
      <c r="C276" s="4">
        <f>Pressure!AB276*1000000</f>
        <v>4256399.386246888</v>
      </c>
      <c r="D276" s="78">
        <f>Pressure!I276</f>
        <v>2.1367820014326583E-4</v>
      </c>
      <c r="E276" s="40">
        <f>Pressure!H276</f>
        <v>213.67820014326583</v>
      </c>
      <c r="F276" s="10">
        <f t="shared" si="26"/>
        <v>4.5000000000000009</v>
      </c>
      <c r="G276" s="4">
        <f t="shared" si="25"/>
        <v>180378.9316573329</v>
      </c>
      <c r="H276" s="42">
        <f t="shared" si="27"/>
        <v>7.0117709353086308</v>
      </c>
      <c r="I276" s="10">
        <f t="shared" si="28"/>
        <v>1.2517617909315109</v>
      </c>
      <c r="J276" s="4">
        <f t="shared" si="29"/>
        <v>1138.4770483594514</v>
      </c>
      <c r="K276" s="4">
        <f t="shared" si="30"/>
        <v>255.94106568037665</v>
      </c>
      <c r="L276" s="42">
        <f>Pressure!Q276</f>
        <v>0.33301653680594206</v>
      </c>
      <c r="M276" s="10">
        <f t="shared" si="32"/>
        <v>1.478296830561487</v>
      </c>
      <c r="N276" s="10">
        <f t="shared" si="31"/>
        <v>2.5992852259916033</v>
      </c>
    </row>
    <row r="277" spans="3:14">
      <c r="C277" s="4">
        <f>Pressure!AB277*1000000</f>
        <v>4258161.0471898671</v>
      </c>
      <c r="D277" s="78">
        <f>Pressure!I277</f>
        <v>2.1367820014326583E-4</v>
      </c>
      <c r="E277" s="40">
        <f>Pressure!H277</f>
        <v>213.67820014326583</v>
      </c>
      <c r="F277" s="10">
        <f t="shared" si="26"/>
        <v>4.5000000000000009</v>
      </c>
      <c r="G277" s="4">
        <f t="shared" si="25"/>
        <v>180453.58783735769</v>
      </c>
      <c r="H277" s="42">
        <f t="shared" si="27"/>
        <v>7.0140233399203726</v>
      </c>
      <c r="I277" s="10">
        <f t="shared" si="28"/>
        <v>1.2518059674776909</v>
      </c>
      <c r="J277" s="4">
        <f t="shared" si="29"/>
        <v>1138.9884424097454</v>
      </c>
      <c r="K277" s="4">
        <f t="shared" si="30"/>
        <v>256.05603219498795</v>
      </c>
      <c r="L277" s="42">
        <f>Pressure!Q277</f>
        <v>0.3343151437767275</v>
      </c>
      <c r="M277" s="10">
        <f t="shared" si="32"/>
        <v>1.4787662810180717</v>
      </c>
      <c r="N277" s="10">
        <f t="shared" si="31"/>
        <v>2.5992852259916033</v>
      </c>
    </row>
    <row r="278" spans="3:14">
      <c r="C278" s="4">
        <f>Pressure!AB278*1000000</f>
        <v>4259915.5368472012</v>
      </c>
      <c r="D278" s="78">
        <f>Pressure!I278</f>
        <v>2.1367820014326583E-4</v>
      </c>
      <c r="E278" s="40">
        <f>Pressure!H278</f>
        <v>213.67820014326583</v>
      </c>
      <c r="F278" s="10">
        <f t="shared" si="26"/>
        <v>4.5000000000000009</v>
      </c>
      <c r="G278" s="4">
        <f t="shared" si="25"/>
        <v>180527.94011055279</v>
      </c>
      <c r="H278" s="42">
        <f t="shared" si="27"/>
        <v>7.0162664102034</v>
      </c>
      <c r="I278" s="10">
        <f t="shared" si="28"/>
        <v>1.2518499278770296</v>
      </c>
      <c r="J278" s="4">
        <f t="shared" si="29"/>
        <v>1139.4977547014435</v>
      </c>
      <c r="K278" s="4">
        <f t="shared" si="30"/>
        <v>256.17053070937538</v>
      </c>
      <c r="L278" s="42">
        <f>Pressure!Q278</f>
        <v>0.33561357934000347</v>
      </c>
      <c r="M278" s="10">
        <f t="shared" si="32"/>
        <v>1.4792337543812923</v>
      </c>
      <c r="N278" s="10">
        <f t="shared" si="31"/>
        <v>2.5992852259916033</v>
      </c>
    </row>
    <row r="279" spans="3:14">
      <c r="C279" s="4">
        <f>Pressure!AB279*1000000</f>
        <v>4261662.8524469249</v>
      </c>
      <c r="D279" s="78">
        <f>Pressure!I279</f>
        <v>2.1367820014326583E-4</v>
      </c>
      <c r="E279" s="40">
        <f>Pressure!H279</f>
        <v>213.67820014326583</v>
      </c>
      <c r="F279" s="10">
        <f t="shared" si="26"/>
        <v>4.5000000000000009</v>
      </c>
      <c r="G279" s="4">
        <f t="shared" si="25"/>
        <v>180601.9883594471</v>
      </c>
      <c r="H279" s="42">
        <f t="shared" si="27"/>
        <v>7.0185001447204103</v>
      </c>
      <c r="I279" s="10">
        <f t="shared" si="28"/>
        <v>1.2518936725490379</v>
      </c>
      <c r="J279" s="4">
        <f t="shared" si="29"/>
        <v>1140.0049844298687</v>
      </c>
      <c r="K279" s="4">
        <f t="shared" si="30"/>
        <v>256.28456104263944</v>
      </c>
      <c r="L279" s="42">
        <f>Pressure!Q279</f>
        <v>0.33691184428646703</v>
      </c>
      <c r="M279" s="10">
        <f t="shared" si="32"/>
        <v>1.4796992507909346</v>
      </c>
      <c r="N279" s="10">
        <f t="shared" si="31"/>
        <v>2.5992852259916033</v>
      </c>
    </row>
    <row r="280" spans="3:14">
      <c r="C280" s="4">
        <f>Pressure!AB280*1000000</f>
        <v>4263402.9912291504</v>
      </c>
      <c r="D280" s="78">
        <f>Pressure!I280</f>
        <v>2.1367820014326583E-4</v>
      </c>
      <c r="E280" s="40">
        <f>Pressure!H280</f>
        <v>213.67820014326583</v>
      </c>
      <c r="F280" s="10">
        <f t="shared" si="26"/>
        <v>4.5000000000000009</v>
      </c>
      <c r="G280" s="4">
        <f t="shared" si="25"/>
        <v>180675.73246708125</v>
      </c>
      <c r="H280" s="42">
        <f t="shared" si="27"/>
        <v>7.0207245420402069</v>
      </c>
      <c r="I280" s="10">
        <f t="shared" si="28"/>
        <v>1.2519372019107757</v>
      </c>
      <c r="J280" s="4">
        <f t="shared" si="29"/>
        <v>1140.5101307938514</v>
      </c>
      <c r="K280" s="4">
        <f t="shared" si="30"/>
        <v>256.39812301466918</v>
      </c>
      <c r="L280" s="42">
        <f>Pressure!Q280</f>
        <v>0.33820993940585936</v>
      </c>
      <c r="M280" s="10">
        <f t="shared" si="32"/>
        <v>1.4801627703861726</v>
      </c>
      <c r="N280" s="10">
        <f t="shared" si="31"/>
        <v>2.5992852259916033</v>
      </c>
    </row>
    <row r="281" spans="3:14">
      <c r="C281" s="4">
        <f>Pressure!AB281*1000000</f>
        <v>4265135.9504466578</v>
      </c>
      <c r="D281" s="78">
        <f>Pressure!I281</f>
        <v>2.1367820014326583E-4</v>
      </c>
      <c r="E281" s="40">
        <f>Pressure!H281</f>
        <v>213.67820014326583</v>
      </c>
      <c r="F281" s="10">
        <f t="shared" si="26"/>
        <v>4.5000000000000009</v>
      </c>
      <c r="G281" s="4">
        <f t="shared" si="25"/>
        <v>180749.17231703276</v>
      </c>
      <c r="H281" s="42">
        <f t="shared" si="27"/>
        <v>7.0229396007384342</v>
      </c>
      <c r="I281" s="10">
        <f t="shared" si="28"/>
        <v>1.251980516376876</v>
      </c>
      <c r="J281" s="4">
        <f t="shared" si="29"/>
        <v>1141.0131929958986</v>
      </c>
      <c r="K281" s="4">
        <f t="shared" si="30"/>
        <v>256.51121644618019</v>
      </c>
      <c r="L281" s="42">
        <f>Pressure!Q281</f>
        <v>0.33950786548697071</v>
      </c>
      <c r="M281" s="10">
        <f t="shared" si="32"/>
        <v>1.4806243133052799</v>
      </c>
      <c r="N281" s="10">
        <f t="shared" si="31"/>
        <v>2.5992852259916033</v>
      </c>
    </row>
    <row r="282" spans="3:14">
      <c r="C282" s="4">
        <f>Pressure!AB282*1000000</f>
        <v>4266861.727364664</v>
      </c>
      <c r="D282" s="78">
        <f>Pressure!I282</f>
        <v>2.1367820014326583E-4</v>
      </c>
      <c r="E282" s="40">
        <f>Pressure!H282</f>
        <v>213.67820014326583</v>
      </c>
      <c r="F282" s="10">
        <f t="shared" si="26"/>
        <v>4.5000000000000009</v>
      </c>
      <c r="G282" s="4">
        <f t="shared" si="25"/>
        <v>180822.30779340622</v>
      </c>
      <c r="H282" s="42">
        <f t="shared" si="27"/>
        <v>7.0251453193973123</v>
      </c>
      <c r="I282" s="10">
        <f t="shared" si="28"/>
        <v>1.2520236163595504</v>
      </c>
      <c r="J282" s="4">
        <f t="shared" si="29"/>
        <v>1141.5141702421279</v>
      </c>
      <c r="K282" s="4">
        <f t="shared" si="30"/>
        <v>256.62384115869969</v>
      </c>
      <c r="L282" s="42">
        <f>Pressure!Q282</f>
        <v>0.34080562331764569</v>
      </c>
      <c r="M282" s="10">
        <f t="shared" si="32"/>
        <v>1.4810838796860362</v>
      </c>
      <c r="N282" s="10">
        <f t="shared" si="31"/>
        <v>2.5992852259916033</v>
      </c>
    </row>
    <row r="283" spans="3:14">
      <c r="C283" s="4">
        <f>Pressure!AB283*1000000</f>
        <v>4268580.3192603011</v>
      </c>
      <c r="D283" s="78">
        <f>Pressure!I283</f>
        <v>2.1367820014326583E-4</v>
      </c>
      <c r="E283" s="40">
        <f>Pressure!H283</f>
        <v>213.67820014326583</v>
      </c>
      <c r="F283" s="10">
        <f t="shared" si="26"/>
        <v>4.5000000000000009</v>
      </c>
      <c r="G283" s="4">
        <f t="shared" si="25"/>
        <v>180895.13878081113</v>
      </c>
      <c r="H283" s="42">
        <f t="shared" si="27"/>
        <v>7.0273416966049655</v>
      </c>
      <c r="I283" s="10">
        <f t="shared" si="28"/>
        <v>1.2520665022685842</v>
      </c>
      <c r="J283" s="4">
        <f t="shared" si="29"/>
        <v>1142.0130617421155</v>
      </c>
      <c r="K283" s="4">
        <f t="shared" si="30"/>
        <v>256.7359969745325</v>
      </c>
      <c r="L283" s="42">
        <f>Pressure!Q283</f>
        <v>0.34210321368478819</v>
      </c>
      <c r="M283" s="10">
        <f t="shared" si="32"/>
        <v>1.4815414696651634</v>
      </c>
      <c r="N283" s="10">
        <f t="shared" si="31"/>
        <v>2.5992852259916033</v>
      </c>
    </row>
    <row r="284" spans="3:14">
      <c r="C284" s="4">
        <f>Pressure!AB284*1000000</f>
        <v>4270291.7234235378</v>
      </c>
      <c r="D284" s="78">
        <f>Pressure!I284</f>
        <v>2.1367820014326583E-4</v>
      </c>
      <c r="E284" s="40">
        <f>Pressure!H284</f>
        <v>213.67820014326583</v>
      </c>
      <c r="F284" s="10">
        <f t="shared" si="26"/>
        <v>4.5000000000000009</v>
      </c>
      <c r="G284" s="4">
        <f t="shared" ref="G284:G347" si="33">IF(C284/(1+(k-1)/2*N284^2)^(k/(k-1))&lt;patm*1000000,patm*1000000,C284/(1+(k-1)/2*N284^2)^(k/(k-1)))</f>
        <v>180967.66516440097</v>
      </c>
      <c r="H284" s="42">
        <f t="shared" si="27"/>
        <v>7.0295287309566081</v>
      </c>
      <c r="I284" s="10">
        <f t="shared" si="28"/>
        <v>1.2521091745113708</v>
      </c>
      <c r="J284" s="4">
        <f t="shared" si="29"/>
        <v>1142.5098667091643</v>
      </c>
      <c r="K284" s="4">
        <f t="shared" si="30"/>
        <v>256.84768371682122</v>
      </c>
      <c r="L284" s="42">
        <f>Pressure!Q284</f>
        <v>0.34340063737436671</v>
      </c>
      <c r="M284" s="10">
        <f t="shared" si="32"/>
        <v>1.4819970833789982</v>
      </c>
      <c r="N284" s="10">
        <f t="shared" si="31"/>
        <v>2.5992852259916033</v>
      </c>
    </row>
    <row r="285" spans="3:14">
      <c r="C285" s="4">
        <f>Pressure!AB285*1000000</f>
        <v>4271995.9371558391</v>
      </c>
      <c r="D285" s="78">
        <f>Pressure!I285</f>
        <v>2.1367820014326583E-4</v>
      </c>
      <c r="E285" s="40">
        <f>Pressure!H285</f>
        <v>213.67820014326583</v>
      </c>
      <c r="F285" s="10">
        <f t="shared" ref="F285:F348" si="34">aexit/E285</f>
        <v>4.5000000000000009</v>
      </c>
      <c r="G285" s="4">
        <f t="shared" si="33"/>
        <v>181039.88682981647</v>
      </c>
      <c r="H285" s="42">
        <f t="shared" ref="H285:H348" si="35">1/(((k+1)/2)^(1/(k-1))*(patm*1000000/C285)^(1/k)*SQRT((k+1)/(k-1)*(1-(patm*1000000/C285)^((k-1)/k))))</f>
        <v>7.031706421052843</v>
      </c>
      <c r="I285" s="10">
        <f t="shared" ref="I285:I348" si="36">etanoz*SQRT(2*k^2/(k-1)*(2/(k+1))^((k+1)/(k-1))*(1-(G285/C285)^((k-1)/k)))+(G285-patm*1000000)/C285*(aexit/E285)</f>
        <v>1.2521516334928871</v>
      </c>
      <c r="J285" s="4">
        <f t="shared" ref="J285:J348" si="37">I285*D285*C285</f>
        <v>1143.0045843599144</v>
      </c>
      <c r="K285" s="4">
        <f t="shared" ref="K285:K348" si="38">J285/4.4482</f>
        <v>256.95890120945876</v>
      </c>
      <c r="L285" s="42">
        <f>Pressure!Q285</f>
        <v>0.3446978951714193</v>
      </c>
      <c r="M285" s="10">
        <f t="shared" si="32"/>
        <v>1.4824507209628626</v>
      </c>
      <c r="N285" s="10">
        <f t="shared" si="31"/>
        <v>2.5992852259916033</v>
      </c>
    </row>
    <row r="286" spans="3:14">
      <c r="C286" s="4">
        <f>Pressure!AB286*1000000</f>
        <v>4273692.957771983</v>
      </c>
      <c r="D286" s="78">
        <f>Pressure!I286</f>
        <v>2.1367820014326583E-4</v>
      </c>
      <c r="E286" s="40">
        <f>Pressure!H286</f>
        <v>213.67820014326583</v>
      </c>
      <c r="F286" s="10">
        <f t="shared" si="34"/>
        <v>4.5000000000000009</v>
      </c>
      <c r="G286" s="4">
        <f t="shared" si="33"/>
        <v>181111.80366326252</v>
      </c>
      <c r="H286" s="42">
        <f t="shared" si="35"/>
        <v>7.0338747655019702</v>
      </c>
      <c r="I286" s="10">
        <f t="shared" si="36"/>
        <v>1.2521938796157481</v>
      </c>
      <c r="J286" s="4">
        <f t="shared" si="37"/>
        <v>1143.4972139148697</v>
      </c>
      <c r="K286" s="4">
        <f t="shared" si="38"/>
        <v>257.06964927720645</v>
      </c>
      <c r="L286" s="42">
        <f>Pressure!Q286</f>
        <v>0.34599498786005872</v>
      </c>
      <c r="M286" s="10">
        <f t="shared" si="32"/>
        <v>1.4829023825515575</v>
      </c>
      <c r="N286" s="10">
        <f t="shared" ref="N286:N349" si="39">N285-1/834*(me-mef)</f>
        <v>2.5992852259916033</v>
      </c>
    </row>
    <row r="287" spans="3:14">
      <c r="C287" s="4">
        <f>Pressure!AB287*1000000</f>
        <v>4275382.7825980261</v>
      </c>
      <c r="D287" s="78">
        <f>Pressure!I287</f>
        <v>2.1367820014326583E-4</v>
      </c>
      <c r="E287" s="40">
        <f>Pressure!H287</f>
        <v>213.67820014326583</v>
      </c>
      <c r="F287" s="10">
        <f t="shared" si="34"/>
        <v>4.5000000000000009</v>
      </c>
      <c r="G287" s="4">
        <f t="shared" si="33"/>
        <v>181183.4155514219</v>
      </c>
      <c r="H287" s="42">
        <f t="shared" si="35"/>
        <v>7.0360337629174339</v>
      </c>
      <c r="I287" s="10">
        <f t="shared" si="36"/>
        <v>1.2522359132801673</v>
      </c>
      <c r="J287" s="4">
        <f t="shared" si="37"/>
        <v>1143.98775459781</v>
      </c>
      <c r="K287" s="4">
        <f t="shared" si="38"/>
        <v>257.17992774556222</v>
      </c>
      <c r="L287" s="42">
        <f>Pressure!Q287</f>
        <v>0.34729191622347733</v>
      </c>
      <c r="M287" s="10">
        <f t="shared" si="32"/>
        <v>1.4833520682789028</v>
      </c>
      <c r="N287" s="10">
        <f t="shared" si="39"/>
        <v>2.5992852259916033</v>
      </c>
    </row>
    <row r="288" spans="3:14">
      <c r="C288" s="4">
        <f>Pressure!AB288*1000000</f>
        <v>4277065.4089729097</v>
      </c>
      <c r="D288" s="78">
        <f>Pressure!I288</f>
        <v>2.1367820014326583E-4</v>
      </c>
      <c r="E288" s="40">
        <f>Pressure!H288</f>
        <v>213.67820014326583</v>
      </c>
      <c r="F288" s="10">
        <f t="shared" si="34"/>
        <v>4.5000000000000009</v>
      </c>
      <c r="G288" s="4">
        <f t="shared" si="33"/>
        <v>181254.72238152358</v>
      </c>
      <c r="H288" s="42">
        <f t="shared" si="35"/>
        <v>7.0381834119198157</v>
      </c>
      <c r="I288" s="10">
        <f t="shared" si="36"/>
        <v>1.2522777348840042</v>
      </c>
      <c r="J288" s="4">
        <f t="shared" si="37"/>
        <v>1144.4762056362533</v>
      </c>
      <c r="K288" s="4">
        <f t="shared" si="38"/>
        <v>257.28973644086449</v>
      </c>
      <c r="L288" s="42">
        <f>Pressure!Q288</f>
        <v>0.3485886810439523</v>
      </c>
      <c r="M288" s="10">
        <f t="shared" si="32"/>
        <v>1.4837997782781835</v>
      </c>
      <c r="N288" s="10">
        <f t="shared" si="39"/>
        <v>2.5992852259916033</v>
      </c>
    </row>
    <row r="289" spans="3:14">
      <c r="C289" s="4">
        <f>Pressure!AB289*1000000</f>
        <v>4278740.8342479076</v>
      </c>
      <c r="D289" s="78">
        <f>Pressure!I289</f>
        <v>2.1367820014326583E-4</v>
      </c>
      <c r="E289" s="40">
        <f>Pressure!H289</f>
        <v>213.67820014326583</v>
      </c>
      <c r="F289" s="10">
        <f t="shared" si="34"/>
        <v>4.5000000000000009</v>
      </c>
      <c r="G289" s="4">
        <f t="shared" si="33"/>
        <v>181325.72404131902</v>
      </c>
      <c r="H289" s="42">
        <f t="shared" si="35"/>
        <v>7.0403237111362165</v>
      </c>
      <c r="I289" s="10">
        <f t="shared" si="36"/>
        <v>1.2523193448227614</v>
      </c>
      <c r="J289" s="4">
        <f t="shared" si="37"/>
        <v>1144.9625662612993</v>
      </c>
      <c r="K289" s="4">
        <f t="shared" si="38"/>
        <v>257.39907519025661</v>
      </c>
      <c r="L289" s="42">
        <f>Pressure!Q289</f>
        <v>0.34988528310285055</v>
      </c>
      <c r="M289" s="10">
        <f t="shared" si="32"/>
        <v>1.4842455126819298</v>
      </c>
      <c r="N289" s="10">
        <f t="shared" si="39"/>
        <v>2.5992852259916033</v>
      </c>
    </row>
    <row r="290" spans="3:14">
      <c r="C290" s="4">
        <f>Pressure!AB290*1000000</f>
        <v>4280409.0557859316</v>
      </c>
      <c r="D290" s="78">
        <f>Pressure!I290</f>
        <v>2.1367820014326583E-4</v>
      </c>
      <c r="E290" s="40">
        <f>Pressure!H290</f>
        <v>213.67820014326583</v>
      </c>
      <c r="F290" s="10">
        <f t="shared" si="34"/>
        <v>4.5000000000000009</v>
      </c>
      <c r="G290" s="4">
        <f t="shared" si="33"/>
        <v>181396.42041905294</v>
      </c>
      <c r="H290" s="42">
        <f t="shared" si="35"/>
        <v>7.0424546591992945</v>
      </c>
      <c r="I290" s="10">
        <f t="shared" si="36"/>
        <v>1.2523607434895767</v>
      </c>
      <c r="J290" s="4">
        <f t="shared" si="37"/>
        <v>1145.4468357074252</v>
      </c>
      <c r="K290" s="4">
        <f t="shared" si="38"/>
        <v>257.50794382164139</v>
      </c>
      <c r="L290" s="42">
        <f>Pressure!Q290</f>
        <v>0.35118172318063384</v>
      </c>
      <c r="M290" s="10">
        <f t="shared" si="32"/>
        <v>1.4846892716219555</v>
      </c>
      <c r="N290" s="10">
        <f t="shared" si="39"/>
        <v>2.5992852259916033</v>
      </c>
    </row>
    <row r="291" spans="3:14">
      <c r="C291" s="4">
        <f>Pressure!AB291*1000000</f>
        <v>4282070.070962687</v>
      </c>
      <c r="D291" s="78">
        <f>Pressure!I291</f>
        <v>2.1367820014326583E-4</v>
      </c>
      <c r="E291" s="40">
        <f>Pressure!H291</f>
        <v>213.67820014326583</v>
      </c>
      <c r="F291" s="10">
        <f t="shared" si="34"/>
        <v>4.5000000000000009</v>
      </c>
      <c r="G291" s="4">
        <f t="shared" si="33"/>
        <v>181466.8114035122</v>
      </c>
      <c r="H291" s="42">
        <f t="shared" si="35"/>
        <v>7.044576254748816</v>
      </c>
      <c r="I291" s="10">
        <f t="shared" si="36"/>
        <v>1.2524019312752603</v>
      </c>
      <c r="J291" s="4">
        <f t="shared" si="37"/>
        <v>1145.9290132128222</v>
      </c>
      <c r="K291" s="4">
        <f t="shared" si="38"/>
        <v>257.6163421637566</v>
      </c>
      <c r="L291" s="42">
        <f>Pressure!Q291</f>
        <v>0.35247800205686369</v>
      </c>
      <c r="M291" s="10">
        <f t="shared" si="32"/>
        <v>1.4851310552292789</v>
      </c>
      <c r="N291" s="10">
        <f t="shared" si="39"/>
        <v>2.5992852259916033</v>
      </c>
    </row>
    <row r="292" spans="3:14">
      <c r="C292" s="4">
        <f>Pressure!AB292*1000000</f>
        <v>4283723.8771653967</v>
      </c>
      <c r="D292" s="78">
        <f>Pressure!I292</f>
        <v>2.1367820014326583E-4</v>
      </c>
      <c r="E292" s="40">
        <f>Pressure!H292</f>
        <v>213.67820014326583</v>
      </c>
      <c r="F292" s="10">
        <f t="shared" si="34"/>
        <v>4.5000000000000009</v>
      </c>
      <c r="G292" s="4">
        <f t="shared" si="33"/>
        <v>181536.89688397181</v>
      </c>
      <c r="H292" s="42">
        <f t="shared" si="35"/>
        <v>7.0466884964299776</v>
      </c>
      <c r="I292" s="10">
        <f t="shared" si="36"/>
        <v>1.2524429085682731</v>
      </c>
      <c r="J292" s="4">
        <f t="shared" si="37"/>
        <v>1146.4090980190251</v>
      </c>
      <c r="K292" s="4">
        <f t="shared" si="38"/>
        <v>257.7242700460917</v>
      </c>
      <c r="L292" s="42">
        <f>Pressure!Q292</f>
        <v>0.35377412051020635</v>
      </c>
      <c r="M292" s="10">
        <f t="shared" si="32"/>
        <v>1.4855708636341214</v>
      </c>
      <c r="N292" s="10">
        <f t="shared" si="39"/>
        <v>2.5992852259916033</v>
      </c>
    </row>
    <row r="293" spans="3:14">
      <c r="C293" s="4">
        <f>Pressure!AB293*1000000</f>
        <v>4285370.4717943743</v>
      </c>
      <c r="D293" s="78">
        <f>Pressure!I293</f>
        <v>2.1367820014326583E-4</v>
      </c>
      <c r="E293" s="40">
        <f>Pressure!H293</f>
        <v>213.67820014326583</v>
      </c>
      <c r="F293" s="10">
        <f t="shared" si="34"/>
        <v>4.5000000000000009</v>
      </c>
      <c r="G293" s="4">
        <f t="shared" si="33"/>
        <v>181606.67675026145</v>
      </c>
      <c r="H293" s="42">
        <f t="shared" si="35"/>
        <v>7.0487913828954625</v>
      </c>
      <c r="I293" s="10">
        <f t="shared" si="36"/>
        <v>1.2524836757547742</v>
      </c>
      <c r="J293" s="4">
        <f t="shared" si="37"/>
        <v>1146.8870893713686</v>
      </c>
      <c r="K293" s="4">
        <f t="shared" si="38"/>
        <v>257.8317272989903</v>
      </c>
      <c r="L293" s="42">
        <f>Pressure!Q293</f>
        <v>0.35507007931843787</v>
      </c>
      <c r="M293" s="10">
        <f t="shared" si="32"/>
        <v>1.4860086969661752</v>
      </c>
      <c r="N293" s="10">
        <f t="shared" si="39"/>
        <v>2.5992852259916033</v>
      </c>
    </row>
    <row r="294" spans="3:14">
      <c r="C294" s="4">
        <f>Pressure!AB294*1000000</f>
        <v>4287009.8522617314</v>
      </c>
      <c r="D294" s="78">
        <f>Pressure!I294</f>
        <v>2.1367820014326583E-4</v>
      </c>
      <c r="E294" s="40">
        <f>Pressure!H294</f>
        <v>213.67820014326583</v>
      </c>
      <c r="F294" s="10">
        <f t="shared" si="34"/>
        <v>4.5000000000000009</v>
      </c>
      <c r="G294" s="4">
        <f t="shared" si="33"/>
        <v>181676.1508927109</v>
      </c>
      <c r="H294" s="42">
        <f t="shared" si="35"/>
        <v>7.0508849128037605</v>
      </c>
      <c r="I294" s="10">
        <f t="shared" si="36"/>
        <v>1.2525242332185988</v>
      </c>
      <c r="J294" s="4">
        <f t="shared" si="37"/>
        <v>1147.3629865186126</v>
      </c>
      <c r="K294" s="4">
        <f t="shared" si="38"/>
        <v>257.93871375356611</v>
      </c>
      <c r="L294" s="42">
        <f>Pressure!Q294</f>
        <v>0.35636587925844898</v>
      </c>
      <c r="M294" s="10">
        <f t="shared" si="32"/>
        <v>1.4864445553543622</v>
      </c>
      <c r="N294" s="10">
        <f t="shared" si="39"/>
        <v>2.5992852259916033</v>
      </c>
    </row>
    <row r="295" spans="3:14">
      <c r="C295" s="4">
        <f>Pressure!AB295*1000000</f>
        <v>4288642.0159912352</v>
      </c>
      <c r="D295" s="78">
        <f>Pressure!I295</f>
        <v>2.1367820014326583E-4</v>
      </c>
      <c r="E295" s="40">
        <f>Pressure!H295</f>
        <v>213.67820014326583</v>
      </c>
      <c r="F295" s="10">
        <f t="shared" si="34"/>
        <v>4.5000000000000009</v>
      </c>
      <c r="G295" s="4">
        <f t="shared" si="33"/>
        <v>181745.31920214373</v>
      </c>
      <c r="H295" s="42">
        <f t="shared" si="35"/>
        <v>7.0529690848190194</v>
      </c>
      <c r="I295" s="10">
        <f t="shared" si="36"/>
        <v>1.2525645813412634</v>
      </c>
      <c r="J295" s="4">
        <f t="shared" si="37"/>
        <v>1147.8367887129002</v>
      </c>
      <c r="K295" s="4">
        <f t="shared" si="38"/>
        <v>258.04522924169333</v>
      </c>
      <c r="L295" s="42">
        <f>Pressure!Q295</f>
        <v>0.35766152110624994</v>
      </c>
      <c r="M295" s="10">
        <f t="shared" si="32"/>
        <v>1.4868784389266465</v>
      </c>
      <c r="N295" s="10">
        <f t="shared" si="39"/>
        <v>2.5992852259916033</v>
      </c>
    </row>
    <row r="296" spans="3:14">
      <c r="C296" s="4">
        <f>Pressure!AB296*1000000</f>
        <v>4290266.9604193643</v>
      </c>
      <c r="D296" s="78">
        <f>Pressure!I296</f>
        <v>2.1367820014326583E-4</v>
      </c>
      <c r="E296" s="40">
        <f>Pressure!H296</f>
        <v>213.67820014326583</v>
      </c>
      <c r="F296" s="10">
        <f t="shared" si="34"/>
        <v>4.5000000000000009</v>
      </c>
      <c r="G296" s="4">
        <f t="shared" si="33"/>
        <v>181814.18156992237</v>
      </c>
      <c r="H296" s="42">
        <f t="shared" si="35"/>
        <v>7.0550438976123893</v>
      </c>
      <c r="I296" s="10">
        <f t="shared" si="36"/>
        <v>1.2526047205020008</v>
      </c>
      <c r="J296" s="4">
        <f t="shared" si="37"/>
        <v>1148.3084952100646</v>
      </c>
      <c r="K296" s="4">
        <f t="shared" si="38"/>
        <v>258.15127359607584</v>
      </c>
      <c r="L296" s="42">
        <f>Pressure!Q296</f>
        <v>0.35895700563697569</v>
      </c>
      <c r="M296" s="10">
        <f t="shared" ref="M296:M359" si="40">(J296+J295)/2*(L296-L295)</f>
        <v>1.4873103478105485</v>
      </c>
      <c r="N296" s="10">
        <f t="shared" si="39"/>
        <v>2.5992852259916033</v>
      </c>
    </row>
    <row r="297" spans="3:14">
      <c r="C297" s="4">
        <f>Pressure!AB297*1000000</f>
        <v>4291884.6829948891</v>
      </c>
      <c r="D297" s="78">
        <f>Pressure!I297</f>
        <v>2.1367820014326583E-4</v>
      </c>
      <c r="E297" s="40">
        <f>Pressure!H297</f>
        <v>213.67820014326583</v>
      </c>
      <c r="F297" s="10">
        <f t="shared" si="34"/>
        <v>4.5000000000000009</v>
      </c>
      <c r="G297" s="4">
        <f t="shared" si="33"/>
        <v>181882.73788793001</v>
      </c>
      <c r="H297" s="42">
        <f t="shared" si="35"/>
        <v>7.0571093498614843</v>
      </c>
      <c r="I297" s="10">
        <f t="shared" si="36"/>
        <v>1.2526446510777582</v>
      </c>
      <c r="J297" s="4">
        <f t="shared" si="37"/>
        <v>1148.7781052695068</v>
      </c>
      <c r="K297" s="4">
        <f t="shared" si="38"/>
        <v>258.25684665021959</v>
      </c>
      <c r="L297" s="42">
        <f>Pressure!Q297</f>
        <v>0.36025233362489056</v>
      </c>
      <c r="M297" s="10">
        <f t="shared" si="40"/>
        <v>1.4877402821327106</v>
      </c>
      <c r="N297" s="10">
        <f t="shared" si="39"/>
        <v>2.5992852259916033</v>
      </c>
    </row>
    <row r="298" spans="3:14">
      <c r="C298" s="4">
        <f>Pressure!AB298*1000000</f>
        <v>4293495.1811783016</v>
      </c>
      <c r="D298" s="78">
        <f>Pressure!I298</f>
        <v>2.1367820014326583E-4</v>
      </c>
      <c r="E298" s="40">
        <f>Pressure!H298</f>
        <v>213.67820014326583</v>
      </c>
      <c r="F298" s="10">
        <f t="shared" si="34"/>
        <v>4.5000000000000009</v>
      </c>
      <c r="G298" s="4">
        <f t="shared" si="33"/>
        <v>181950.98804854669</v>
      </c>
      <c r="H298" s="42">
        <f t="shared" si="35"/>
        <v>7.0591654402496751</v>
      </c>
      <c r="I298" s="10">
        <f t="shared" si="36"/>
        <v>1.2526843734431934</v>
      </c>
      <c r="J298" s="4">
        <f t="shared" si="37"/>
        <v>1149.2456181540317</v>
      </c>
      <c r="K298" s="4">
        <f t="shared" si="38"/>
        <v>258.36194823839571</v>
      </c>
      <c r="L298" s="42">
        <f>Pressure!Q298</f>
        <v>0.36154750584339329</v>
      </c>
      <c r="M298" s="10">
        <f t="shared" si="40"/>
        <v>1.4881682420191806</v>
      </c>
      <c r="N298" s="10">
        <f t="shared" si="39"/>
        <v>2.5992852259916033</v>
      </c>
    </row>
    <row r="299" spans="3:14">
      <c r="C299" s="4">
        <f>Pressure!AB299*1000000</f>
        <v>4295098.4524420183</v>
      </c>
      <c r="D299" s="78">
        <f>Pressure!I299</f>
        <v>2.1367820014326583E-4</v>
      </c>
      <c r="E299" s="40">
        <f>Pressure!H299</f>
        <v>213.67820014326583</v>
      </c>
      <c r="F299" s="10">
        <f t="shared" si="34"/>
        <v>4.5000000000000009</v>
      </c>
      <c r="G299" s="4">
        <f t="shared" si="33"/>
        <v>182018.9319446577</v>
      </c>
      <c r="H299" s="42">
        <f t="shared" si="35"/>
        <v>7.0612121674663433</v>
      </c>
      <c r="I299" s="10">
        <f t="shared" si="36"/>
        <v>1.252723887970687</v>
      </c>
      <c r="J299" s="4">
        <f t="shared" si="37"/>
        <v>1149.7110331299043</v>
      </c>
      <c r="K299" s="4">
        <f t="shared" si="38"/>
        <v>258.46657819565314</v>
      </c>
      <c r="L299" s="42">
        <f>Pressure!Q299</f>
        <v>0.36284252306502179</v>
      </c>
      <c r="M299" s="10">
        <f t="shared" si="40"/>
        <v>1.4885942275950448</v>
      </c>
      <c r="N299" s="10">
        <f t="shared" si="39"/>
        <v>2.5992852259916033</v>
      </c>
    </row>
    <row r="300" spans="3:14">
      <c r="C300" s="4">
        <f>Pressure!AB300*1000000</f>
        <v>4296694.4942715261</v>
      </c>
      <c r="D300" s="78">
        <f>Pressure!I300</f>
        <v>2.1367820014326583E-4</v>
      </c>
      <c r="E300" s="40">
        <f>Pressure!H300</f>
        <v>213.67820014326583</v>
      </c>
      <c r="F300" s="10">
        <f t="shared" si="34"/>
        <v>4.5000000000000009</v>
      </c>
      <c r="G300" s="4">
        <f t="shared" si="33"/>
        <v>182086.56946970228</v>
      </c>
      <c r="H300" s="42">
        <f t="shared" si="35"/>
        <v>7.06324953020835</v>
      </c>
      <c r="I300" s="10">
        <f t="shared" si="36"/>
        <v>1.2527631950303801</v>
      </c>
      <c r="J300" s="4">
        <f t="shared" si="37"/>
        <v>1150.1743494671844</v>
      </c>
      <c r="K300" s="4">
        <f t="shared" si="38"/>
        <v>258.57073635789408</v>
      </c>
      <c r="L300" s="42">
        <f>Pressure!Q300</f>
        <v>0.36413738606145818</v>
      </c>
      <c r="M300" s="10">
        <f t="shared" si="40"/>
        <v>1.4890182389849547</v>
      </c>
      <c r="N300" s="10">
        <f t="shared" si="39"/>
        <v>2.5992852259916033</v>
      </c>
    </row>
    <row r="301" spans="3:14">
      <c r="C301" s="4">
        <f>Pressure!AB301*1000000</f>
        <v>4298283.304163022</v>
      </c>
      <c r="D301" s="78">
        <f>Pressure!I301</f>
        <v>2.1367820014326583E-4</v>
      </c>
      <c r="E301" s="40">
        <f>Pressure!H301</f>
        <v>213.67820014326583</v>
      </c>
      <c r="F301" s="10">
        <f t="shared" si="34"/>
        <v>4.5000000000000009</v>
      </c>
      <c r="G301" s="4">
        <f t="shared" si="33"/>
        <v>182153.90051757355</v>
      </c>
      <c r="H301" s="42">
        <f t="shared" si="35"/>
        <v>7.0652775271770434</v>
      </c>
      <c r="I301" s="10">
        <f t="shared" si="36"/>
        <v>1.2528022949901254</v>
      </c>
      <c r="J301" s="4">
        <f t="shared" si="37"/>
        <v>1150.6355664390412</v>
      </c>
      <c r="K301" s="4">
        <f t="shared" si="38"/>
        <v>258.67442256171961</v>
      </c>
      <c r="L301" s="42">
        <f>Pressure!Q301</f>
        <v>0.36543209560353351</v>
      </c>
      <c r="M301" s="10">
        <f t="shared" si="40"/>
        <v>1.4894402763126688</v>
      </c>
      <c r="N301" s="10">
        <f t="shared" si="39"/>
        <v>2.5992852259916033</v>
      </c>
    </row>
    <row r="302" spans="3:14">
      <c r="C302" s="4">
        <f>Pressure!AB302*1000000</f>
        <v>4299864.8796260366</v>
      </c>
      <c r="D302" s="78">
        <f>Pressure!I302</f>
        <v>2.1367820014326583E-4</v>
      </c>
      <c r="E302" s="40">
        <f>Pressure!H302</f>
        <v>213.67820014326583</v>
      </c>
      <c r="F302" s="10">
        <f t="shared" si="34"/>
        <v>4.5000000000000009</v>
      </c>
      <c r="G302" s="4">
        <f t="shared" si="33"/>
        <v>182220.92498272966</v>
      </c>
      <c r="H302" s="42">
        <f t="shared" si="35"/>
        <v>7.0672961570815849</v>
      </c>
      <c r="I302" s="10">
        <f t="shared" si="36"/>
        <v>1.2528411882155592</v>
      </c>
      <c r="J302" s="4">
        <f t="shared" si="37"/>
        <v>1151.0946833225144</v>
      </c>
      <c r="K302" s="4">
        <f t="shared" si="38"/>
        <v>258.77763664460105</v>
      </c>
      <c r="L302" s="42">
        <f>Pressure!Q302</f>
        <v>0.36672665246123276</v>
      </c>
      <c r="M302" s="10">
        <f t="shared" si="40"/>
        <v>1.4898603397013115</v>
      </c>
      <c r="N302" s="10">
        <f t="shared" si="39"/>
        <v>2.5992852259916033</v>
      </c>
    </row>
    <row r="303" spans="3:14">
      <c r="C303" s="4">
        <f>Pressure!AB303*1000000</f>
        <v>4301439.2181812134</v>
      </c>
      <c r="D303" s="78">
        <f>Pressure!I303</f>
        <v>2.1367820014326583E-4</v>
      </c>
      <c r="E303" s="40">
        <f>Pressure!H303</f>
        <v>213.67820014326583</v>
      </c>
      <c r="F303" s="10">
        <f t="shared" si="34"/>
        <v>4.5000000000000009</v>
      </c>
      <c r="G303" s="4">
        <f t="shared" si="33"/>
        <v>182287.64276009976</v>
      </c>
      <c r="H303" s="42">
        <f t="shared" si="35"/>
        <v>7.0693054186361399</v>
      </c>
      <c r="I303" s="10">
        <f t="shared" si="36"/>
        <v>1.2528798750700563</v>
      </c>
      <c r="J303" s="4">
        <f t="shared" si="37"/>
        <v>1151.5516993978692</v>
      </c>
      <c r="K303" s="4">
        <f t="shared" si="38"/>
        <v>258.88037844473479</v>
      </c>
      <c r="L303" s="42">
        <f>Pressure!Q303</f>
        <v>0.36802105740369939</v>
      </c>
      <c r="M303" s="10">
        <f t="shared" si="40"/>
        <v>1.4902784292730875</v>
      </c>
      <c r="N303" s="10">
        <f t="shared" si="39"/>
        <v>2.5992852259916033</v>
      </c>
    </row>
    <row r="304" spans="3:14">
      <c r="C304" s="4">
        <f>Pressure!AB304*1000000</f>
        <v>4303006.3173623104</v>
      </c>
      <c r="D304" s="78">
        <f>Pressure!I304</f>
        <v>2.1367820014326583E-4</v>
      </c>
      <c r="E304" s="40">
        <f>Pressure!H304</f>
        <v>213.67820014326583</v>
      </c>
      <c r="F304" s="10">
        <f t="shared" si="34"/>
        <v>4.5000000000000009</v>
      </c>
      <c r="G304" s="4">
        <f t="shared" si="33"/>
        <v>182354.05374516864</v>
      </c>
      <c r="H304" s="42">
        <f t="shared" si="35"/>
        <v>7.0713053105624484</v>
      </c>
      <c r="I304" s="10">
        <f t="shared" si="36"/>
        <v>1.252918355914787</v>
      </c>
      <c r="J304" s="4">
        <f t="shared" si="37"/>
        <v>1152.0066139491782</v>
      </c>
      <c r="K304" s="4">
        <f t="shared" si="38"/>
        <v>258.98264780117313</v>
      </c>
      <c r="L304" s="42">
        <f>Pressure!Q304</f>
        <v>0.36931531119924044</v>
      </c>
      <c r="M304" s="10">
        <f t="shared" si="40"/>
        <v>1.4906945451497717</v>
      </c>
      <c r="N304" s="10">
        <f t="shared" si="39"/>
        <v>2.5992852259916033</v>
      </c>
    </row>
    <row r="305" spans="3:14">
      <c r="C305" s="4">
        <f>Pressure!AB305*1000000</f>
        <v>4304566.1747137494</v>
      </c>
      <c r="D305" s="78">
        <f>Pressure!I305</f>
        <v>2.1367820014326583E-4</v>
      </c>
      <c r="E305" s="40">
        <f>Pressure!H305</f>
        <v>213.67820014326583</v>
      </c>
      <c r="F305" s="10">
        <f t="shared" si="34"/>
        <v>4.5000000000000009</v>
      </c>
      <c r="G305" s="4">
        <f t="shared" si="33"/>
        <v>182420.15783387318</v>
      </c>
      <c r="H305" s="42">
        <f t="shared" si="35"/>
        <v>7.0732958315866776</v>
      </c>
      <c r="I305" s="10">
        <f t="shared" si="36"/>
        <v>1.252956631108666</v>
      </c>
      <c r="J305" s="4">
        <f t="shared" si="37"/>
        <v>1152.4594262636097</v>
      </c>
      <c r="K305" s="4">
        <f t="shared" si="38"/>
        <v>259.08444455366435</v>
      </c>
      <c r="L305" s="42">
        <f>Pressure!Q305</f>
        <v>0.3706094146153312</v>
      </c>
      <c r="M305" s="10">
        <f t="shared" si="40"/>
        <v>1.4911086874522621</v>
      </c>
      <c r="N305" s="10">
        <f t="shared" si="39"/>
        <v>2.5992852259916033</v>
      </c>
    </row>
    <row r="306" spans="3:14">
      <c r="C306" s="4">
        <f>Pressure!AB306*1000000</f>
        <v>4306118.7877933504</v>
      </c>
      <c r="D306" s="78">
        <f>Pressure!I306</f>
        <v>2.1367820014326583E-4</v>
      </c>
      <c r="E306" s="40">
        <f>Pressure!H306</f>
        <v>213.67820014326583</v>
      </c>
      <c r="F306" s="10">
        <f t="shared" si="34"/>
        <v>4.5000000000000009</v>
      </c>
      <c r="G306" s="4">
        <f t="shared" si="33"/>
        <v>182485.95492271794</v>
      </c>
      <c r="H306" s="42">
        <f t="shared" si="35"/>
        <v>7.0752769804429292</v>
      </c>
      <c r="I306" s="10">
        <f t="shared" si="36"/>
        <v>1.2529947010084272</v>
      </c>
      <c r="J306" s="4">
        <f t="shared" si="37"/>
        <v>1152.9101356322208</v>
      </c>
      <c r="K306" s="4">
        <f t="shared" si="38"/>
        <v>259.185768542831</v>
      </c>
      <c r="L306" s="42">
        <f>Pressure!Q306</f>
        <v>0.37190336841862009</v>
      </c>
      <c r="M306" s="10">
        <f t="shared" si="40"/>
        <v>1.4915208563007807</v>
      </c>
      <c r="N306" s="10">
        <f t="shared" si="39"/>
        <v>2.5992852259916033</v>
      </c>
    </row>
    <row r="307" spans="3:14">
      <c r="C307" s="4">
        <f>Pressure!AB307*1000000</f>
        <v>4307664.1541695017</v>
      </c>
      <c r="D307" s="78">
        <f>Pressure!I307</f>
        <v>2.1367820014326583E-4</v>
      </c>
      <c r="E307" s="40">
        <f>Pressure!H307</f>
        <v>213.67820014326583</v>
      </c>
      <c r="F307" s="10">
        <f t="shared" si="34"/>
        <v>4.5000000000000009</v>
      </c>
      <c r="G307" s="4">
        <f t="shared" si="33"/>
        <v>182551.44490865536</v>
      </c>
      <c r="H307" s="42">
        <f t="shared" si="35"/>
        <v>7.0772487558696326</v>
      </c>
      <c r="I307" s="10">
        <f t="shared" si="36"/>
        <v>1.2530325659685631</v>
      </c>
      <c r="J307" s="4">
        <f t="shared" si="37"/>
        <v>1153.3587413491366</v>
      </c>
      <c r="K307" s="4">
        <f t="shared" si="38"/>
        <v>259.28661960998528</v>
      </c>
      <c r="L307" s="42">
        <f>Pressure!Q307</f>
        <v>0.37319717337493324</v>
      </c>
      <c r="M307" s="10">
        <f t="shared" si="40"/>
        <v>1.4919310518146207</v>
      </c>
      <c r="N307" s="10">
        <f t="shared" si="39"/>
        <v>2.5992852259916033</v>
      </c>
    </row>
    <row r="308" spans="3:14">
      <c r="C308" s="4">
        <f>Pressure!AB308*1000000</f>
        <v>4309202.271424301</v>
      </c>
      <c r="D308" s="78">
        <f>Pressure!I308</f>
        <v>2.1367820014326583E-4</v>
      </c>
      <c r="E308" s="40">
        <f>Pressure!H308</f>
        <v>213.67820014326583</v>
      </c>
      <c r="F308" s="10">
        <f t="shared" si="34"/>
        <v>4.5000000000000009</v>
      </c>
      <c r="G308" s="4">
        <f t="shared" si="33"/>
        <v>182616.62768921888</v>
      </c>
      <c r="H308" s="42">
        <f t="shared" si="35"/>
        <v>7.0792111566135665</v>
      </c>
      <c r="I308" s="10">
        <f t="shared" si="36"/>
        <v>1.2530702263414102</v>
      </c>
      <c r="J308" s="4">
        <f t="shared" si="37"/>
        <v>1153.8052427124633</v>
      </c>
      <c r="K308" s="4">
        <f t="shared" si="38"/>
        <v>259.38699759733447</v>
      </c>
      <c r="L308" s="42">
        <f>Pressure!Q308</f>
        <v>0.37449083024927959</v>
      </c>
      <c r="M308" s="10">
        <f t="shared" si="40"/>
        <v>1.4923392741128001</v>
      </c>
      <c r="N308" s="10">
        <f t="shared" si="39"/>
        <v>2.5992852259916033</v>
      </c>
    </row>
    <row r="309" spans="3:14">
      <c r="C309" s="4">
        <f>Pressure!AB309*1000000</f>
        <v>4310733.1371503491</v>
      </c>
      <c r="D309" s="78">
        <f>Pressure!I309</f>
        <v>2.1367820014326583E-4</v>
      </c>
      <c r="E309" s="40">
        <f>Pressure!H309</f>
        <v>213.67820014326583</v>
      </c>
      <c r="F309" s="10">
        <f t="shared" si="34"/>
        <v>4.5000000000000009</v>
      </c>
      <c r="G309" s="4">
        <f t="shared" si="33"/>
        <v>182681.50316238703</v>
      </c>
      <c r="H309" s="42">
        <f t="shared" si="35"/>
        <v>7.0811641814257529</v>
      </c>
      <c r="I309" s="10">
        <f t="shared" si="36"/>
        <v>1.2531076824770777</v>
      </c>
      <c r="J309" s="4">
        <f t="shared" si="37"/>
        <v>1154.2496390233539</v>
      </c>
      <c r="K309" s="4">
        <f t="shared" si="38"/>
        <v>259.48690234777075</v>
      </c>
      <c r="L309" s="42">
        <f>Pressure!Q309</f>
        <v>0.37578433980585529</v>
      </c>
      <c r="M309" s="10">
        <f t="shared" si="40"/>
        <v>1.4927455233132387</v>
      </c>
      <c r="N309" s="10">
        <f t="shared" si="39"/>
        <v>2.5992852259916033</v>
      </c>
    </row>
    <row r="310" spans="3:14">
      <c r="C310" s="4">
        <f>Pressure!AB310*1000000</f>
        <v>4312256.7489529066</v>
      </c>
      <c r="D310" s="78">
        <f>Pressure!I310</f>
        <v>2.1367820014326583E-4</v>
      </c>
      <c r="E310" s="40">
        <f>Pressure!H310</f>
        <v>213.67820014326583</v>
      </c>
      <c r="F310" s="10">
        <f t="shared" si="34"/>
        <v>4.5000000000000009</v>
      </c>
      <c r="G310" s="4">
        <f t="shared" si="33"/>
        <v>182746.07122667483</v>
      </c>
      <c r="H310" s="42">
        <f t="shared" si="35"/>
        <v>7.0831078290642422</v>
      </c>
      <c r="I310" s="10">
        <f t="shared" si="36"/>
        <v>1.2531449347235093</v>
      </c>
      <c r="J310" s="4">
        <f t="shared" si="37"/>
        <v>1154.691929586638</v>
      </c>
      <c r="K310" s="4">
        <f t="shared" si="38"/>
        <v>259.58633370501281</v>
      </c>
      <c r="L310" s="42">
        <f>Pressure!Q310</f>
        <v>0.37707770280804864</v>
      </c>
      <c r="M310" s="10">
        <f t="shared" si="40"/>
        <v>1.4931497995332192</v>
      </c>
      <c r="N310" s="10">
        <f t="shared" si="39"/>
        <v>2.5992852259916033</v>
      </c>
    </row>
    <row r="311" spans="3:14">
      <c r="C311" s="4">
        <f>Pressure!AB311*1000000</f>
        <v>4313773.1044493802</v>
      </c>
      <c r="D311" s="78">
        <f>Pressure!I311</f>
        <v>2.1367820014326583E-4</v>
      </c>
      <c r="E311" s="40">
        <f>Pressure!H311</f>
        <v>213.67820014326583</v>
      </c>
      <c r="F311" s="10">
        <f t="shared" si="34"/>
        <v>4.5000000000000009</v>
      </c>
      <c r="G311" s="4">
        <f t="shared" si="33"/>
        <v>182810.33178111209</v>
      </c>
      <c r="H311" s="42">
        <f t="shared" si="35"/>
        <v>7.0850420982934326</v>
      </c>
      <c r="I311" s="10">
        <f t="shared" si="36"/>
        <v>1.2531819834264788</v>
      </c>
      <c r="J311" s="4">
        <f t="shared" si="37"/>
        <v>1155.1321137106704</v>
      </c>
      <c r="K311" s="4">
        <f t="shared" si="38"/>
        <v>259.68529151357188</v>
      </c>
      <c r="L311" s="42">
        <f>Pressure!Q311</f>
        <v>0.37837092001844486</v>
      </c>
      <c r="M311" s="10">
        <f t="shared" si="40"/>
        <v>1.493552102889524</v>
      </c>
      <c r="N311" s="10">
        <f t="shared" si="39"/>
        <v>2.5992852259916033</v>
      </c>
    </row>
    <row r="312" spans="3:14">
      <c r="C312" s="4">
        <f>Pressure!AB312*1000000</f>
        <v>4315282.2012687149</v>
      </c>
      <c r="D312" s="78">
        <f>Pressure!I312</f>
        <v>2.1367820014326583E-4</v>
      </c>
      <c r="E312" s="40">
        <f>Pressure!H312</f>
        <v>213.67820014326583</v>
      </c>
      <c r="F312" s="10">
        <f t="shared" si="34"/>
        <v>4.5000000000000009</v>
      </c>
      <c r="G312" s="4">
        <f t="shared" si="33"/>
        <v>182874.28472521753</v>
      </c>
      <c r="H312" s="42">
        <f t="shared" si="35"/>
        <v>7.086966987883323</v>
      </c>
      <c r="I312" s="10">
        <f t="shared" si="36"/>
        <v>1.2532188289295825</v>
      </c>
      <c r="J312" s="4">
        <f t="shared" si="37"/>
        <v>1155.5701907071555</v>
      </c>
      <c r="K312" s="4">
        <f t="shared" si="38"/>
        <v>259.78377561871218</v>
      </c>
      <c r="L312" s="42">
        <f>Pressure!Q312</f>
        <v>0.37966399219883057</v>
      </c>
      <c r="M312" s="10">
        <f t="shared" si="40"/>
        <v>1.4939524334979244</v>
      </c>
      <c r="N312" s="10">
        <f t="shared" si="39"/>
        <v>2.5992852259916033</v>
      </c>
    </row>
    <row r="313" spans="3:14">
      <c r="C313" s="4">
        <f>Pressure!AB313*1000000</f>
        <v>4316784.0370516628</v>
      </c>
      <c r="D313" s="78">
        <f>Pressure!I313</f>
        <v>2.1367820014326583E-4</v>
      </c>
      <c r="E313" s="40">
        <f>Pressure!H313</f>
        <v>213.67820014326583</v>
      </c>
      <c r="F313" s="10">
        <f t="shared" si="34"/>
        <v>4.5000000000000009</v>
      </c>
      <c r="G313" s="4">
        <f t="shared" si="33"/>
        <v>182937.92995901027</v>
      </c>
      <c r="H313" s="42">
        <f t="shared" si="35"/>
        <v>7.088882496609858</v>
      </c>
      <c r="I313" s="10">
        <f t="shared" si="36"/>
        <v>1.2532554715742543</v>
      </c>
      <c r="J313" s="4">
        <f t="shared" si="37"/>
        <v>1156.0061598912255</v>
      </c>
      <c r="K313" s="4">
        <f t="shared" si="38"/>
        <v>259.88178586646859</v>
      </c>
      <c r="L313" s="42">
        <f>Pressure!Q313</f>
        <v>0.38095692011019877</v>
      </c>
      <c r="M313" s="10">
        <f t="shared" si="40"/>
        <v>1.494350791473648</v>
      </c>
      <c r="N313" s="10">
        <f t="shared" si="39"/>
        <v>2.5992852259916033</v>
      </c>
    </row>
    <row r="314" spans="3:14">
      <c r="C314" s="4">
        <f>Pressure!AB314*1000000</f>
        <v>4318278.6094515612</v>
      </c>
      <c r="D314" s="78">
        <f>Pressure!I314</f>
        <v>2.1367820014326583E-4</v>
      </c>
      <c r="E314" s="40">
        <f>Pressure!H314</f>
        <v>213.67820014326583</v>
      </c>
      <c r="F314" s="10">
        <f t="shared" si="34"/>
        <v>4.5000000000000009</v>
      </c>
      <c r="G314" s="4">
        <f t="shared" si="33"/>
        <v>183001.26738304272</v>
      </c>
      <c r="H314" s="42">
        <f t="shared" si="35"/>
        <v>7.0907886232559134</v>
      </c>
      <c r="I314" s="10">
        <f t="shared" si="36"/>
        <v>1.2532919116997923</v>
      </c>
      <c r="J314" s="4">
        <f t="shared" si="37"/>
        <v>1156.4400205816655</v>
      </c>
      <c r="K314" s="4">
        <f t="shared" si="38"/>
        <v>259.97932210369714</v>
      </c>
      <c r="L314" s="42">
        <f>Pressure!Q314</f>
        <v>0.38224970451275336</v>
      </c>
      <c r="M314" s="10">
        <f t="shared" si="40"/>
        <v>1.4947471769311471</v>
      </c>
      <c r="N314" s="10">
        <f t="shared" si="39"/>
        <v>2.5992852259916033</v>
      </c>
    </row>
    <row r="315" spans="3:14">
      <c r="C315" s="4">
        <f>Pressure!AB315*1000000</f>
        <v>4319765.9161331113</v>
      </c>
      <c r="D315" s="78">
        <f>Pressure!I315</f>
        <v>2.1367820014326583E-4</v>
      </c>
      <c r="E315" s="40">
        <f>Pressure!H315</f>
        <v>213.67820014326583</v>
      </c>
      <c r="F315" s="10">
        <f t="shared" si="34"/>
        <v>4.5000000000000009</v>
      </c>
      <c r="G315" s="4">
        <f t="shared" si="33"/>
        <v>183064.29689834893</v>
      </c>
      <c r="H315" s="42">
        <f t="shared" si="35"/>
        <v>7.0926853666097482</v>
      </c>
      <c r="I315" s="10">
        <f t="shared" si="36"/>
        <v>1.2533281496433368</v>
      </c>
      <c r="J315" s="4">
        <f t="shared" si="37"/>
        <v>1156.8717721005594</v>
      </c>
      <c r="K315" s="4">
        <f t="shared" si="38"/>
        <v>260.07638417799546</v>
      </c>
      <c r="L315" s="42">
        <f>Pressure!Q315</f>
        <v>0.38354234616591387</v>
      </c>
      <c r="M315" s="10">
        <f t="shared" si="40"/>
        <v>1.495141589984226</v>
      </c>
      <c r="N315" s="10">
        <f t="shared" si="39"/>
        <v>2.5992852259916033</v>
      </c>
    </row>
    <row r="316" spans="3:14">
      <c r="C316" s="4">
        <f>Pressure!AB316*1000000</f>
        <v>4321245.9547732426</v>
      </c>
      <c r="D316" s="78">
        <f>Pressure!I316</f>
        <v>2.1367820014326583E-4</v>
      </c>
      <c r="E316" s="40">
        <f>Pressure!H316</f>
        <v>213.67820014326583</v>
      </c>
      <c r="F316" s="10">
        <f t="shared" si="34"/>
        <v>4.5000000000000009</v>
      </c>
      <c r="G316" s="4">
        <f t="shared" si="33"/>
        <v>183127.01840648116</v>
      </c>
      <c r="H316" s="42">
        <f t="shared" si="35"/>
        <v>7.0945727254661239</v>
      </c>
      <c r="I316" s="10">
        <f t="shared" si="36"/>
        <v>1.2533641857398998</v>
      </c>
      <c r="J316" s="4">
        <f t="shared" si="37"/>
        <v>1157.3014137735413</v>
      </c>
      <c r="K316" s="4">
        <f t="shared" si="38"/>
        <v>260.17297193775937</v>
      </c>
      <c r="L316" s="42">
        <f>Pressure!Q316</f>
        <v>0.38483484582832012</v>
      </c>
      <c r="M316" s="10">
        <f t="shared" si="40"/>
        <v>1.4955340307459279</v>
      </c>
      <c r="N316" s="10">
        <f t="shared" si="39"/>
        <v>2.5992852259916033</v>
      </c>
    </row>
    <row r="317" spans="3:14">
      <c r="C317" s="4">
        <f>Pressure!AB317*1000000</f>
        <v>4322718.7230604272</v>
      </c>
      <c r="D317" s="78">
        <f>Pressure!I317</f>
        <v>2.1367820014326583E-4</v>
      </c>
      <c r="E317" s="40">
        <f>Pressure!H317</f>
        <v>213.67820014326583</v>
      </c>
      <c r="F317" s="10">
        <f t="shared" si="34"/>
        <v>4.5000000000000009</v>
      </c>
      <c r="G317" s="4">
        <f t="shared" si="33"/>
        <v>183189.43180948077</v>
      </c>
      <c r="H317" s="42">
        <f t="shared" si="35"/>
        <v>7.0964506986254268</v>
      </c>
      <c r="I317" s="10">
        <f t="shared" si="36"/>
        <v>1.2534000203223554</v>
      </c>
      <c r="J317" s="4">
        <f t="shared" si="37"/>
        <v>1157.7289449295961</v>
      </c>
      <c r="K317" s="4">
        <f t="shared" si="38"/>
        <v>260.26908523213797</v>
      </c>
      <c r="L317" s="42">
        <f>Pressure!Q317</f>
        <v>0.38612720425783692</v>
      </c>
      <c r="M317" s="10">
        <f t="shared" si="40"/>
        <v>1.4959244993286558</v>
      </c>
      <c r="N317" s="10">
        <f t="shared" si="39"/>
        <v>2.5992852259916033</v>
      </c>
    </row>
    <row r="318" spans="3:14">
      <c r="C318" s="4">
        <f>Pressure!AB318*1000000</f>
        <v>4324184.2186953248</v>
      </c>
      <c r="D318" s="78">
        <f>Pressure!I318</f>
        <v>2.1367820014326583E-4</v>
      </c>
      <c r="E318" s="40">
        <f>Pressure!H318</f>
        <v>213.67820014326583</v>
      </c>
      <c r="F318" s="10">
        <f t="shared" si="34"/>
        <v>4.5000000000000009</v>
      </c>
      <c r="G318" s="4">
        <f t="shared" si="33"/>
        <v>183251.53700990567</v>
      </c>
      <c r="H318" s="42">
        <f t="shared" si="35"/>
        <v>7.098319284894492</v>
      </c>
      <c r="I318" s="10">
        <f t="shared" si="36"/>
        <v>1.2534356537214626</v>
      </c>
      <c r="J318" s="4">
        <f t="shared" si="37"/>
        <v>1158.1543649012458</v>
      </c>
      <c r="K318" s="4">
        <f t="shared" si="38"/>
        <v>260.36472391107543</v>
      </c>
      <c r="L318" s="42">
        <f>Pressure!Q318</f>
        <v>0.38741942221155862</v>
      </c>
      <c r="M318" s="10">
        <f t="shared" si="40"/>
        <v>1.4963129958439207</v>
      </c>
      <c r="N318" s="10">
        <f t="shared" si="39"/>
        <v>2.5992852259916033</v>
      </c>
    </row>
    <row r="319" spans="3:14">
      <c r="C319" s="4">
        <f>Pressure!AB319*1000000</f>
        <v>4325642.4393906258</v>
      </c>
      <c r="D319" s="78">
        <f>Pressure!I319</f>
        <v>2.1367820014326583E-4</v>
      </c>
      <c r="E319" s="40">
        <f>Pressure!H319</f>
        <v>213.67820014326583</v>
      </c>
      <c r="F319" s="10">
        <f t="shared" si="34"/>
        <v>4.5000000000000009</v>
      </c>
      <c r="G319" s="4">
        <f t="shared" si="33"/>
        <v>183313.3339108236</v>
      </c>
      <c r="H319" s="42">
        <f t="shared" si="35"/>
        <v>7.1001784830864105</v>
      </c>
      <c r="I319" s="10">
        <f t="shared" si="36"/>
        <v>1.2534710862658709</v>
      </c>
      <c r="J319" s="4">
        <f t="shared" si="37"/>
        <v>1158.5776730245057</v>
      </c>
      <c r="K319" s="4">
        <f t="shared" si="38"/>
        <v>260.45988782530139</v>
      </c>
      <c r="L319" s="42">
        <f>Pressure!Q319</f>
        <v>0.38871150044581376</v>
      </c>
      <c r="M319" s="10">
        <f t="shared" si="40"/>
        <v>1.4966995204027145</v>
      </c>
      <c r="N319" s="10">
        <f t="shared" si="39"/>
        <v>2.5992852259916033</v>
      </c>
    </row>
    <row r="320" spans="3:14">
      <c r="C320" s="4">
        <f>Pressure!AB320*1000000</f>
        <v>4327093.382870418</v>
      </c>
      <c r="D320" s="78">
        <f>Pressure!I320</f>
        <v>2.1367820014326583E-4</v>
      </c>
      <c r="E320" s="40">
        <f>Pressure!H320</f>
        <v>213.67820014326583</v>
      </c>
      <c r="F320" s="10">
        <f t="shared" si="34"/>
        <v>4.5000000000000009</v>
      </c>
      <c r="G320" s="4">
        <f t="shared" si="33"/>
        <v>183374.82241578528</v>
      </c>
      <c r="H320" s="42">
        <f t="shared" si="35"/>
        <v>7.1020282920197362</v>
      </c>
      <c r="I320" s="10">
        <f t="shared" si="36"/>
        <v>1.2535063182821107</v>
      </c>
      <c r="J320" s="4">
        <f t="shared" si="37"/>
        <v>1158.9988686386994</v>
      </c>
      <c r="K320" s="4">
        <f t="shared" si="38"/>
        <v>260.55457682628912</v>
      </c>
      <c r="L320" s="42">
        <f>Pressure!Q320</f>
        <v>0.3900034397161698</v>
      </c>
      <c r="M320" s="10">
        <f t="shared" si="40"/>
        <v>1.4970840731153119</v>
      </c>
      <c r="N320" s="10">
        <f t="shared" si="39"/>
        <v>2.5992852259916033</v>
      </c>
    </row>
    <row r="321" spans="3:14">
      <c r="C321" s="4">
        <f>Pressure!AB321*1000000</f>
        <v>4328537.0468708426</v>
      </c>
      <c r="D321" s="78">
        <f>Pressure!I321</f>
        <v>2.1367820014326583E-4</v>
      </c>
      <c r="E321" s="40">
        <f>Pressure!H321</f>
        <v>213.67820014326583</v>
      </c>
      <c r="F321" s="10">
        <f t="shared" si="34"/>
        <v>4.5000000000000009</v>
      </c>
      <c r="G321" s="4">
        <f t="shared" si="33"/>
        <v>183436.00242885223</v>
      </c>
      <c r="H321" s="42">
        <f t="shared" si="35"/>
        <v>7.1038687105193068</v>
      </c>
      <c r="I321" s="10">
        <f t="shared" si="36"/>
        <v>1.2535413500946171</v>
      </c>
      <c r="J321" s="4">
        <f t="shared" si="37"/>
        <v>1159.4179510866488</v>
      </c>
      <c r="K321" s="4">
        <f t="shared" si="38"/>
        <v>260.64879076629848</v>
      </c>
      <c r="L321" s="42">
        <f>Pressure!Q321</f>
        <v>0.39129524077743755</v>
      </c>
      <c r="M321" s="10">
        <f t="shared" si="40"/>
        <v>1.4974666540911035</v>
      </c>
      <c r="N321" s="10">
        <f t="shared" si="39"/>
        <v>2.5992852259916033</v>
      </c>
    </row>
    <row r="322" spans="3:14">
      <c r="C322" s="4">
        <f>Pressure!AB322*1000000</f>
        <v>4329973.4291397892</v>
      </c>
      <c r="D322" s="78">
        <f>Pressure!I322</f>
        <v>2.1367820014326583E-4</v>
      </c>
      <c r="E322" s="40">
        <f>Pressure!H322</f>
        <v>213.67820014326583</v>
      </c>
      <c r="F322" s="10">
        <f t="shared" si="34"/>
        <v>4.5000000000000009</v>
      </c>
      <c r="G322" s="4">
        <f t="shared" si="33"/>
        <v>183496.87385458386</v>
      </c>
      <c r="H322" s="42">
        <f t="shared" si="35"/>
        <v>7.1056997374158835</v>
      </c>
      <c r="I322" s="10">
        <f t="shared" si="36"/>
        <v>1.2535761820257307</v>
      </c>
      <c r="J322" s="4">
        <f t="shared" si="37"/>
        <v>1159.8349197145876</v>
      </c>
      <c r="K322" s="4">
        <f t="shared" si="38"/>
        <v>260.74252949835613</v>
      </c>
      <c r="L322" s="42">
        <f>Pressure!Q322</f>
        <v>0.39258690438367599</v>
      </c>
      <c r="M322" s="10">
        <f t="shared" si="40"/>
        <v>1.4978472634389979</v>
      </c>
      <c r="N322" s="10">
        <f t="shared" si="39"/>
        <v>2.5992852259916033</v>
      </c>
    </row>
    <row r="323" spans="3:14">
      <c r="C323" s="4">
        <f>Pressure!AB323*1000000</f>
        <v>4331402.5274374736</v>
      </c>
      <c r="D323" s="78">
        <f>Pressure!I323</f>
        <v>2.1367820014326583E-4</v>
      </c>
      <c r="E323" s="40">
        <f>Pressure!H323</f>
        <v>213.67820014326583</v>
      </c>
      <c r="F323" s="10">
        <f t="shared" si="34"/>
        <v>4.5000000000000009</v>
      </c>
      <c r="G323" s="4">
        <f t="shared" si="33"/>
        <v>183557.43659806196</v>
      </c>
      <c r="H323" s="42">
        <f t="shared" si="35"/>
        <v>7.107521371546877</v>
      </c>
      <c r="I323" s="10">
        <f t="shared" si="36"/>
        <v>1.2536108143957188</v>
      </c>
      <c r="J323" s="4">
        <f t="shared" si="37"/>
        <v>1160.2497738723266</v>
      </c>
      <c r="K323" s="4">
        <f t="shared" si="38"/>
        <v>260.835792876293</v>
      </c>
      <c r="L323" s="42">
        <f>Pressure!Q323</f>
        <v>0.39387843128819661</v>
      </c>
      <c r="M323" s="10">
        <f t="shared" si="40"/>
        <v>1.4982259012669803</v>
      </c>
      <c r="N323" s="10">
        <f t="shared" si="39"/>
        <v>2.5992852259916033</v>
      </c>
    </row>
    <row r="324" spans="3:14">
      <c r="C324" s="4">
        <f>Pressure!AB324*1000000</f>
        <v>4332824.3395350678</v>
      </c>
      <c r="D324" s="78">
        <f>Pressure!I324</f>
        <v>2.1367820014326583E-4</v>
      </c>
      <c r="E324" s="40">
        <f>Pressure!H324</f>
        <v>213.67820014326583</v>
      </c>
      <c r="F324" s="10">
        <f t="shared" si="34"/>
        <v>4.5000000000000009</v>
      </c>
      <c r="G324" s="4">
        <f t="shared" si="33"/>
        <v>183617.69056483262</v>
      </c>
      <c r="H324" s="42">
        <f t="shared" si="35"/>
        <v>7.1093336117546135</v>
      </c>
      <c r="I324" s="10">
        <f t="shared" si="36"/>
        <v>1.2536452475227486</v>
      </c>
      <c r="J324" s="4">
        <f t="shared" si="37"/>
        <v>1160.6625129128577</v>
      </c>
      <c r="K324" s="4">
        <f t="shared" si="38"/>
        <v>260.92858075465529</v>
      </c>
      <c r="L324" s="42">
        <f>Pressure!Q324</f>
        <v>0.39516982224356811</v>
      </c>
      <c r="M324" s="10">
        <f t="shared" si="40"/>
        <v>1.4986025676824946</v>
      </c>
      <c r="N324" s="10">
        <f t="shared" si="39"/>
        <v>2.5992852259916033</v>
      </c>
    </row>
    <row r="325" spans="3:14">
      <c r="C325" s="4">
        <f>Pressure!AB325*1000000</f>
        <v>4334238.8632164719</v>
      </c>
      <c r="D325" s="78">
        <f>Pressure!I325</f>
        <v>2.1367820014326583E-4</v>
      </c>
      <c r="E325" s="40">
        <f>Pressure!H325</f>
        <v>213.67820014326583</v>
      </c>
      <c r="F325" s="10">
        <f t="shared" si="34"/>
        <v>4.5000000000000009</v>
      </c>
      <c r="G325" s="4">
        <f t="shared" si="33"/>
        <v>183677.63566098126</v>
      </c>
      <c r="H325" s="42">
        <f t="shared" si="35"/>
        <v>7.1111364568885893</v>
      </c>
      <c r="I325" s="10">
        <f t="shared" si="36"/>
        <v>1.2536794817229382</v>
      </c>
      <c r="J325" s="4">
        <f t="shared" si="37"/>
        <v>1161.0731361928665</v>
      </c>
      <c r="K325" s="4">
        <f t="shared" si="38"/>
        <v>261.02089298881941</v>
      </c>
      <c r="L325" s="42">
        <f>Pressure!Q325</f>
        <v>0.396461078001621</v>
      </c>
      <c r="M325" s="10">
        <f t="shared" si="40"/>
        <v>1.4989772627922147</v>
      </c>
      <c r="N325" s="10">
        <f t="shared" si="39"/>
        <v>2.5992852259916033</v>
      </c>
    </row>
    <row r="326" spans="3:14">
      <c r="C326" s="4">
        <f>Pressure!AB326*1000000</f>
        <v>4335646.0962767322</v>
      </c>
      <c r="D326" s="78">
        <f>Pressure!I326</f>
        <v>2.1367820014326583E-4</v>
      </c>
      <c r="E326" s="40">
        <f>Pressure!H326</f>
        <v>213.67820014326583</v>
      </c>
      <c r="F326" s="10">
        <f t="shared" si="34"/>
        <v>4.5000000000000009</v>
      </c>
      <c r="G326" s="4">
        <f t="shared" si="33"/>
        <v>183737.27179306577</v>
      </c>
      <c r="H326" s="42">
        <f t="shared" si="35"/>
        <v>7.1129299058034761</v>
      </c>
      <c r="I326" s="10">
        <f t="shared" si="36"/>
        <v>1.2537135173103258</v>
      </c>
      <c r="J326" s="4">
        <f t="shared" si="37"/>
        <v>1161.4816430722765</v>
      </c>
      <c r="K326" s="4">
        <f t="shared" si="38"/>
        <v>261.11272943488973</v>
      </c>
      <c r="L326" s="42">
        <f>Pressure!Q326</f>
        <v>0.39775219931345207</v>
      </c>
      <c r="M326" s="10">
        <f t="shared" si="40"/>
        <v>1.4993499867021631</v>
      </c>
      <c r="N326" s="10">
        <f t="shared" si="39"/>
        <v>2.5992852259916033</v>
      </c>
    </row>
    <row r="327" spans="3:14">
      <c r="C327" s="4">
        <f>Pressure!AB327*1000000</f>
        <v>4337046.0365227684</v>
      </c>
      <c r="D327" s="78">
        <f>Pressure!I327</f>
        <v>2.1367820014326583E-4</v>
      </c>
      <c r="E327" s="40">
        <f>Pressure!H327</f>
        <v>213.67820014326583</v>
      </c>
      <c r="F327" s="10">
        <f t="shared" si="34"/>
        <v>4.5000000000000009</v>
      </c>
      <c r="G327" s="4">
        <f t="shared" si="33"/>
        <v>183796.59886814715</v>
      </c>
      <c r="H327" s="42">
        <f t="shared" si="35"/>
        <v>7.114713957360034</v>
      </c>
      <c r="I327" s="10">
        <f t="shared" si="36"/>
        <v>1.2537473545968936</v>
      </c>
      <c r="J327" s="4">
        <f t="shared" si="37"/>
        <v>1161.8880329144556</v>
      </c>
      <c r="K327" s="4">
        <f t="shared" si="38"/>
        <v>261.20408994974497</v>
      </c>
      <c r="L327" s="42">
        <f>Pressure!Q327</f>
        <v>0.39904318692942892</v>
      </c>
      <c r="M327" s="10">
        <f t="shared" si="40"/>
        <v>1.4997207395175045</v>
      </c>
      <c r="N327" s="10">
        <f t="shared" si="39"/>
        <v>2.5992852259916033</v>
      </c>
    </row>
    <row r="328" spans="3:14">
      <c r="C328" s="4">
        <f>Pressure!AB328*1000000</f>
        <v>4338438.6817736216</v>
      </c>
      <c r="D328" s="78">
        <f>Pressure!I328</f>
        <v>2.1367820014326583E-4</v>
      </c>
      <c r="E328" s="40">
        <f>Pressure!H328</f>
        <v>213.67820014326583</v>
      </c>
      <c r="F328" s="10">
        <f t="shared" si="34"/>
        <v>4.5000000000000009</v>
      </c>
      <c r="G328" s="4">
        <f t="shared" si="33"/>
        <v>183855.61679380003</v>
      </c>
      <c r="H328" s="42">
        <f t="shared" si="35"/>
        <v>7.1164886104254412</v>
      </c>
      <c r="I328" s="10">
        <f t="shared" si="36"/>
        <v>1.2537809938925812</v>
      </c>
      <c r="J328" s="4">
        <f t="shared" si="37"/>
        <v>1162.2923050862914</v>
      </c>
      <c r="K328" s="4">
        <f t="shared" si="38"/>
        <v>261.29497439105512</v>
      </c>
      <c r="L328" s="42">
        <f>Pressure!Q328</f>
        <v>0.40033404159919456</v>
      </c>
      <c r="M328" s="10">
        <f t="shared" si="40"/>
        <v>1.5000895213428735</v>
      </c>
      <c r="N328" s="10">
        <f t="shared" si="39"/>
        <v>2.5992852259916033</v>
      </c>
    </row>
    <row r="329" spans="3:14">
      <c r="C329" s="4">
        <f>Pressure!AB329*1000000</f>
        <v>4339824.0298597114</v>
      </c>
      <c r="D329" s="78">
        <f>Pressure!I329</f>
        <v>2.1367820014326583E-4</v>
      </c>
      <c r="E329" s="40">
        <f>Pressure!H329</f>
        <v>213.67820014326583</v>
      </c>
      <c r="F329" s="10">
        <f t="shared" si="34"/>
        <v>4.5000000000000009</v>
      </c>
      <c r="G329" s="4">
        <f t="shared" si="33"/>
        <v>183914.32547808136</v>
      </c>
      <c r="H329" s="42">
        <f t="shared" si="35"/>
        <v>7.1182538638723614</v>
      </c>
      <c r="I329" s="10">
        <f t="shared" si="36"/>
        <v>1.2538144355052756</v>
      </c>
      <c r="J329" s="4">
        <f t="shared" si="37"/>
        <v>1162.694458957975</v>
      </c>
      <c r="K329" s="4">
        <f t="shared" si="38"/>
        <v>261.38538261723284</v>
      </c>
      <c r="L329" s="42">
        <f>Pressure!Q329</f>
        <v>0.40162476407167186</v>
      </c>
      <c r="M329" s="10">
        <f t="shared" si="40"/>
        <v>1.5004563322821078</v>
      </c>
      <c r="N329" s="10">
        <f t="shared" si="39"/>
        <v>2.5992852259916033</v>
      </c>
    </row>
    <row r="330" spans="3:14">
      <c r="C330" s="4">
        <f>Pressure!AB330*1000000</f>
        <v>4341202.0786236385</v>
      </c>
      <c r="D330" s="78">
        <f>Pressure!I330</f>
        <v>2.1367820014326583E-4</v>
      </c>
      <c r="E330" s="40">
        <f>Pressure!H330</f>
        <v>213.67820014326583</v>
      </c>
      <c r="F330" s="10">
        <f t="shared" si="34"/>
        <v>4.5000000000000009</v>
      </c>
      <c r="G330" s="4">
        <f t="shared" si="33"/>
        <v>183972.72482956422</v>
      </c>
      <c r="H330" s="42">
        <f t="shared" si="35"/>
        <v>7.1200097165799399</v>
      </c>
      <c r="I330" s="10">
        <f t="shared" si="36"/>
        <v>1.253847679740836</v>
      </c>
      <c r="J330" s="4">
        <f t="shared" si="37"/>
        <v>1163.0944939032327</v>
      </c>
      <c r="K330" s="4">
        <f t="shared" si="38"/>
        <v>261.47531448748543</v>
      </c>
      <c r="L330" s="42">
        <f>Pressure!Q330</f>
        <v>0.40291535509506815</v>
      </c>
      <c r="M330" s="10">
        <f t="shared" si="40"/>
        <v>1.5008211724384688</v>
      </c>
      <c r="N330" s="10">
        <f t="shared" si="39"/>
        <v>2.5992852259916033</v>
      </c>
    </row>
    <row r="331" spans="3:14">
      <c r="C331" s="4">
        <f>Pressure!AB331*1000000</f>
        <v>4342572.8259192677</v>
      </c>
      <c r="D331" s="78">
        <f>Pressure!I331</f>
        <v>2.1367820014326583E-4</v>
      </c>
      <c r="E331" s="40">
        <f>Pressure!H331</f>
        <v>213.67820014326583</v>
      </c>
      <c r="F331" s="10">
        <f t="shared" si="34"/>
        <v>4.5000000000000009</v>
      </c>
      <c r="G331" s="4">
        <f t="shared" si="33"/>
        <v>184030.81475729909</v>
      </c>
      <c r="H331" s="42">
        <f t="shared" si="35"/>
        <v>7.1217561674326824</v>
      </c>
      <c r="I331" s="10">
        <f t="shared" si="36"/>
        <v>1.2538807269030803</v>
      </c>
      <c r="J331" s="4">
        <f t="shared" si="37"/>
        <v>1163.4924092990616</v>
      </c>
      <c r="K331" s="4">
        <f t="shared" si="38"/>
        <v>261.56476986175568</v>
      </c>
      <c r="L331" s="42">
        <f>Pressure!Q331</f>
        <v>0.4042058154168795</v>
      </c>
      <c r="M331" s="10">
        <f t="shared" si="40"/>
        <v>1.5011840419142508</v>
      </c>
      <c r="N331" s="10">
        <f t="shared" si="39"/>
        <v>2.5992852259916033</v>
      </c>
    </row>
    <row r="332" spans="3:14">
      <c r="C332" s="4">
        <f>Pressure!AB332*1000000</f>
        <v>4343936.269612222</v>
      </c>
      <c r="D332" s="78">
        <f>Pressure!I332</f>
        <v>2.1367820014326583E-4</v>
      </c>
      <c r="E332" s="40">
        <f>Pressure!H332</f>
        <v>213.67820014326583</v>
      </c>
      <c r="F332" s="10">
        <f t="shared" si="34"/>
        <v>4.5000000000000009</v>
      </c>
      <c r="G332" s="4">
        <f t="shared" si="33"/>
        <v>184088.59517083468</v>
      </c>
      <c r="H332" s="42">
        <f t="shared" si="35"/>
        <v>7.1234932153210648</v>
      </c>
      <c r="I332" s="10">
        <f t="shared" si="36"/>
        <v>1.2539135772938022</v>
      </c>
      <c r="J332" s="4">
        <f t="shared" si="37"/>
        <v>1163.8882045258708</v>
      </c>
      <c r="K332" s="4">
        <f t="shared" si="38"/>
        <v>261.65374860075332</v>
      </c>
      <c r="L332" s="42">
        <f>Pressure!Q332</f>
        <v>0.40549614578389548</v>
      </c>
      <c r="M332" s="10">
        <f t="shared" si="40"/>
        <v>1.5015449408113002</v>
      </c>
      <c r="N332" s="10">
        <f t="shared" si="39"/>
        <v>2.5992852259916033</v>
      </c>
    </row>
    <row r="333" spans="3:14">
      <c r="C333" s="4">
        <f>Pressure!AB333*1000000</f>
        <v>4345292.4075802052</v>
      </c>
      <c r="D333" s="78">
        <f>Pressure!I333</f>
        <v>2.1367820014326583E-4</v>
      </c>
      <c r="E333" s="40">
        <f>Pressure!H333</f>
        <v>213.67820014326583</v>
      </c>
      <c r="F333" s="10">
        <f t="shared" si="34"/>
        <v>4.5000000000000009</v>
      </c>
      <c r="G333" s="4">
        <f t="shared" si="33"/>
        <v>184146.06598023174</v>
      </c>
      <c r="H333" s="42">
        <f t="shared" si="35"/>
        <v>7.1252208591419466</v>
      </c>
      <c r="I333" s="10">
        <f t="shared" si="36"/>
        <v>1.2539462312127874</v>
      </c>
      <c r="J333" s="4">
        <f t="shared" si="37"/>
        <v>1164.2818789675782</v>
      </c>
      <c r="K333" s="4">
        <f t="shared" si="38"/>
        <v>261.74225056597686</v>
      </c>
      <c r="L333" s="42">
        <f>Pressure!Q333</f>
        <v>0.40678634694220345</v>
      </c>
      <c r="M333" s="10">
        <f t="shared" si="40"/>
        <v>1.5019038692306041</v>
      </c>
      <c r="N333" s="10">
        <f t="shared" si="39"/>
        <v>2.5992852259916033</v>
      </c>
    </row>
    <row r="334" spans="3:14">
      <c r="C334" s="4">
        <f>Pressure!AB334*1000000</f>
        <v>4346641.2377127279</v>
      </c>
      <c r="D334" s="78">
        <f>Pressure!I334</f>
        <v>2.1367820014326583E-4</v>
      </c>
      <c r="E334" s="40">
        <f>Pressure!H334</f>
        <v>213.67820014326583</v>
      </c>
      <c r="F334" s="10">
        <f t="shared" si="34"/>
        <v>4.5000000000000009</v>
      </c>
      <c r="G334" s="4">
        <f t="shared" si="33"/>
        <v>184203.22709605133</v>
      </c>
      <c r="H334" s="42">
        <f t="shared" si="35"/>
        <v>7.1269390977982336</v>
      </c>
      <c r="I334" s="10">
        <f t="shared" si="36"/>
        <v>1.2539786889578131</v>
      </c>
      <c r="J334" s="4">
        <f t="shared" si="37"/>
        <v>1164.6734320115274</v>
      </c>
      <c r="K334" s="4">
        <f t="shared" si="38"/>
        <v>261.83027561969504</v>
      </c>
      <c r="L334" s="42">
        <f>Pressure!Q334</f>
        <v>0.4080764196371931</v>
      </c>
      <c r="M334" s="10">
        <f t="shared" si="40"/>
        <v>1.5022608272726394</v>
      </c>
      <c r="N334" s="10">
        <f t="shared" si="39"/>
        <v>2.5992852259916033</v>
      </c>
    </row>
    <row r="335" spans="3:14">
      <c r="C335" s="4">
        <f>Pressure!AB335*1000000</f>
        <v>4347982.7579103075</v>
      </c>
      <c r="D335" s="78">
        <f>Pressure!I335</f>
        <v>2.1367820014326583E-4</v>
      </c>
      <c r="E335" s="40">
        <f>Pressure!H335</f>
        <v>213.67820014326583</v>
      </c>
      <c r="F335" s="10">
        <f t="shared" si="34"/>
        <v>4.5000000000000009</v>
      </c>
      <c r="G335" s="4">
        <f t="shared" si="33"/>
        <v>184260.07842932094</v>
      </c>
      <c r="H335" s="42">
        <f t="shared" si="35"/>
        <v>7.1286479301978609</v>
      </c>
      <c r="I335" s="10">
        <f t="shared" si="36"/>
        <v>1.2540109508246349</v>
      </c>
      <c r="J335" s="4">
        <f t="shared" si="37"/>
        <v>1165.0628630482574</v>
      </c>
      <c r="K335" s="4">
        <f t="shared" si="38"/>
        <v>261.91782362489488</v>
      </c>
      <c r="L335" s="42">
        <f>Pressure!Q335</f>
        <v>0.4093663646135608</v>
      </c>
      <c r="M335" s="10">
        <f t="shared" si="40"/>
        <v>1.5026158150369291</v>
      </c>
      <c r="N335" s="10">
        <f t="shared" si="39"/>
        <v>2.5992852259916033</v>
      </c>
    </row>
    <row r="336" spans="3:14">
      <c r="C336" s="4">
        <f>Pressure!AB336*1000000</f>
        <v>4349316.966085894</v>
      </c>
      <c r="D336" s="78">
        <f>Pressure!I336</f>
        <v>2.1367820014326583E-4</v>
      </c>
      <c r="E336" s="40">
        <f>Pressure!H336</f>
        <v>213.67820014326583</v>
      </c>
      <c r="F336" s="10">
        <f t="shared" si="34"/>
        <v>4.5000000000000009</v>
      </c>
      <c r="G336" s="4">
        <f t="shared" si="33"/>
        <v>184316.61989159501</v>
      </c>
      <c r="H336" s="42">
        <f t="shared" si="35"/>
        <v>7.1303473552556191</v>
      </c>
      <c r="I336" s="10">
        <f t="shared" si="36"/>
        <v>1.2540430171070294</v>
      </c>
      <c r="J336" s="4">
        <f t="shared" si="37"/>
        <v>1165.4501714719174</v>
      </c>
      <c r="K336" s="4">
        <f t="shared" si="38"/>
        <v>262.0048944453751</v>
      </c>
      <c r="L336" s="42">
        <f>Pressure!Q336</f>
        <v>0.41065618261531417</v>
      </c>
      <c r="M336" s="10">
        <f t="shared" si="40"/>
        <v>1.5029688326225012</v>
      </c>
      <c r="N336" s="10">
        <f t="shared" si="39"/>
        <v>2.5992852259916033</v>
      </c>
    </row>
    <row r="337" spans="3:14">
      <c r="C337" s="4">
        <f>Pressure!AB337*1000000</f>
        <v>4350643.8601635685</v>
      </c>
      <c r="D337" s="78">
        <f>Pressure!I337</f>
        <v>2.1367820014326583E-4</v>
      </c>
      <c r="E337" s="40">
        <f>Pressure!H337</f>
        <v>213.67820014326583</v>
      </c>
      <c r="F337" s="10">
        <f t="shared" si="34"/>
        <v>4.5000000000000009</v>
      </c>
      <c r="G337" s="4">
        <f t="shared" si="33"/>
        <v>184372.8513948996</v>
      </c>
      <c r="H337" s="42">
        <f t="shared" si="35"/>
        <v>7.1320373718914931</v>
      </c>
      <c r="I337" s="10">
        <f t="shared" si="36"/>
        <v>1.2540748880967676</v>
      </c>
      <c r="J337" s="4">
        <f t="shared" si="37"/>
        <v>1165.8353566798871</v>
      </c>
      <c r="K337" s="4">
        <f t="shared" si="38"/>
        <v>262.0914879456605</v>
      </c>
      <c r="L337" s="42">
        <f>Pressure!Q337</f>
        <v>0.4119458743857764</v>
      </c>
      <c r="M337" s="10">
        <f t="shared" si="40"/>
        <v>1.5033198801275394</v>
      </c>
      <c r="N337" s="10">
        <f t="shared" si="39"/>
        <v>2.5992852259916033</v>
      </c>
    </row>
    <row r="338" spans="3:14">
      <c r="C338" s="4">
        <f>Pressure!AB338*1000000</f>
        <v>4351963.4380792733</v>
      </c>
      <c r="D338" s="78">
        <f>Pressure!I338</f>
        <v>2.1367820014326583E-4</v>
      </c>
      <c r="E338" s="40">
        <f>Pressure!H338</f>
        <v>213.67820014326583</v>
      </c>
      <c r="F338" s="10">
        <f t="shared" si="34"/>
        <v>4.5000000000000009</v>
      </c>
      <c r="G338" s="4">
        <f t="shared" si="33"/>
        <v>184428.77285176347</v>
      </c>
      <c r="H338" s="42">
        <f t="shared" si="35"/>
        <v>7.1337179790316041</v>
      </c>
      <c r="I338" s="10">
        <f t="shared" si="36"/>
        <v>1.2541065640836404</v>
      </c>
      <c r="J338" s="4">
        <f t="shared" si="37"/>
        <v>1166.2184180729889</v>
      </c>
      <c r="K338" s="4">
        <f t="shared" si="38"/>
        <v>262.17760399105009</v>
      </c>
      <c r="L338" s="42">
        <f>Pressure!Q338</f>
        <v>0.41323544066759077</v>
      </c>
      <c r="M338" s="10">
        <f t="shared" si="40"/>
        <v>1.5036689576496156</v>
      </c>
      <c r="N338" s="10">
        <f t="shared" si="39"/>
        <v>2.5992852259916033</v>
      </c>
    </row>
    <row r="339" spans="3:14">
      <c r="C339" s="4">
        <f>Pressure!AB339*1000000</f>
        <v>4353275.6977810226</v>
      </c>
      <c r="D339" s="78">
        <f>Pressure!I339</f>
        <v>2.1367820014326583E-4</v>
      </c>
      <c r="E339" s="40">
        <f>Pressure!H339</f>
        <v>213.67820014326583</v>
      </c>
      <c r="F339" s="10">
        <f t="shared" si="34"/>
        <v>4.5000000000000009</v>
      </c>
      <c r="G339" s="4">
        <f t="shared" si="33"/>
        <v>184484.38417522699</v>
      </c>
      <c r="H339" s="42">
        <f t="shared" si="35"/>
        <v>7.1353891756084851</v>
      </c>
      <c r="I339" s="10">
        <f t="shared" si="36"/>
        <v>1.2541380453554702</v>
      </c>
      <c r="J339" s="4">
        <f t="shared" si="37"/>
        <v>1166.5993550555509</v>
      </c>
      <c r="K339" s="4">
        <f t="shared" si="38"/>
        <v>262.26324244763072</v>
      </c>
      <c r="L339" s="42">
        <f>Pressure!Q339</f>
        <v>0.41452488220272504</v>
      </c>
      <c r="M339" s="10">
        <f t="shared" si="40"/>
        <v>1.5040160652856895</v>
      </c>
      <c r="N339" s="10">
        <f t="shared" si="39"/>
        <v>2.5992852259916033</v>
      </c>
    </row>
    <row r="340" spans="3:14">
      <c r="C340" s="4">
        <f>Pressure!AB340*1000000</f>
        <v>4354580.6372278566</v>
      </c>
      <c r="D340" s="78">
        <f>Pressure!I340</f>
        <v>2.1367820014326583E-4</v>
      </c>
      <c r="E340" s="40">
        <f>Pressure!H340</f>
        <v>213.67820014326583</v>
      </c>
      <c r="F340" s="10">
        <f t="shared" si="34"/>
        <v>4.5000000000000009</v>
      </c>
      <c r="G340" s="4">
        <f t="shared" si="33"/>
        <v>184539.68527879776</v>
      </c>
      <c r="H340" s="42">
        <f t="shared" si="35"/>
        <v>7.1370509605597281</v>
      </c>
      <c r="I340" s="10">
        <f t="shared" si="36"/>
        <v>1.2541693321980911</v>
      </c>
      <c r="J340" s="4">
        <f t="shared" si="37"/>
        <v>1166.9781670351003</v>
      </c>
      <c r="K340" s="4">
        <f t="shared" si="38"/>
        <v>262.34840318220864</v>
      </c>
      <c r="L340" s="42">
        <f>Pressure!Q340</f>
        <v>0.41581419973247574</v>
      </c>
      <c r="M340" s="10">
        <f t="shared" si="40"/>
        <v>1.5043612031318387</v>
      </c>
      <c r="N340" s="10">
        <f t="shared" si="39"/>
        <v>2.5992852259916033</v>
      </c>
    </row>
    <row r="341" spans="3:14">
      <c r="C341" s="4">
        <f>Pressure!AB341*1000000</f>
        <v>4355878.2543907594</v>
      </c>
      <c r="D341" s="78">
        <f>Pressure!I341</f>
        <v>2.1367820014326583E-4</v>
      </c>
      <c r="E341" s="40">
        <f>Pressure!H341</f>
        <v>213.67820014326583</v>
      </c>
      <c r="F341" s="10">
        <f t="shared" si="34"/>
        <v>4.5000000000000009</v>
      </c>
      <c r="G341" s="4">
        <f t="shared" si="33"/>
        <v>184594.67607648956</v>
      </c>
      <c r="H341" s="42">
        <f t="shared" si="35"/>
        <v>7.1387033328291896</v>
      </c>
      <c r="I341" s="10">
        <f t="shared" si="36"/>
        <v>1.2542004248953789</v>
      </c>
      <c r="J341" s="4">
        <f t="shared" si="37"/>
        <v>1167.3548534226329</v>
      </c>
      <c r="K341" s="4">
        <f t="shared" si="38"/>
        <v>262.43308606236968</v>
      </c>
      <c r="L341" s="42">
        <f>Pressure!Q341</f>
        <v>0.41710339399747265</v>
      </c>
      <c r="M341" s="10">
        <f t="shared" si="40"/>
        <v>1.5047043712835084</v>
      </c>
      <c r="N341" s="10">
        <f t="shared" si="39"/>
        <v>2.5992852259916033</v>
      </c>
    </row>
    <row r="342" spans="3:14">
      <c r="C342" s="4">
        <f>Pressure!AB342*1000000</f>
        <v>4357168.5472524874</v>
      </c>
      <c r="D342" s="78">
        <f>Pressure!I342</f>
        <v>2.1367820014326583E-4</v>
      </c>
      <c r="E342" s="40">
        <f>Pressure!H342</f>
        <v>213.67820014326583</v>
      </c>
      <c r="F342" s="10">
        <f t="shared" si="34"/>
        <v>4.5000000000000009</v>
      </c>
      <c r="G342" s="4">
        <f t="shared" si="33"/>
        <v>184649.35648281506</v>
      </c>
      <c r="H342" s="42">
        <f t="shared" si="35"/>
        <v>7.140346291366769</v>
      </c>
      <c r="I342" s="10">
        <f t="shared" si="36"/>
        <v>1.2542313237292517</v>
      </c>
      <c r="J342" s="4">
        <f t="shared" si="37"/>
        <v>1167.7294136325611</v>
      </c>
      <c r="K342" s="4">
        <f t="shared" si="38"/>
        <v>262.51729095646806</v>
      </c>
      <c r="L342" s="42">
        <f>Pressure!Q342</f>
        <v>0.41839246573768318</v>
      </c>
      <c r="M342" s="10">
        <f t="shared" si="40"/>
        <v>1.5050455698355396</v>
      </c>
      <c r="N342" s="10">
        <f t="shared" si="39"/>
        <v>2.5992852259916033</v>
      </c>
    </row>
    <row r="343" spans="3:14">
      <c r="C343" s="4">
        <f>Pressure!AB343*1000000</f>
        <v>4358451.5138066066</v>
      </c>
      <c r="D343" s="78">
        <f>Pressure!I343</f>
        <v>2.1367820014326583E-4</v>
      </c>
      <c r="E343" s="40">
        <f>Pressure!H343</f>
        <v>213.67820014326583</v>
      </c>
      <c r="F343" s="10">
        <f t="shared" si="34"/>
        <v>4.5000000000000009</v>
      </c>
      <c r="G343" s="4">
        <f t="shared" si="33"/>
        <v>184703.72641274502</v>
      </c>
      <c r="H343" s="42">
        <f t="shared" si="35"/>
        <v>7.1419798351271684</v>
      </c>
      <c r="I343" s="10">
        <f t="shared" si="36"/>
        <v>1.2542620289796556</v>
      </c>
      <c r="J343" s="4">
        <f t="shared" si="37"/>
        <v>1168.1018470824358</v>
      </c>
      <c r="K343" s="4">
        <f t="shared" si="38"/>
        <v>262.6010177335632</v>
      </c>
      <c r="L343" s="42">
        <f>Pressure!Q343</f>
        <v>0.41968141569241674</v>
      </c>
      <c r="M343" s="10">
        <f t="shared" si="40"/>
        <v>1.5053847988819073</v>
      </c>
      <c r="N343" s="10">
        <f t="shared" si="39"/>
        <v>2.5992852259916033</v>
      </c>
    </row>
    <row r="344" spans="3:14">
      <c r="C344" s="4">
        <f>Pressure!AB344*1000000</f>
        <v>4359727.1520594647</v>
      </c>
      <c r="D344" s="78">
        <f>Pressure!I344</f>
        <v>2.1367820014326583E-4</v>
      </c>
      <c r="E344" s="40">
        <f>Pressure!H344</f>
        <v>213.67820014326583</v>
      </c>
      <c r="F344" s="10">
        <f t="shared" si="34"/>
        <v>4.5000000000000009</v>
      </c>
      <c r="G344" s="4">
        <f t="shared" si="33"/>
        <v>184757.78578179184</v>
      </c>
      <c r="H344" s="42">
        <f t="shared" si="35"/>
        <v>7.1436039630724268</v>
      </c>
      <c r="I344" s="10">
        <f t="shared" si="36"/>
        <v>1.2542925409246148</v>
      </c>
      <c r="J344" s="4">
        <f t="shared" si="37"/>
        <v>1168.4721531935174</v>
      </c>
      <c r="K344" s="4">
        <f t="shared" si="38"/>
        <v>262.68426626354875</v>
      </c>
      <c r="L344" s="42">
        <f>Pressure!Q344</f>
        <v>0.42097024460032906</v>
      </c>
      <c r="M344" s="10">
        <f t="shared" si="40"/>
        <v>1.5057220585159894</v>
      </c>
      <c r="N344" s="10">
        <f t="shared" si="39"/>
        <v>2.5992852259916033</v>
      </c>
    </row>
    <row r="345" spans="3:14">
      <c r="C345" s="4">
        <f>Pressure!AB345*1000000</f>
        <v>4360995.4600284072</v>
      </c>
      <c r="D345" s="78">
        <f>Pressure!I345</f>
        <v>2.1367820014326583E-4</v>
      </c>
      <c r="E345" s="40">
        <f>Pressure!H345</f>
        <v>213.67820014326583</v>
      </c>
      <c r="F345" s="10">
        <f t="shared" si="34"/>
        <v>4.5000000000000009</v>
      </c>
      <c r="G345" s="4">
        <f t="shared" si="33"/>
        <v>184811.53450593402</v>
      </c>
      <c r="H345" s="42">
        <f t="shared" si="35"/>
        <v>7.1452186741696533</v>
      </c>
      <c r="I345" s="10">
        <f t="shared" si="36"/>
        <v>1.254322859840199</v>
      </c>
      <c r="J345" s="4">
        <f t="shared" si="37"/>
        <v>1168.8403313902602</v>
      </c>
      <c r="K345" s="4">
        <f t="shared" si="38"/>
        <v>262.76703641703614</v>
      </c>
      <c r="L345" s="42">
        <f>Pressure!Q345</f>
        <v>0.42225895319942652</v>
      </c>
      <c r="M345" s="10">
        <f t="shared" si="40"/>
        <v>1.5060573488304883</v>
      </c>
      <c r="N345" s="10">
        <f t="shared" si="39"/>
        <v>2.5992852259916033</v>
      </c>
    </row>
    <row r="346" spans="3:14">
      <c r="C346" s="4">
        <f>Pressure!AB346*1000000</f>
        <v>4362256.4357422665</v>
      </c>
      <c r="D346" s="78">
        <f>Pressure!I346</f>
        <v>2.1367820014326583E-4</v>
      </c>
      <c r="E346" s="40">
        <f>Pressure!H346</f>
        <v>213.67820014326583</v>
      </c>
      <c r="F346" s="10">
        <f t="shared" si="34"/>
        <v>4.5000000000000009</v>
      </c>
      <c r="G346" s="4">
        <f t="shared" si="33"/>
        <v>184864.97250163683</v>
      </c>
      <c r="H346" s="42">
        <f t="shared" si="35"/>
        <v>7.1468239673916383</v>
      </c>
      <c r="I346" s="10">
        <f t="shared" si="36"/>
        <v>1.2543529860005378</v>
      </c>
      <c r="J346" s="4">
        <f t="shared" si="37"/>
        <v>1169.2063811004516</v>
      </c>
      <c r="K346" s="4">
        <f t="shared" si="38"/>
        <v>262.84932806538637</v>
      </c>
      <c r="L346" s="42">
        <f>Pressure!Q346</f>
        <v>0.42354754222707058</v>
      </c>
      <c r="M346" s="10">
        <f t="shared" si="40"/>
        <v>1.5063906699173992</v>
      </c>
      <c r="N346" s="10">
        <f t="shared" si="39"/>
        <v>2.5992852259916033</v>
      </c>
    </row>
    <row r="347" spans="3:14">
      <c r="C347" s="4">
        <f>Pressure!AB347*1000000</f>
        <v>4363510.0772418845</v>
      </c>
      <c r="D347" s="78">
        <f>Pressure!I347</f>
        <v>2.1367820014326583E-4</v>
      </c>
      <c r="E347" s="40">
        <f>Pressure!H347</f>
        <v>213.67820014326583</v>
      </c>
      <c r="F347" s="10">
        <f t="shared" si="34"/>
        <v>4.5000000000000009</v>
      </c>
      <c r="G347" s="4">
        <f t="shared" si="33"/>
        <v>184918.09968587453</v>
      </c>
      <c r="H347" s="42">
        <f t="shared" si="35"/>
        <v>7.1484198417175424</v>
      </c>
      <c r="I347" s="10">
        <f t="shared" si="36"/>
        <v>1.254382919677842</v>
      </c>
      <c r="J347" s="4">
        <f t="shared" si="37"/>
        <v>1169.5703017553662</v>
      </c>
      <c r="K347" s="4">
        <f t="shared" si="38"/>
        <v>262.93114108074417</v>
      </c>
      <c r="L347" s="42">
        <f>Pressure!Q347</f>
        <v>0.42483601241998209</v>
      </c>
      <c r="M347" s="10">
        <f t="shared" si="40"/>
        <v>1.5067220218680839</v>
      </c>
      <c r="N347" s="10">
        <f t="shared" si="39"/>
        <v>2.5992852259916033</v>
      </c>
    </row>
    <row r="348" spans="3:14">
      <c r="C348" s="4">
        <f>Pressure!AB348*1000000</f>
        <v>4364756.3825791888</v>
      </c>
      <c r="D348" s="78">
        <f>Pressure!I348</f>
        <v>2.1367820014326583E-4</v>
      </c>
      <c r="E348" s="40">
        <f>Pressure!H348</f>
        <v>213.67820014326583</v>
      </c>
      <c r="F348" s="10">
        <f t="shared" si="34"/>
        <v>4.5000000000000009</v>
      </c>
      <c r="G348" s="4">
        <f t="shared" ref="G348:G411" si="41">IF(C348/(1+(k-1)/2*N348^2)^(k/(k-1))&lt;patm*1000000,patm*1000000,C348/(1+(k-1)/2*N348^2)^(k/(k-1)))</f>
        <v>184970.91597609114</v>
      </c>
      <c r="H348" s="42">
        <f t="shared" si="35"/>
        <v>7.1500062961317026</v>
      </c>
      <c r="I348" s="10">
        <f t="shared" si="36"/>
        <v>1.2544126611423858</v>
      </c>
      <c r="J348" s="4">
        <f t="shared" si="37"/>
        <v>1169.9320927894964</v>
      </c>
      <c r="K348" s="4">
        <f t="shared" si="38"/>
        <v>263.0124753359778</v>
      </c>
      <c r="L348" s="42">
        <f>Pressure!Q348</f>
        <v>0.42612436451424546</v>
      </c>
      <c r="M348" s="10">
        <f t="shared" si="40"/>
        <v>1.5070514047730186</v>
      </c>
      <c r="N348" s="10">
        <f t="shared" si="39"/>
        <v>2.5992852259916033</v>
      </c>
    </row>
    <row r="349" spans="3:14">
      <c r="C349" s="4">
        <f>Pressure!AB349*1000000</f>
        <v>4365995.3498179177</v>
      </c>
      <c r="D349" s="78">
        <f>Pressure!I349</f>
        <v>2.1367820014326583E-4</v>
      </c>
      <c r="E349" s="40">
        <f>Pressure!H349</f>
        <v>213.67820014326583</v>
      </c>
      <c r="F349" s="10">
        <f t="shared" ref="F349:F412" si="42">aexit/E349</f>
        <v>4.5000000000000009</v>
      </c>
      <c r="G349" s="4">
        <f t="shared" si="41"/>
        <v>185023.42129023117</v>
      </c>
      <c r="H349" s="42">
        <f t="shared" ref="H349:H412" si="43">1/(((k+1)/2)^(1/(k-1))*(patm*1000000/C349)^(1/k)*SQRT((k+1)/(k-1)*(1-(patm*1000000/C349)^((k-1)/k))))</f>
        <v>7.1515833296245876</v>
      </c>
      <c r="I349" s="10">
        <f t="shared" ref="I349:I412" si="44">etanoz*SQRT(2*k^2/(k-1)*(2/(k+1))^((k+1)/(k-1))*(1-(G349/C349)^((k-1)/k)))+(G349-patm*1000000)/C349*(aexit/E349)</f>
        <v>1.2544422106625313</v>
      </c>
      <c r="J349" s="4">
        <f t="shared" ref="J349:J412" si="45">I349*D349*C349</f>
        <v>1170.2917536407631</v>
      </c>
      <c r="K349" s="4">
        <f t="shared" ref="K349:K412" si="46">J349/4.4482</f>
        <v>263.09333070472621</v>
      </c>
      <c r="L349" s="42">
        <f>Pressure!Q349</f>
        <v>0.42741259924531316</v>
      </c>
      <c r="M349" s="10">
        <f t="shared" si="40"/>
        <v>1.5073788187221584</v>
      </c>
      <c r="N349" s="10">
        <f t="shared" si="39"/>
        <v>2.5992852259916033</v>
      </c>
    </row>
    <row r="350" spans="3:14">
      <c r="C350" s="4">
        <f>Pressure!AB350*1000000</f>
        <v>4367226.9770332798</v>
      </c>
      <c r="D350" s="78">
        <f>Pressure!I350</f>
        <v>2.1367820014326583E-4</v>
      </c>
      <c r="E350" s="40">
        <f>Pressure!H350</f>
        <v>213.67820014326583</v>
      </c>
      <c r="F350" s="10">
        <f t="shared" si="42"/>
        <v>4.5000000000000009</v>
      </c>
      <c r="G350" s="4">
        <f t="shared" si="41"/>
        <v>185075.61554672528</v>
      </c>
      <c r="H350" s="42">
        <f t="shared" si="43"/>
        <v>7.1531509411923491</v>
      </c>
      <c r="I350" s="10">
        <f t="shared" si="44"/>
        <v>1.2544715685047259</v>
      </c>
      <c r="J350" s="4">
        <f t="shared" si="45"/>
        <v>1170.6492837504172</v>
      </c>
      <c r="K350" s="4">
        <f t="shared" si="46"/>
        <v>263.173707061377</v>
      </c>
      <c r="L350" s="42">
        <f>Pressure!Q350</f>
        <v>0.42870071734800996</v>
      </c>
      <c r="M350" s="10">
        <f t="shared" si="40"/>
        <v>1.5077042638047033</v>
      </c>
      <c r="N350" s="10">
        <f t="shared" ref="N350:N413" si="47">N349-1/834*(me-mef)</f>
        <v>2.5992852259916033</v>
      </c>
    </row>
    <row r="351" spans="3:14">
      <c r="C351" s="4">
        <f>Pressure!AB351*1000000</f>
        <v>4368451.2623122223</v>
      </c>
      <c r="D351" s="78">
        <f>Pressure!I351</f>
        <v>2.1367820014326583E-4</v>
      </c>
      <c r="E351" s="40">
        <f>Pressure!H351</f>
        <v>213.67820014326583</v>
      </c>
      <c r="F351" s="10">
        <f t="shared" si="42"/>
        <v>4.5000000000000009</v>
      </c>
      <c r="G351" s="4">
        <f t="shared" si="41"/>
        <v>185127.49866450153</v>
      </c>
      <c r="H351" s="42">
        <f t="shared" si="43"/>
        <v>7.1547091298371628</v>
      </c>
      <c r="I351" s="10">
        <f t="shared" si="44"/>
        <v>1.2545007349335147</v>
      </c>
      <c r="J351" s="4">
        <f t="shared" si="45"/>
        <v>1171.0046825631166</v>
      </c>
      <c r="K351" s="4">
        <f t="shared" si="46"/>
        <v>263.25360428108371</v>
      </c>
      <c r="L351" s="42">
        <f>Pressure!Q351</f>
        <v>0.42998871955653717</v>
      </c>
      <c r="M351" s="10">
        <f t="shared" si="40"/>
        <v>1.5080277401091613</v>
      </c>
      <c r="N351" s="10">
        <f t="shared" si="47"/>
        <v>2.5992852259916033</v>
      </c>
    </row>
    <row r="352" spans="3:14">
      <c r="C352" s="4">
        <f>Pressure!AB352*1000000</f>
        <v>4369668.203753138</v>
      </c>
      <c r="D352" s="78">
        <f>Pressure!I352</f>
        <v>2.1367820014326583E-4</v>
      </c>
      <c r="E352" s="40">
        <f>Pressure!H352</f>
        <v>213.67820014326583</v>
      </c>
      <c r="F352" s="10">
        <f t="shared" si="42"/>
        <v>4.5000000000000009</v>
      </c>
      <c r="G352" s="4">
        <f t="shared" si="41"/>
        <v>185179.07056297309</v>
      </c>
      <c r="H352" s="42">
        <f t="shared" si="43"/>
        <v>7.1562578945668793</v>
      </c>
      <c r="I352" s="10">
        <f t="shared" si="44"/>
        <v>1.2545297102115394</v>
      </c>
      <c r="J352" s="4">
        <f t="shared" si="45"/>
        <v>1171.3579495268425</v>
      </c>
      <c r="K352" s="4">
        <f t="shared" si="46"/>
        <v>263.33302223974698</v>
      </c>
      <c r="L352" s="42">
        <f>Pressure!Q352</f>
        <v>0.43127660660447692</v>
      </c>
      <c r="M352" s="10">
        <f t="shared" si="40"/>
        <v>1.5083492477233611</v>
      </c>
      <c r="N352" s="10">
        <f t="shared" si="47"/>
        <v>2.5992852259916033</v>
      </c>
    </row>
    <row r="353" spans="3:14">
      <c r="C353" s="4">
        <f>Pressure!AB353*1000000</f>
        <v>4370877.7994657764</v>
      </c>
      <c r="D353" s="78">
        <f>Pressure!I353</f>
        <v>2.1367820014326583E-4</v>
      </c>
      <c r="E353" s="40">
        <f>Pressure!H353</f>
        <v>213.67820014326583</v>
      </c>
      <c r="F353" s="10">
        <f t="shared" si="42"/>
        <v>4.5000000000000009</v>
      </c>
      <c r="G353" s="4">
        <f t="shared" si="41"/>
        <v>185230.33116203436</v>
      </c>
      <c r="H353" s="42">
        <f t="shared" si="43"/>
        <v>7.1577972343948995</v>
      </c>
      <c r="I353" s="10">
        <f t="shared" si="44"/>
        <v>1.2545584945995421</v>
      </c>
      <c r="J353" s="4">
        <f t="shared" si="45"/>
        <v>1171.7090840928724</v>
      </c>
      <c r="K353" s="4">
        <f t="shared" si="46"/>
        <v>263.41196081400847</v>
      </c>
      <c r="L353" s="42">
        <f>Pressure!Q353</f>
        <v>0.43256437922479657</v>
      </c>
      <c r="M353" s="10">
        <f t="shared" si="40"/>
        <v>1.5086687867345241</v>
      </c>
      <c r="N353" s="10">
        <f t="shared" si="47"/>
        <v>2.5992852259916033</v>
      </c>
    </row>
    <row r="354" spans="3:14">
      <c r="C354" s="4">
        <f>Pressure!AB354*1000000</f>
        <v>4372080.0475715352</v>
      </c>
      <c r="D354" s="78">
        <f>Pressure!I354</f>
        <v>2.1367820014326583E-4</v>
      </c>
      <c r="E354" s="40">
        <f>Pressure!H354</f>
        <v>213.67820014326583</v>
      </c>
      <c r="F354" s="10">
        <f t="shared" si="42"/>
        <v>4.5000000000000009</v>
      </c>
      <c r="G354" s="4">
        <f t="shared" si="41"/>
        <v>185281.28038207337</v>
      </c>
      <c r="H354" s="42">
        <f t="shared" si="43"/>
        <v>7.1593271483405534</v>
      </c>
      <c r="I354" s="10">
        <f t="shared" si="44"/>
        <v>1.2545870883563779</v>
      </c>
      <c r="J354" s="4">
        <f t="shared" si="45"/>
        <v>1172.0580857158652</v>
      </c>
      <c r="K354" s="4">
        <f t="shared" si="46"/>
        <v>263.49041988126999</v>
      </c>
      <c r="L354" s="42">
        <f>Pressure!Q354</f>
        <v>0.43385203814985274</v>
      </c>
      <c r="M354" s="10">
        <f t="shared" si="40"/>
        <v>1.5089863572289279</v>
      </c>
      <c r="N354" s="10">
        <f t="shared" si="47"/>
        <v>2.5992852259916033</v>
      </c>
    </row>
    <row r="355" spans="3:14">
      <c r="C355" s="4">
        <f>Pressure!AB355*1000000</f>
        <v>4373274.9462034777</v>
      </c>
      <c r="D355" s="78">
        <f>Pressure!I355</f>
        <v>2.1367820014326583E-4</v>
      </c>
      <c r="E355" s="40">
        <f>Pressure!H355</f>
        <v>213.67820014326583</v>
      </c>
      <c r="F355" s="10">
        <f t="shared" si="42"/>
        <v>4.5000000000000009</v>
      </c>
      <c r="G355" s="4">
        <f t="shared" si="41"/>
        <v>185331.91814397255</v>
      </c>
      <c r="H355" s="42">
        <f t="shared" si="43"/>
        <v>7.1608476354291328</v>
      </c>
      <c r="I355" s="10">
        <f t="shared" si="44"/>
        <v>1.2546154917390215</v>
      </c>
      <c r="J355" s="4">
        <f t="shared" si="45"/>
        <v>1172.4049538538661</v>
      </c>
      <c r="K355" s="4">
        <f t="shared" si="46"/>
        <v>263.56839931969472</v>
      </c>
      <c r="L355" s="42">
        <f>Pressure!Q355</f>
        <v>0.43513958411139581</v>
      </c>
      <c r="M355" s="10">
        <f t="shared" si="40"/>
        <v>1.5093019592924972</v>
      </c>
      <c r="N355" s="10">
        <f t="shared" si="47"/>
        <v>2.5992852259916033</v>
      </c>
    </row>
    <row r="356" spans="3:14">
      <c r="C356" s="4">
        <f>Pressure!AB356*1000000</f>
        <v>4374462.4935055925</v>
      </c>
      <c r="D356" s="78">
        <f>Pressure!I356</f>
        <v>2.1367820014326583E-4</v>
      </c>
      <c r="E356" s="40">
        <f>Pressure!H356</f>
        <v>213.67820014326583</v>
      </c>
      <c r="F356" s="10">
        <f t="shared" si="42"/>
        <v>4.5000000000000009</v>
      </c>
      <c r="G356" s="4">
        <f t="shared" si="41"/>
        <v>185382.24436907732</v>
      </c>
      <c r="H356" s="42">
        <f t="shared" si="43"/>
        <v>7.1623586946909441</v>
      </c>
      <c r="I356" s="10">
        <f t="shared" si="44"/>
        <v>1.2546437050025547</v>
      </c>
      <c r="J356" s="4">
        <f t="shared" si="45"/>
        <v>1172.7496879680918</v>
      </c>
      <c r="K356" s="4">
        <f t="shared" si="46"/>
        <v>263.64589900815878</v>
      </c>
      <c r="L356" s="42">
        <f>Pressure!Q356</f>
        <v>0.43642701784057397</v>
      </c>
      <c r="M356" s="10">
        <f t="shared" si="40"/>
        <v>1.5096155930101656</v>
      </c>
      <c r="N356" s="10">
        <f t="shared" si="47"/>
        <v>2.5992852259916033</v>
      </c>
    </row>
    <row r="357" spans="3:14">
      <c r="C357" s="4">
        <f>Pressure!AB357*1000000</f>
        <v>4375642.6876341533</v>
      </c>
      <c r="D357" s="78">
        <f>Pressure!I357</f>
        <v>2.1367820014326583E-4</v>
      </c>
      <c r="E357" s="40">
        <f>Pressure!H357</f>
        <v>213.67820014326583</v>
      </c>
      <c r="F357" s="10">
        <f t="shared" si="42"/>
        <v>4.5000000000000009</v>
      </c>
      <c r="G357" s="4">
        <f t="shared" si="41"/>
        <v>185432.25897925367</v>
      </c>
      <c r="H357" s="42">
        <f t="shared" si="43"/>
        <v>7.1638603251630419</v>
      </c>
      <c r="I357" s="10">
        <f t="shared" si="44"/>
        <v>1.2546717284002054</v>
      </c>
      <c r="J357" s="4">
        <f t="shared" si="45"/>
        <v>1173.0922875233261</v>
      </c>
      <c r="K357" s="4">
        <f t="shared" si="46"/>
        <v>263.72291882634011</v>
      </c>
      <c r="L357" s="42">
        <f>Pressure!Q357</f>
        <v>0.43771434006793764</v>
      </c>
      <c r="M357" s="10">
        <f t="shared" si="40"/>
        <v>1.5099272584663939</v>
      </c>
      <c r="N357" s="10">
        <f t="shared" si="47"/>
        <v>2.5992852259916033</v>
      </c>
    </row>
    <row r="358" spans="3:14">
      <c r="C358" s="4">
        <f>Pressure!AB358*1000000</f>
        <v>4376815.5267563574</v>
      </c>
      <c r="D358" s="78">
        <f>Pressure!I358</f>
        <v>2.1367820014326583E-4</v>
      </c>
      <c r="E358" s="40">
        <f>Pressure!H358</f>
        <v>213.67820014326583</v>
      </c>
      <c r="F358" s="10">
        <f t="shared" si="42"/>
        <v>4.5000000000000009</v>
      </c>
      <c r="G358" s="4">
        <f t="shared" si="41"/>
        <v>185481.96189683062</v>
      </c>
      <c r="H358" s="42">
        <f t="shared" si="43"/>
        <v>7.1653525258875161</v>
      </c>
      <c r="I358" s="10">
        <f t="shared" si="44"/>
        <v>1.2546995621833192</v>
      </c>
      <c r="J358" s="4">
        <f t="shared" si="45"/>
        <v>1173.4327519875228</v>
      </c>
      <c r="K358" s="4">
        <f t="shared" si="46"/>
        <v>263.79945865462946</v>
      </c>
      <c r="L358" s="42">
        <f>Pressure!Q358</f>
        <v>0.43900155152344339</v>
      </c>
      <c r="M358" s="10">
        <f t="shared" si="40"/>
        <v>1.5102369557447288</v>
      </c>
      <c r="N358" s="10">
        <f t="shared" si="47"/>
        <v>2.5992852259916033</v>
      </c>
    </row>
    <row r="359" spans="3:14">
      <c r="C359" s="4">
        <f>Pressure!AB359*1000000</f>
        <v>4377981.0090512726</v>
      </c>
      <c r="D359" s="78">
        <f>Pressure!I359</f>
        <v>2.1367820014326583E-4</v>
      </c>
      <c r="E359" s="40">
        <f>Pressure!H359</f>
        <v>213.67820014326583</v>
      </c>
      <c r="F359" s="10">
        <f t="shared" si="42"/>
        <v>4.5000000000000009</v>
      </c>
      <c r="G359" s="4">
        <f t="shared" si="41"/>
        <v>185531.3530446401</v>
      </c>
      <c r="H359" s="42">
        <f t="shared" si="43"/>
        <v>7.1668352959126809</v>
      </c>
      <c r="I359" s="10">
        <f t="shared" si="44"/>
        <v>1.254727206601389</v>
      </c>
      <c r="J359" s="4">
        <f t="shared" si="45"/>
        <v>1173.7710808320815</v>
      </c>
      <c r="K359" s="4">
        <f t="shared" si="46"/>
        <v>263.87551837419215</v>
      </c>
      <c r="L359" s="42">
        <f>Pressure!Q359</f>
        <v>0.44028865293645858</v>
      </c>
      <c r="M359" s="10">
        <f t="shared" si="40"/>
        <v>1.5105446849283914</v>
      </c>
      <c r="N359" s="10">
        <f t="shared" si="47"/>
        <v>2.5992852259916033</v>
      </c>
    </row>
    <row r="360" spans="3:14">
      <c r="C360" s="4">
        <f>Pressure!AB360*1000000</f>
        <v>4379139.1327088997</v>
      </c>
      <c r="D360" s="78">
        <f>Pressure!I360</f>
        <v>2.1367820014326583E-4</v>
      </c>
      <c r="E360" s="40">
        <f>Pressure!H360</f>
        <v>213.67820014326583</v>
      </c>
      <c r="F360" s="10">
        <f t="shared" si="42"/>
        <v>4.5000000000000009</v>
      </c>
      <c r="G360" s="4">
        <f t="shared" si="41"/>
        <v>185580.43234597749</v>
      </c>
      <c r="H360" s="42">
        <f t="shared" si="43"/>
        <v>7.1683086342918969</v>
      </c>
      <c r="I360" s="10">
        <f t="shared" si="44"/>
        <v>1.254754661902038</v>
      </c>
      <c r="J360" s="4">
        <f t="shared" si="45"/>
        <v>1174.1072735315768</v>
      </c>
      <c r="K360" s="4">
        <f t="shared" si="46"/>
        <v>263.95109786690722</v>
      </c>
      <c r="L360" s="42">
        <f>Pressure!Q360</f>
        <v>0.44157564503576519</v>
      </c>
      <c r="M360" s="10">
        <f t="shared" ref="M360:M423" si="48">(J360+J359)/2*(L360-L359)</f>
        <v>1.5108504460995111</v>
      </c>
      <c r="N360" s="10">
        <f t="shared" si="47"/>
        <v>2.5992852259916033</v>
      </c>
    </row>
    <row r="361" spans="3:14">
      <c r="C361" s="4">
        <f>Pressure!AB361*1000000</f>
        <v>4380289.8959311908</v>
      </c>
      <c r="D361" s="78">
        <f>Pressure!I361</f>
        <v>2.1367820014326583E-4</v>
      </c>
      <c r="E361" s="40">
        <f>Pressure!H361</f>
        <v>213.67820014326583</v>
      </c>
      <c r="F361" s="10">
        <f t="shared" si="42"/>
        <v>4.5000000000000009</v>
      </c>
      <c r="G361" s="4">
        <f t="shared" si="41"/>
        <v>185629.19972464457</v>
      </c>
      <c r="H361" s="42">
        <f t="shared" si="43"/>
        <v>7.1697725400848702</v>
      </c>
      <c r="I361" s="10">
        <f t="shared" si="44"/>
        <v>1.2547819283310486</v>
      </c>
      <c r="J361" s="4">
        <f t="shared" si="45"/>
        <v>1174.4413295640516</v>
      </c>
      <c r="K361" s="4">
        <f t="shared" si="46"/>
        <v>264.02619701543358</v>
      </c>
      <c r="L361" s="42">
        <f>Pressure!Q361</f>
        <v>0.44286252854956426</v>
      </c>
      <c r="M361" s="10">
        <f t="shared" si="48"/>
        <v>1.5111542393398059</v>
      </c>
      <c r="N361" s="10">
        <f t="shared" si="47"/>
        <v>2.5992852259916033</v>
      </c>
    </row>
    <row r="362" spans="3:14">
      <c r="C362" s="4">
        <f>Pressure!AB362*1000000</f>
        <v>4381433.2969312426</v>
      </c>
      <c r="D362" s="78">
        <f>Pressure!I362</f>
        <v>2.1367820014326583E-4</v>
      </c>
      <c r="E362" s="40">
        <f>Pressure!H362</f>
        <v>213.67820014326583</v>
      </c>
      <c r="F362" s="10">
        <f t="shared" si="42"/>
        <v>4.5000000000000009</v>
      </c>
      <c r="G362" s="4">
        <f t="shared" si="41"/>
        <v>185677.65510491541</v>
      </c>
      <c r="H362" s="42">
        <f t="shared" si="43"/>
        <v>7.171227012356634</v>
      </c>
      <c r="I362" s="10">
        <f t="shared" si="44"/>
        <v>1.2548090061323491</v>
      </c>
      <c r="J362" s="4">
        <f t="shared" si="45"/>
        <v>1174.7732484107837</v>
      </c>
      <c r="K362" s="4">
        <f t="shared" si="46"/>
        <v>264.1008157031572</v>
      </c>
      <c r="L362" s="42">
        <f>Pressure!Q362</f>
        <v>0.44414930420547993</v>
      </c>
      <c r="M362" s="10">
        <f t="shared" si="48"/>
        <v>1.5114560647301147</v>
      </c>
      <c r="N362" s="10">
        <f t="shared" si="47"/>
        <v>2.5992852259916033</v>
      </c>
    </row>
    <row r="363" spans="3:14">
      <c r="C363" s="4">
        <f>Pressure!AB363*1000000</f>
        <v>4382569.3339338992</v>
      </c>
      <c r="D363" s="78">
        <f>Pressure!I363</f>
        <v>2.1367820014326583E-4</v>
      </c>
      <c r="E363" s="40">
        <f>Pressure!H363</f>
        <v>213.67820014326583</v>
      </c>
      <c r="F363" s="10">
        <f t="shared" si="42"/>
        <v>4.5000000000000009</v>
      </c>
      <c r="G363" s="4">
        <f t="shared" si="41"/>
        <v>185725.79841156199</v>
      </c>
      <c r="H363" s="42">
        <f t="shared" si="43"/>
        <v>7.1726720501782903</v>
      </c>
      <c r="I363" s="10">
        <f t="shared" si="44"/>
        <v>1.2548358955480343</v>
      </c>
      <c r="J363" s="4">
        <f t="shared" si="45"/>
        <v>1175.1030295564619</v>
      </c>
      <c r="K363" s="4">
        <f t="shared" si="46"/>
        <v>264.17495381423089</v>
      </c>
      <c r="L363" s="42">
        <f>Pressure!Q363</f>
        <v>0.44543597273056373</v>
      </c>
      <c r="M363" s="10">
        <f t="shared" si="48"/>
        <v>1.5117559223507635</v>
      </c>
      <c r="N363" s="10">
        <f t="shared" si="47"/>
        <v>2.5992852259916033</v>
      </c>
    </row>
    <row r="364" spans="3:14">
      <c r="C364" s="4">
        <f>Pressure!AB364*1000000</f>
        <v>4383698.005175069</v>
      </c>
      <c r="D364" s="78">
        <f>Pressure!I364</f>
        <v>2.1367820014326583E-4</v>
      </c>
      <c r="E364" s="40">
        <f>Pressure!H364</f>
        <v>213.67820014326583</v>
      </c>
      <c r="F364" s="10">
        <f t="shared" si="42"/>
        <v>4.5000000000000009</v>
      </c>
      <c r="G364" s="4">
        <f t="shared" si="41"/>
        <v>185773.62956982511</v>
      </c>
      <c r="H364" s="42">
        <f t="shared" si="43"/>
        <v>7.1741076526261978</v>
      </c>
      <c r="I364" s="10">
        <f t="shared" si="44"/>
        <v>1.2548625968183529</v>
      </c>
      <c r="J364" s="4">
        <f t="shared" si="45"/>
        <v>1175.4306724889868</v>
      </c>
      <c r="K364" s="4">
        <f t="shared" si="46"/>
        <v>264.24861123352969</v>
      </c>
      <c r="L364" s="42">
        <f>Pressure!Q364</f>
        <v>0.4467225348512987</v>
      </c>
      <c r="M364" s="10">
        <f t="shared" si="48"/>
        <v>1.512053812281305</v>
      </c>
      <c r="N364" s="10">
        <f t="shared" si="47"/>
        <v>2.5992852259916033</v>
      </c>
    </row>
    <row r="365" spans="3:14">
      <c r="C365" s="4">
        <f>Pressure!AB365*1000000</f>
        <v>4384819.3089020913</v>
      </c>
      <c r="D365" s="78">
        <f>Pressure!I365</f>
        <v>2.1367820014326583E-4</v>
      </c>
      <c r="E365" s="40">
        <f>Pressure!H365</f>
        <v>213.67820014326583</v>
      </c>
      <c r="F365" s="10">
        <f t="shared" si="42"/>
        <v>4.5000000000000009</v>
      </c>
      <c r="G365" s="4">
        <f t="shared" si="41"/>
        <v>185821.14850542997</v>
      </c>
      <c r="H365" s="42">
        <f t="shared" si="43"/>
        <v>7.1755338187823936</v>
      </c>
      <c r="I365" s="10">
        <f t="shared" si="44"/>
        <v>1.2548891101817232</v>
      </c>
      <c r="J365" s="4">
        <f t="shared" si="45"/>
        <v>1175.7561766995771</v>
      </c>
      <c r="K365" s="4">
        <f t="shared" si="46"/>
        <v>264.3217878466744</v>
      </c>
      <c r="L365" s="42">
        <f>Pressure!Q365</f>
        <v>0.44800899129360361</v>
      </c>
      <c r="M365" s="10">
        <f t="shared" si="48"/>
        <v>1.5123497346006012</v>
      </c>
      <c r="N365" s="10">
        <f t="shared" si="47"/>
        <v>2.5992852259916033</v>
      </c>
    </row>
    <row r="366" spans="3:14">
      <c r="C366" s="4">
        <f>Pressure!AB366*1000000</f>
        <v>4385933.2433741288</v>
      </c>
      <c r="D366" s="78">
        <f>Pressure!I366</f>
        <v>2.1367820014326583E-4</v>
      </c>
      <c r="E366" s="40">
        <f>Pressure!H366</f>
        <v>213.67820014326583</v>
      </c>
      <c r="F366" s="10">
        <f t="shared" si="42"/>
        <v>4.5000000000000009</v>
      </c>
      <c r="G366" s="4">
        <f t="shared" si="41"/>
        <v>185868.35514460289</v>
      </c>
      <c r="H366" s="42">
        <f t="shared" si="43"/>
        <v>7.1769505477351156</v>
      </c>
      <c r="I366" s="10">
        <f t="shared" si="44"/>
        <v>1.2549154358747461</v>
      </c>
      <c r="J366" s="4">
        <f t="shared" si="45"/>
        <v>1176.0795416828832</v>
      </c>
      <c r="K366" s="4">
        <f t="shared" si="46"/>
        <v>264.39448354005737</v>
      </c>
      <c r="L366" s="42">
        <f>Pressure!Q366</f>
        <v>0.449295342782837</v>
      </c>
      <c r="M366" s="10">
        <f t="shared" si="48"/>
        <v>1.5126436893867843</v>
      </c>
      <c r="N366" s="10">
        <f t="shared" si="47"/>
        <v>2.5992852259916033</v>
      </c>
    </row>
    <row r="367" spans="3:14">
      <c r="C367" s="4">
        <f>Pressure!AB367*1000000</f>
        <v>4387039.8068616893</v>
      </c>
      <c r="D367" s="78">
        <f>Pressure!I367</f>
        <v>2.1367820014326583E-4</v>
      </c>
      <c r="E367" s="40">
        <f>Pressure!H367</f>
        <v>213.67820014326583</v>
      </c>
      <c r="F367" s="10">
        <f t="shared" si="42"/>
        <v>4.5000000000000009</v>
      </c>
      <c r="G367" s="4">
        <f t="shared" si="41"/>
        <v>185915.24941405095</v>
      </c>
      <c r="H367" s="42">
        <f t="shared" si="43"/>
        <v>7.1783578385782096</v>
      </c>
      <c r="I367" s="10">
        <f t="shared" si="44"/>
        <v>1.2549415741322005</v>
      </c>
      <c r="J367" s="4">
        <f t="shared" si="45"/>
        <v>1176.4007669368495</v>
      </c>
      <c r="K367" s="4">
        <f t="shared" si="46"/>
        <v>264.46669820081149</v>
      </c>
      <c r="L367" s="42">
        <f>Pressure!Q367</f>
        <v>0.45058159004380144</v>
      </c>
      <c r="M367" s="10">
        <f t="shared" si="48"/>
        <v>1.5129356767174498</v>
      </c>
      <c r="N367" s="10">
        <f t="shared" si="47"/>
        <v>2.5992852259916033</v>
      </c>
    </row>
    <row r="368" spans="3:14">
      <c r="C368" s="4">
        <f>Pressure!AB368*1000000</f>
        <v>4388138.9976461073</v>
      </c>
      <c r="D368" s="78">
        <f>Pressure!I368</f>
        <v>2.1367820014326583E-4</v>
      </c>
      <c r="E368" s="40">
        <f>Pressure!H368</f>
        <v>213.67820014326583</v>
      </c>
      <c r="F368" s="10">
        <f t="shared" si="42"/>
        <v>4.5000000000000009</v>
      </c>
      <c r="G368" s="4">
        <f t="shared" si="41"/>
        <v>185961.83124094002</v>
      </c>
      <c r="H368" s="42">
        <f t="shared" si="43"/>
        <v>7.1797556904104409</v>
      </c>
      <c r="I368" s="10">
        <f t="shared" si="44"/>
        <v>1.2549675251870354</v>
      </c>
      <c r="J368" s="4">
        <f t="shared" si="45"/>
        <v>1176.7198519625633</v>
      </c>
      <c r="K368" s="4">
        <f t="shared" si="46"/>
        <v>264.53843171677607</v>
      </c>
      <c r="L368" s="42">
        <f>Pressure!Q368</f>
        <v>0.45186773380074763</v>
      </c>
      <c r="M368" s="10">
        <f t="shared" si="48"/>
        <v>1.5132256966694171</v>
      </c>
      <c r="N368" s="10">
        <f t="shared" si="47"/>
        <v>2.5992852259916033</v>
      </c>
    </row>
    <row r="369" spans="3:14">
      <c r="C369" s="4">
        <f>Pressure!AB369*1000000</f>
        <v>4389230.8140204409</v>
      </c>
      <c r="D369" s="78">
        <f>Pressure!I369</f>
        <v>2.1367820014326583E-4</v>
      </c>
      <c r="E369" s="40">
        <f>Pressure!H369</f>
        <v>213.67820014326583</v>
      </c>
      <c r="F369" s="10">
        <f t="shared" si="42"/>
        <v>4.5000000000000009</v>
      </c>
      <c r="G369" s="4">
        <f t="shared" si="41"/>
        <v>186008.10055293282</v>
      </c>
      <c r="H369" s="42">
        <f t="shared" si="43"/>
        <v>7.1811441023366793</v>
      </c>
      <c r="I369" s="10">
        <f t="shared" si="44"/>
        <v>1.2549932892703959</v>
      </c>
      <c r="J369" s="4">
        <f t="shared" si="45"/>
        <v>1177.0367962645148</v>
      </c>
      <c r="K369" s="4">
        <f t="shared" si="46"/>
        <v>264.60968397655563</v>
      </c>
      <c r="L369" s="42">
        <f>Pressure!Q369</f>
        <v>0.45315377477737856</v>
      </c>
      <c r="M369" s="10">
        <f t="shared" si="48"/>
        <v>1.5135137493187492</v>
      </c>
      <c r="N369" s="10">
        <f t="shared" si="47"/>
        <v>2.5992852259916033</v>
      </c>
    </row>
    <row r="370" spans="3:14">
      <c r="C370" s="4">
        <f>Pressure!AB370*1000000</f>
        <v>4390315.2542893905</v>
      </c>
      <c r="D370" s="78">
        <f>Pressure!I370</f>
        <v>2.1367820014326583E-4</v>
      </c>
      <c r="E370" s="40">
        <f>Pressure!H370</f>
        <v>213.67820014326583</v>
      </c>
      <c r="F370" s="10">
        <f t="shared" si="42"/>
        <v>4.5000000000000009</v>
      </c>
      <c r="G370" s="4">
        <f t="shared" si="41"/>
        <v>186054.0572781855</v>
      </c>
      <c r="H370" s="42">
        <f t="shared" si="43"/>
        <v>7.1825230734677659</v>
      </c>
      <c r="I370" s="10">
        <f t="shared" si="44"/>
        <v>1.2550188666116273</v>
      </c>
      <c r="J370" s="4">
        <f t="shared" si="45"/>
        <v>1177.3515993505744</v>
      </c>
      <c r="K370" s="4">
        <f t="shared" si="46"/>
        <v>264.68045486951451</v>
      </c>
      <c r="L370" s="42">
        <f>Pressure!Q370</f>
        <v>0.4544397136968536</v>
      </c>
      <c r="M370" s="10">
        <f t="shared" si="48"/>
        <v>1.5137998347409183</v>
      </c>
      <c r="N370" s="10">
        <f t="shared" si="47"/>
        <v>2.5992852259916033</v>
      </c>
    </row>
    <row r="371" spans="3:14">
      <c r="C371" s="4">
        <f>Pressure!AB371*1000000</f>
        <v>4391392.316768745</v>
      </c>
      <c r="D371" s="78">
        <f>Pressure!I371</f>
        <v>2.1367820014326583E-4</v>
      </c>
      <c r="E371" s="40">
        <f>Pressure!H371</f>
        <v>213.67820014326583</v>
      </c>
      <c r="F371" s="10">
        <f t="shared" si="42"/>
        <v>4.5000000000000009</v>
      </c>
      <c r="G371" s="4">
        <f t="shared" si="41"/>
        <v>186099.70134532399</v>
      </c>
      <c r="H371" s="42">
        <f t="shared" si="43"/>
        <v>7.1838926029198324</v>
      </c>
      <c r="I371" s="10">
        <f t="shared" si="44"/>
        <v>1.2550442574382663</v>
      </c>
      <c r="J371" s="4">
        <f t="shared" si="45"/>
        <v>1177.6642607318306</v>
      </c>
      <c r="K371" s="4">
        <f t="shared" si="46"/>
        <v>264.75074428574044</v>
      </c>
      <c r="L371" s="42">
        <f>Pressure!Q371</f>
        <v>0.4557255512817926</v>
      </c>
      <c r="M371" s="10">
        <f t="shared" si="48"/>
        <v>1.5140839530106986</v>
      </c>
      <c r="N371" s="10">
        <f t="shared" si="47"/>
        <v>2.5992852259916033</v>
      </c>
    </row>
    <row r="372" spans="3:14">
      <c r="C372" s="4">
        <f>Pressure!AB372*1000000</f>
        <v>4392461.9997857213</v>
      </c>
      <c r="D372" s="78">
        <f>Pressure!I372</f>
        <v>2.1367820014326583E-4</v>
      </c>
      <c r="E372" s="40">
        <f>Pressure!H372</f>
        <v>213.67820014326583</v>
      </c>
      <c r="F372" s="10">
        <f t="shared" si="42"/>
        <v>4.5000000000000009</v>
      </c>
      <c r="G372" s="4">
        <f t="shared" si="41"/>
        <v>186145.03268345867</v>
      </c>
      <c r="H372" s="42">
        <f t="shared" si="43"/>
        <v>7.1852526898147193</v>
      </c>
      <c r="I372" s="10">
        <f t="shared" si="44"/>
        <v>1.2550694619760543</v>
      </c>
      <c r="J372" s="4">
        <f t="shared" si="45"/>
        <v>1177.97477992269</v>
      </c>
      <c r="K372" s="4">
        <f t="shared" si="46"/>
        <v>264.82055211606718</v>
      </c>
      <c r="L372" s="42">
        <f>Pressure!Q372</f>
        <v>0.45701128825428006</v>
      </c>
      <c r="M372" s="10">
        <f t="shared" si="48"/>
        <v>1.5143661042022054</v>
      </c>
      <c r="N372" s="10">
        <f t="shared" si="47"/>
        <v>2.5992852259916033</v>
      </c>
    </row>
    <row r="373" spans="3:14">
      <c r="C373" s="4">
        <f>Pressure!AB373*1000000</f>
        <v>4393524.3016787423</v>
      </c>
      <c r="D373" s="78">
        <f>Pressure!I373</f>
        <v>2.1367820014326583E-4</v>
      </c>
      <c r="E373" s="40">
        <f>Pressure!H373</f>
        <v>213.67820014326583</v>
      </c>
      <c r="F373" s="10">
        <f t="shared" si="42"/>
        <v>4.5000000000000009</v>
      </c>
      <c r="G373" s="4">
        <f t="shared" si="41"/>
        <v>186190.05122217472</v>
      </c>
      <c r="H373" s="42">
        <f t="shared" si="43"/>
        <v>7.1866033332797166</v>
      </c>
      <c r="I373" s="10">
        <f t="shared" si="44"/>
        <v>1.2550944804489372</v>
      </c>
      <c r="J373" s="4">
        <f t="shared" si="45"/>
        <v>1178.2831564408118</v>
      </c>
      <c r="K373" s="4">
        <f t="shared" si="46"/>
        <v>264.88987825205965</v>
      </c>
      <c r="L373" s="42">
        <f>Pressure!Q373</f>
        <v>0.45829692533586919</v>
      </c>
      <c r="M373" s="10">
        <f t="shared" si="48"/>
        <v>1.5146462883887999</v>
      </c>
      <c r="N373" s="10">
        <f t="shared" si="47"/>
        <v>2.5992852259916033</v>
      </c>
    </row>
    <row r="374" spans="3:14">
      <c r="C374" s="4">
        <f>Pressure!AB374*1000000</f>
        <v>4394579.2207978889</v>
      </c>
      <c r="D374" s="78">
        <f>Pressure!I374</f>
        <v>2.1367820014326583E-4</v>
      </c>
      <c r="E374" s="40">
        <f>Pressure!H374</f>
        <v>213.67820014326583</v>
      </c>
      <c r="F374" s="10">
        <f t="shared" si="42"/>
        <v>4.5000000000000009</v>
      </c>
      <c r="G374" s="4">
        <f t="shared" si="41"/>
        <v>186234.75689155137</v>
      </c>
      <c r="H374" s="42">
        <f t="shared" si="43"/>
        <v>7.1879445324481308</v>
      </c>
      <c r="I374" s="10">
        <f t="shared" si="44"/>
        <v>1.255119313079081</v>
      </c>
      <c r="J374" s="4">
        <f t="shared" si="45"/>
        <v>1178.58938980724</v>
      </c>
      <c r="K374" s="4">
        <f t="shared" si="46"/>
        <v>264.95872258604379</v>
      </c>
      <c r="L374" s="42">
        <f>Pressure!Q374</f>
        <v>0.45958246324758595</v>
      </c>
      <c r="M374" s="10">
        <f t="shared" si="48"/>
        <v>1.5149245056431426</v>
      </c>
      <c r="N374" s="10">
        <f t="shared" si="47"/>
        <v>2.5992852259916033</v>
      </c>
    </row>
    <row r="375" spans="3:14">
      <c r="C375" s="4">
        <f>Pressure!AB375*1000000</f>
        <v>4395626.7555044889</v>
      </c>
      <c r="D375" s="78">
        <f>Pressure!I375</f>
        <v>2.1367820014326583E-4</v>
      </c>
      <c r="E375" s="40">
        <f>Pressure!H375</f>
        <v>213.67820014326583</v>
      </c>
      <c r="F375" s="10">
        <f t="shared" si="42"/>
        <v>4.5000000000000009</v>
      </c>
      <c r="G375" s="4">
        <f t="shared" si="41"/>
        <v>186279.14962214453</v>
      </c>
      <c r="H375" s="42">
        <f t="shared" si="43"/>
        <v>7.189276286458762</v>
      </c>
      <c r="I375" s="10">
        <f t="shared" si="44"/>
        <v>1.2551439600868661</v>
      </c>
      <c r="J375" s="4">
        <f t="shared" si="45"/>
        <v>1178.8934795462824</v>
      </c>
      <c r="K375" s="4">
        <f t="shared" si="46"/>
        <v>265.02708501107918</v>
      </c>
      <c r="L375" s="42">
        <f>Pressure!Q375</f>
        <v>0.46086790270993327</v>
      </c>
      <c r="M375" s="10">
        <f t="shared" si="48"/>
        <v>1.5152007560374121</v>
      </c>
      <c r="N375" s="10">
        <f t="shared" si="47"/>
        <v>2.5992852259916033</v>
      </c>
    </row>
    <row r="376" spans="3:14">
      <c r="C376" s="4">
        <f>Pressure!AB376*1000000</f>
        <v>4396666.9041708093</v>
      </c>
      <c r="D376" s="78">
        <f>Pressure!I376</f>
        <v>2.1367820014326583E-4</v>
      </c>
      <c r="E376" s="40">
        <f>Pressure!H376</f>
        <v>213.67820014326583</v>
      </c>
      <c r="F376" s="10">
        <f t="shared" si="42"/>
        <v>4.5000000000000009</v>
      </c>
      <c r="G376" s="4">
        <f t="shared" si="41"/>
        <v>186323.2293449736</v>
      </c>
      <c r="H376" s="42">
        <f t="shared" si="43"/>
        <v>7.190598594455536</v>
      </c>
      <c r="I376" s="10">
        <f t="shared" si="44"/>
        <v>1.2551684216908867</v>
      </c>
      <c r="J376" s="4">
        <f t="shared" si="45"/>
        <v>1179.1954251854233</v>
      </c>
      <c r="K376" s="4">
        <f t="shared" si="46"/>
        <v>265.09496542093956</v>
      </c>
      <c r="L376" s="42">
        <f>Pressure!Q376</f>
        <v>0.46215324444289502</v>
      </c>
      <c r="M376" s="10">
        <f t="shared" si="48"/>
        <v>1.5154750396428538</v>
      </c>
      <c r="N376" s="10">
        <f t="shared" si="47"/>
        <v>2.5992852259916033</v>
      </c>
    </row>
    <row r="377" spans="3:14">
      <c r="C377" s="4">
        <f>Pressure!AB377*1000000</f>
        <v>4397699.6651812186</v>
      </c>
      <c r="D377" s="78">
        <f>Pressure!I377</f>
        <v>2.1367820014326583E-4</v>
      </c>
      <c r="E377" s="40">
        <f>Pressure!H377</f>
        <v>213.67820014326583</v>
      </c>
      <c r="F377" s="10">
        <f t="shared" si="42"/>
        <v>4.5000000000000009</v>
      </c>
      <c r="G377" s="4">
        <f t="shared" si="41"/>
        <v>186366.99599157093</v>
      </c>
      <c r="H377" s="42">
        <f t="shared" si="43"/>
        <v>7.1919114555889498</v>
      </c>
      <c r="I377" s="10">
        <f t="shared" si="44"/>
        <v>1.2551926981079813</v>
      </c>
      <c r="J377" s="4">
        <f t="shared" si="45"/>
        <v>1179.4952262556599</v>
      </c>
      <c r="K377" s="4">
        <f t="shared" si="46"/>
        <v>265.16236371018834</v>
      </c>
      <c r="L377" s="42">
        <f>Pressure!Q377</f>
        <v>0.4634384891659401</v>
      </c>
      <c r="M377" s="10">
        <f t="shared" si="48"/>
        <v>1.5157473565302153</v>
      </c>
      <c r="N377" s="10">
        <f t="shared" si="47"/>
        <v>2.5992852259916033</v>
      </c>
    </row>
    <row r="378" spans="3:14">
      <c r="C378" s="4">
        <f>Pressure!AB378*1000000</f>
        <v>4398725.0369305843</v>
      </c>
      <c r="D378" s="78">
        <f>Pressure!I378</f>
        <v>2.1367820014326583E-4</v>
      </c>
      <c r="E378" s="40">
        <f>Pressure!H378</f>
        <v>213.67820014326583</v>
      </c>
      <c r="F378" s="10">
        <f t="shared" si="42"/>
        <v>4.5000000000000009</v>
      </c>
      <c r="G378" s="4">
        <f t="shared" si="41"/>
        <v>186410.44949391374</v>
      </c>
      <c r="H378" s="42">
        <f t="shared" si="43"/>
        <v>7.1932148690140778</v>
      </c>
      <c r="I378" s="10">
        <f t="shared" si="44"/>
        <v>1.2552167895532005</v>
      </c>
      <c r="J378" s="4">
        <f t="shared" si="45"/>
        <v>1179.7928822910369</v>
      </c>
      <c r="K378" s="4">
        <f t="shared" si="46"/>
        <v>265.2292797740742</v>
      </c>
      <c r="L378" s="42">
        <f>Pressure!Q378</f>
        <v>0.46472363759802654</v>
      </c>
      <c r="M378" s="10">
        <f t="shared" si="48"/>
        <v>1.5160177067694804</v>
      </c>
      <c r="N378" s="10">
        <f t="shared" si="47"/>
        <v>2.5992852259916033</v>
      </c>
    </row>
    <row r="379" spans="3:14">
      <c r="C379" s="4">
        <f>Pressure!AB379*1000000</f>
        <v>4399743.0178253455</v>
      </c>
      <c r="D379" s="78">
        <f>Pressure!I379</f>
        <v>2.1367820014326583E-4</v>
      </c>
      <c r="E379" s="40">
        <f>Pressure!H379</f>
        <v>213.67820014326583</v>
      </c>
      <c r="F379" s="10">
        <f t="shared" si="42"/>
        <v>4.5000000000000009</v>
      </c>
      <c r="G379" s="4">
        <f t="shared" si="41"/>
        <v>186453.58978446963</v>
      </c>
      <c r="H379" s="42">
        <f t="shared" si="43"/>
        <v>7.1945088338919145</v>
      </c>
      <c r="I379" s="10">
        <f t="shared" si="44"/>
        <v>1.2552406962398361</v>
      </c>
      <c r="J379" s="4">
        <f t="shared" si="45"/>
        <v>1180.0883928289575</v>
      </c>
      <c r="K379" s="4">
        <f t="shared" si="46"/>
        <v>265.29571350860067</v>
      </c>
      <c r="L379" s="42">
        <f>Pressure!Q379</f>
        <v>0.46600869045760546</v>
      </c>
      <c r="M379" s="10">
        <f t="shared" si="48"/>
        <v>1.5162860904298445</v>
      </c>
      <c r="N379" s="10">
        <f t="shared" si="47"/>
        <v>2.5992852259916033</v>
      </c>
    </row>
    <row r="380" spans="3:14">
      <c r="C380" s="4">
        <f>Pressure!AB380*1000000</f>
        <v>4400753.6062836405</v>
      </c>
      <c r="D380" s="78">
        <f>Pressure!I380</f>
        <v>2.1367820014326583E-4</v>
      </c>
      <c r="E380" s="40">
        <f>Pressure!H380</f>
        <v>213.67820014326583</v>
      </c>
      <c r="F380" s="10">
        <f t="shared" si="42"/>
        <v>4.5000000000000009</v>
      </c>
      <c r="G380" s="4">
        <f t="shared" si="41"/>
        <v>186496.41679620201</v>
      </c>
      <c r="H380" s="42">
        <f t="shared" si="43"/>
        <v>7.1957933493895352</v>
      </c>
      <c r="I380" s="10">
        <f t="shared" si="44"/>
        <v>1.2552644183794306</v>
      </c>
      <c r="J380" s="4">
        <f t="shared" si="45"/>
        <v>1180.3817574102225</v>
      </c>
      <c r="K380" s="4">
        <f t="shared" si="46"/>
        <v>265.36166481053516</v>
      </c>
      <c r="L380" s="42">
        <f>Pressure!Q380</f>
        <v>0.46729364846262522</v>
      </c>
      <c r="M380" s="10">
        <f t="shared" si="48"/>
        <v>1.5165525075800208</v>
      </c>
      <c r="N380" s="10">
        <f t="shared" si="47"/>
        <v>2.5992852259916033</v>
      </c>
    </row>
    <row r="381" spans="3:14">
      <c r="C381" s="4">
        <f>Pressure!AB381*1000000</f>
        <v>4401756.8007345134</v>
      </c>
      <c r="D381" s="78">
        <f>Pressure!I381</f>
        <v>2.1367820014326583E-4</v>
      </c>
      <c r="E381" s="40">
        <f>Pressure!H381</f>
        <v>213.67820014326583</v>
      </c>
      <c r="F381" s="10">
        <f t="shared" si="42"/>
        <v>4.5000000000000009</v>
      </c>
      <c r="G381" s="4">
        <f t="shared" si="41"/>
        <v>186538.93046253646</v>
      </c>
      <c r="H381" s="42">
        <f t="shared" si="43"/>
        <v>7.1970684146791184</v>
      </c>
      <c r="I381" s="10">
        <f t="shared" si="44"/>
        <v>1.2552879561817611</v>
      </c>
      <c r="J381" s="4">
        <f t="shared" si="45"/>
        <v>1180.6729755787978</v>
      </c>
      <c r="K381" s="4">
        <f t="shared" si="46"/>
        <v>265.42713357735664</v>
      </c>
      <c r="L381" s="42">
        <f>Pressure!Q381</f>
        <v>0.46857851233053543</v>
      </c>
      <c r="M381" s="10">
        <f t="shared" si="48"/>
        <v>1.5168169582879942</v>
      </c>
      <c r="N381" s="10">
        <f t="shared" si="47"/>
        <v>2.5992852259916033</v>
      </c>
    </row>
    <row r="382" spans="3:14">
      <c r="C382" s="4">
        <f>Pressure!AB382*1000000</f>
        <v>4402752.5996183017</v>
      </c>
      <c r="D382" s="78">
        <f>Pressure!I382</f>
        <v>2.1367820014326583E-4</v>
      </c>
      <c r="E382" s="40">
        <f>Pressure!H382</f>
        <v>213.67820014326583</v>
      </c>
      <c r="F382" s="10">
        <f t="shared" si="42"/>
        <v>4.5000000000000009</v>
      </c>
      <c r="G382" s="4">
        <f t="shared" si="41"/>
        <v>186581.13071737712</v>
      </c>
      <c r="H382" s="42">
        <f t="shared" si="43"/>
        <v>7.1983340289384179</v>
      </c>
      <c r="I382" s="10">
        <f t="shared" si="44"/>
        <v>1.2553113098548538</v>
      </c>
      <c r="J382" s="4">
        <f t="shared" si="45"/>
        <v>1180.9620468819269</v>
      </c>
      <c r="K382" s="4">
        <f t="shared" si="46"/>
        <v>265.49211970728089</v>
      </c>
      <c r="L382" s="42">
        <f>Pressure!Q382</f>
        <v>0.46986328277829098</v>
      </c>
      <c r="M382" s="10">
        <f t="shared" si="48"/>
        <v>1.5170794426210217</v>
      </c>
      <c r="N382" s="10">
        <f t="shared" si="47"/>
        <v>2.5992852259916033</v>
      </c>
    </row>
    <row r="383" spans="3:14">
      <c r="C383" s="4">
        <f>Pressure!AB383*1000000</f>
        <v>4403741.0013868548</v>
      </c>
      <c r="D383" s="78">
        <f>Pressure!I383</f>
        <v>2.1367820014326583E-4</v>
      </c>
      <c r="E383" s="40">
        <f>Pressure!H383</f>
        <v>213.67820014326583</v>
      </c>
      <c r="F383" s="10">
        <f t="shared" si="42"/>
        <v>4.5000000000000009</v>
      </c>
      <c r="G383" s="4">
        <f t="shared" si="41"/>
        <v>186623.01749511604</v>
      </c>
      <c r="H383" s="42">
        <f t="shared" si="43"/>
        <v>7.1995901913510378</v>
      </c>
      <c r="I383" s="10">
        <f t="shared" si="44"/>
        <v>1.2553344796049946</v>
      </c>
      <c r="J383" s="4">
        <f t="shared" si="45"/>
        <v>1181.2489708701964</v>
      </c>
      <c r="K383" s="4">
        <f t="shared" si="46"/>
        <v>265.55662309927533</v>
      </c>
      <c r="L383" s="42">
        <f>Pressure!Q383</f>
        <v>0.47114796052235597</v>
      </c>
      <c r="M383" s="10">
        <f t="shared" si="48"/>
        <v>1.5173399606456288</v>
      </c>
      <c r="N383" s="10">
        <f t="shared" si="47"/>
        <v>2.5992852259916033</v>
      </c>
    </row>
    <row r="384" spans="3:14">
      <c r="C384" s="4">
        <f>Pressure!AB384*1000000</f>
        <v>4404722.0045028757</v>
      </c>
      <c r="D384" s="78">
        <f>Pressure!I384</f>
        <v>2.1367820014326583E-4</v>
      </c>
      <c r="E384" s="40">
        <f>Pressure!H384</f>
        <v>213.67820014326583</v>
      </c>
      <c r="F384" s="10">
        <f t="shared" si="42"/>
        <v>4.5000000000000009</v>
      </c>
      <c r="G384" s="4">
        <f t="shared" si="41"/>
        <v>186664.59073060521</v>
      </c>
      <c r="H384" s="42">
        <f t="shared" si="43"/>
        <v>7.2008369011056317</v>
      </c>
      <c r="I384" s="10">
        <f t="shared" si="44"/>
        <v>1.2553574656367159</v>
      </c>
      <c r="J384" s="4">
        <f t="shared" si="45"/>
        <v>1181.5337470973432</v>
      </c>
      <c r="K384" s="4">
        <f t="shared" si="46"/>
        <v>265.62064365301541</v>
      </c>
      <c r="L384" s="42">
        <f>Pressure!Q384</f>
        <v>0.4724325462787079</v>
      </c>
      <c r="M384" s="10">
        <f t="shared" si="48"/>
        <v>1.5175985124278006</v>
      </c>
      <c r="N384" s="10">
        <f t="shared" si="47"/>
        <v>2.5992852259916033</v>
      </c>
    </row>
    <row r="385" spans="3:14">
      <c r="C385" s="4">
        <f>Pressure!AB385*1000000</f>
        <v>4405695.6074407483</v>
      </c>
      <c r="D385" s="78">
        <f>Pressure!I385</f>
        <v>2.1367820014326583E-4</v>
      </c>
      <c r="E385" s="40">
        <f>Pressure!H385</f>
        <v>213.67820014326583</v>
      </c>
      <c r="F385" s="10">
        <f t="shared" si="42"/>
        <v>4.5000000000000009</v>
      </c>
      <c r="G385" s="4">
        <f t="shared" si="41"/>
        <v>186705.85035919159</v>
      </c>
      <c r="H385" s="42">
        <f t="shared" si="43"/>
        <v>7.2020741573969271</v>
      </c>
      <c r="I385" s="10">
        <f t="shared" si="44"/>
        <v>1.255380268152823</v>
      </c>
      <c r="J385" s="4">
        <f t="shared" si="45"/>
        <v>1181.8163751204943</v>
      </c>
      <c r="K385" s="4">
        <f t="shared" si="46"/>
        <v>265.68418126893897</v>
      </c>
      <c r="L385" s="42">
        <f>Pressure!Q385</f>
        <v>0.47371704076284155</v>
      </c>
      <c r="M385" s="10">
        <f t="shared" si="48"/>
        <v>1.5178550980326964</v>
      </c>
      <c r="N385" s="10">
        <f t="shared" si="47"/>
        <v>2.5992852259916033</v>
      </c>
    </row>
    <row r="386" spans="3:14">
      <c r="C386" s="4">
        <f>Pressure!AB386*1000000</f>
        <v>4406661.8086859547</v>
      </c>
      <c r="D386" s="78">
        <f>Pressure!I386</f>
        <v>2.1367820014326583E-4</v>
      </c>
      <c r="E386" s="40">
        <f>Pressure!H386</f>
        <v>213.67820014326583</v>
      </c>
      <c r="F386" s="10">
        <f t="shared" si="42"/>
        <v>4.5000000000000009</v>
      </c>
      <c r="G386" s="4">
        <f t="shared" si="41"/>
        <v>186746.79631669255</v>
      </c>
      <c r="H386" s="42">
        <f t="shared" si="43"/>
        <v>7.2033019594250005</v>
      </c>
      <c r="I386" s="10">
        <f t="shared" si="44"/>
        <v>1.2554028873543832</v>
      </c>
      <c r="J386" s="4">
        <f t="shared" si="45"/>
        <v>1182.0968544999996</v>
      </c>
      <c r="K386" s="4">
        <f t="shared" si="46"/>
        <v>265.74723584820816</v>
      </c>
      <c r="L386" s="42">
        <f>Pressure!Q386</f>
        <v>0.47500144468977307</v>
      </c>
      <c r="M386" s="10">
        <f t="shared" si="48"/>
        <v>1.5181097175249685</v>
      </c>
      <c r="N386" s="10">
        <f t="shared" si="47"/>
        <v>2.5992852259916033</v>
      </c>
    </row>
    <row r="387" spans="3:14">
      <c r="C387" s="4">
        <f>Pressure!AB387*1000000</f>
        <v>4407620.6067353431</v>
      </c>
      <c r="D387" s="78">
        <f>Pressure!I387</f>
        <v>2.1367820014326583E-4</v>
      </c>
      <c r="E387" s="40">
        <f>Pressure!H387</f>
        <v>213.67820014326583</v>
      </c>
      <c r="F387" s="10">
        <f t="shared" si="42"/>
        <v>4.5000000000000009</v>
      </c>
      <c r="G387" s="4">
        <f t="shared" si="41"/>
        <v>186787.42853940703</v>
      </c>
      <c r="H387" s="42">
        <f t="shared" si="43"/>
        <v>7.204520306395616</v>
      </c>
      <c r="I387" s="10">
        <f t="shared" si="44"/>
        <v>1.2554253234407371</v>
      </c>
      <c r="J387" s="4">
        <f t="shared" si="45"/>
        <v>1182.3751847995075</v>
      </c>
      <c r="K387" s="4">
        <f t="shared" si="46"/>
        <v>265.80980729272682</v>
      </c>
      <c r="L387" s="42">
        <f>Pressure!Q387</f>
        <v>0.47628575877404389</v>
      </c>
      <c r="M387" s="10">
        <f t="shared" si="48"/>
        <v>1.5183623709684535</v>
      </c>
      <c r="N387" s="10">
        <f t="shared" si="47"/>
        <v>2.5992852259916033</v>
      </c>
    </row>
    <row r="388" spans="3:14">
      <c r="C388" s="4">
        <f>Pressure!AB388*1000000</f>
        <v>4408572.0000967756</v>
      </c>
      <c r="D388" s="78">
        <f>Pressure!I388</f>
        <v>2.1367820014326583E-4</v>
      </c>
      <c r="E388" s="40">
        <f>Pressure!H388</f>
        <v>213.67820014326583</v>
      </c>
      <c r="F388" s="10">
        <f t="shared" si="42"/>
        <v>4.5000000000000009</v>
      </c>
      <c r="G388" s="4">
        <f t="shared" si="41"/>
        <v>186827.74696410084</v>
      </c>
      <c r="H388" s="42">
        <f t="shared" si="43"/>
        <v>7.2057291975197852</v>
      </c>
      <c r="I388" s="10">
        <f t="shared" si="44"/>
        <v>1.2554475766094939</v>
      </c>
      <c r="J388" s="4">
        <f t="shared" si="45"/>
        <v>1182.6513655858641</v>
      </c>
      <c r="K388" s="4">
        <f t="shared" si="46"/>
        <v>265.87189550511761</v>
      </c>
      <c r="L388" s="42">
        <f>Pressure!Q388</f>
        <v>0.4775699837297247</v>
      </c>
      <c r="M388" s="10">
        <f t="shared" si="48"/>
        <v>1.5186130584262996</v>
      </c>
      <c r="N388" s="10">
        <f t="shared" si="47"/>
        <v>2.5992852259916033</v>
      </c>
    </row>
    <row r="389" spans="3:14">
      <c r="C389" s="4">
        <f>Pressure!AB389*1000000</f>
        <v>4409515.9872894743</v>
      </c>
      <c r="D389" s="78">
        <f>Pressure!I389</f>
        <v>2.1367820014326583E-4</v>
      </c>
      <c r="E389" s="40">
        <f>Pressure!H389</f>
        <v>213.67820014326583</v>
      </c>
      <c r="F389" s="10">
        <f t="shared" si="42"/>
        <v>4.5000000000000009</v>
      </c>
      <c r="G389" s="4">
        <f t="shared" si="41"/>
        <v>186867.75152802106</v>
      </c>
      <c r="H389" s="42">
        <f t="shared" si="43"/>
        <v>7.2069286320142094</v>
      </c>
      <c r="I389" s="10">
        <f t="shared" si="44"/>
        <v>1.2554696470565452</v>
      </c>
      <c r="J389" s="4">
        <f t="shared" si="45"/>
        <v>1182.9253964292136</v>
      </c>
      <c r="K389" s="4">
        <f t="shared" si="46"/>
        <v>265.93350038874456</v>
      </c>
      <c r="L389" s="42">
        <f>Pressure!Q389</f>
        <v>0.47885412027041957</v>
      </c>
      <c r="M389" s="10">
        <f t="shared" si="48"/>
        <v>1.5188617799611057</v>
      </c>
      <c r="N389" s="10">
        <f t="shared" si="47"/>
        <v>2.5992852259916033</v>
      </c>
    </row>
    <row r="390" spans="3:14">
      <c r="C390" s="4">
        <f>Pressure!AB390*1000000</f>
        <v>4410452.5668437351</v>
      </c>
      <c r="D390" s="78">
        <f>Pressure!I390</f>
        <v>2.1367820014326583E-4</v>
      </c>
      <c r="E390" s="40">
        <f>Pressure!H390</f>
        <v>213.67820014326583</v>
      </c>
      <c r="F390" s="10">
        <f t="shared" si="42"/>
        <v>4.5000000000000009</v>
      </c>
      <c r="G390" s="4">
        <f t="shared" si="41"/>
        <v>186907.44216888421</v>
      </c>
      <c r="H390" s="42">
        <f t="shared" si="43"/>
        <v>7.2081186091009197</v>
      </c>
      <c r="I390" s="10">
        <f t="shared" si="44"/>
        <v>1.2554915349760614</v>
      </c>
      <c r="J390" s="4">
        <f t="shared" si="45"/>
        <v>1183.1972769029135</v>
      </c>
      <c r="K390" s="4">
        <f t="shared" si="46"/>
        <v>265.99462184769425</v>
      </c>
      <c r="L390" s="42">
        <f>Pressure!Q390</f>
        <v>0.48013816910926982</v>
      </c>
      <c r="M390" s="10">
        <f t="shared" si="48"/>
        <v>1.5191085356346827</v>
      </c>
      <c r="N390" s="10">
        <f t="shared" si="47"/>
        <v>2.5992852259916033</v>
      </c>
    </row>
    <row r="391" spans="3:14">
      <c r="C391" s="4">
        <f>Pressure!AB391*1000000</f>
        <v>4411381.7373015294</v>
      </c>
      <c r="D391" s="78">
        <f>Pressure!I391</f>
        <v>2.1367820014326583E-4</v>
      </c>
      <c r="E391" s="40">
        <f>Pressure!H391</f>
        <v>213.67820014326583</v>
      </c>
      <c r="F391" s="10">
        <f t="shared" si="42"/>
        <v>4.5000000000000009</v>
      </c>
      <c r="G391" s="4">
        <f t="shared" si="41"/>
        <v>186946.81882490154</v>
      </c>
      <c r="H391" s="42">
        <f t="shared" si="43"/>
        <v>7.2092991280080438</v>
      </c>
      <c r="I391" s="10">
        <f t="shared" si="44"/>
        <v>1.2555132405605101</v>
      </c>
      <c r="J391" s="4">
        <f t="shared" si="45"/>
        <v>1183.4670065837122</v>
      </c>
      <c r="K391" s="4">
        <f t="shared" si="46"/>
        <v>266.05525978681538</v>
      </c>
      <c r="L391" s="42">
        <f>Pressure!Q391</f>
        <v>0.48142213095895797</v>
      </c>
      <c r="M391" s="10">
        <f t="shared" si="48"/>
        <v>1.5193533255081879</v>
      </c>
      <c r="N391" s="10">
        <f t="shared" si="47"/>
        <v>2.5992852259916033</v>
      </c>
    </row>
    <row r="392" spans="3:14">
      <c r="C392" s="4">
        <f>Pressure!AB392*1000000</f>
        <v>4412303.4972154209</v>
      </c>
      <c r="D392" s="78">
        <f>Pressure!I392</f>
        <v>2.1367820014326583E-4</v>
      </c>
      <c r="E392" s="40">
        <f>Pressure!H392</f>
        <v>213.67820014326583</v>
      </c>
      <c r="F392" s="10">
        <f t="shared" si="42"/>
        <v>4.5000000000000009</v>
      </c>
      <c r="G392" s="4">
        <f t="shared" si="41"/>
        <v>186985.88143473311</v>
      </c>
      <c r="H392" s="42">
        <f t="shared" si="43"/>
        <v>7.210470187968423</v>
      </c>
      <c r="I392" s="10">
        <f t="shared" si="44"/>
        <v>1.2555347640006354</v>
      </c>
      <c r="J392" s="4">
        <f t="shared" si="45"/>
        <v>1183.7345850514316</v>
      </c>
      <c r="K392" s="4">
        <f t="shared" si="46"/>
        <v>266.11541411164779</v>
      </c>
      <c r="L392" s="42">
        <f>Pressure!Q392</f>
        <v>0.48270600653171175</v>
      </c>
      <c r="M392" s="10">
        <f t="shared" si="48"/>
        <v>1.5195961496421135</v>
      </c>
      <c r="N392" s="10">
        <f t="shared" si="47"/>
        <v>2.5992852259916033</v>
      </c>
    </row>
    <row r="393" spans="3:14">
      <c r="C393" s="4">
        <f>Pressure!AB393*1000000</f>
        <v>4413217.8451498523</v>
      </c>
      <c r="D393" s="78">
        <f>Pressure!I393</f>
        <v>2.1367820014326583E-4</v>
      </c>
      <c r="E393" s="40">
        <f>Pressure!H393</f>
        <v>213.67820014326583</v>
      </c>
      <c r="F393" s="10">
        <f t="shared" si="42"/>
        <v>4.5000000000000009</v>
      </c>
      <c r="G393" s="4">
        <f t="shared" si="41"/>
        <v>187024.62993754249</v>
      </c>
      <c r="H393" s="42">
        <f t="shared" si="43"/>
        <v>7.2116317882212773</v>
      </c>
      <c r="I393" s="10">
        <f t="shared" si="44"/>
        <v>1.2555561054854918</v>
      </c>
      <c r="J393" s="4">
        <f t="shared" si="45"/>
        <v>1184.0000118893429</v>
      </c>
      <c r="K393" s="4">
        <f t="shared" si="46"/>
        <v>266.17508472850659</v>
      </c>
      <c r="L393" s="42">
        <f>Pressure!Q393</f>
        <v>0.48398979653930807</v>
      </c>
      <c r="M393" s="10">
        <f t="shared" si="48"/>
        <v>1.5198370080963324</v>
      </c>
      <c r="N393" s="10">
        <f t="shared" si="47"/>
        <v>2.5992852259916033</v>
      </c>
    </row>
    <row r="394" spans="3:14">
      <c r="C394" s="4">
        <f>Pressure!AB394*1000000</f>
        <v>4414124.7796798144</v>
      </c>
      <c r="D394" s="78">
        <f>Pressure!I394</f>
        <v>2.1367820014326583E-4</v>
      </c>
      <c r="E394" s="40">
        <f>Pressure!H394</f>
        <v>213.67820014326583</v>
      </c>
      <c r="F394" s="10">
        <f t="shared" si="42"/>
        <v>4.5000000000000009</v>
      </c>
      <c r="G394" s="4">
        <f t="shared" si="41"/>
        <v>187063.06427294022</v>
      </c>
      <c r="H394" s="42">
        <f t="shared" si="43"/>
        <v>7.2127839280104737</v>
      </c>
      <c r="I394" s="10">
        <f t="shared" si="44"/>
        <v>1.2555772652024175</v>
      </c>
      <c r="J394" s="4">
        <f t="shared" si="45"/>
        <v>1184.2632866837791</v>
      </c>
      <c r="K394" s="4">
        <f t="shared" si="46"/>
        <v>266.23427154439531</v>
      </c>
      <c r="L394" s="42">
        <f>Pressure!Q394</f>
        <v>0.48527350169307687</v>
      </c>
      <c r="M394" s="10">
        <f t="shared" si="48"/>
        <v>1.5200759009299067</v>
      </c>
      <c r="N394" s="10">
        <f t="shared" si="47"/>
        <v>2.5992852259916033</v>
      </c>
    </row>
    <row r="395" spans="3:14">
      <c r="C395" s="4">
        <f>Pressure!AB395*1000000</f>
        <v>4415024.2993919281</v>
      </c>
      <c r="D395" s="78">
        <f>Pressure!I395</f>
        <v>2.1367820014326583E-4</v>
      </c>
      <c r="E395" s="40">
        <f>Pressure!H395</f>
        <v>213.67820014326583</v>
      </c>
      <c r="F395" s="10">
        <f t="shared" si="42"/>
        <v>4.5000000000000009</v>
      </c>
      <c r="G395" s="4">
        <f t="shared" si="41"/>
        <v>187101.18438102971</v>
      </c>
      <c r="H395" s="42">
        <f t="shared" si="43"/>
        <v>7.2139266065859546</v>
      </c>
      <c r="I395" s="10">
        <f t="shared" si="44"/>
        <v>1.2555982433370632</v>
      </c>
      <c r="J395" s="4">
        <f t="shared" si="45"/>
        <v>1184.5244090244489</v>
      </c>
      <c r="K395" s="4">
        <f t="shared" si="46"/>
        <v>266.29297446707631</v>
      </c>
      <c r="L395" s="42">
        <f>Pressure!Q395</f>
        <v>0.48655712270390516</v>
      </c>
      <c r="M395" s="10">
        <f t="shared" si="48"/>
        <v>1.5203128282013121</v>
      </c>
      <c r="N395" s="10">
        <f t="shared" si="47"/>
        <v>2.5992852259916033</v>
      </c>
    </row>
    <row r="396" spans="3:14">
      <c r="C396" s="4">
        <f>Pressure!AB396*1000000</f>
        <v>4415916.4028838612</v>
      </c>
      <c r="D396" s="78">
        <f>Pressure!I396</f>
        <v>2.1367820014326583E-4</v>
      </c>
      <c r="E396" s="40">
        <f>Pressure!H396</f>
        <v>213.67820014326583</v>
      </c>
      <c r="F396" s="10">
        <f t="shared" si="42"/>
        <v>4.5000000000000009</v>
      </c>
      <c r="G396" s="4">
        <f t="shared" si="41"/>
        <v>187138.9902023825</v>
      </c>
      <c r="H396" s="42">
        <f t="shared" si="43"/>
        <v>7.2150598232029575</v>
      </c>
      <c r="I396" s="10">
        <f t="shared" si="44"/>
        <v>1.2556190400733824</v>
      </c>
      <c r="J396" s="4">
        <f t="shared" si="45"/>
        <v>1184.7833785042683</v>
      </c>
      <c r="K396" s="4">
        <f t="shared" si="46"/>
        <v>266.35119340503314</v>
      </c>
      <c r="L396" s="42">
        <f>Pressure!Q396</f>
        <v>0.48784066028224099</v>
      </c>
      <c r="M396" s="10">
        <f t="shared" si="48"/>
        <v>1.5205477899684106</v>
      </c>
      <c r="N396" s="10">
        <f t="shared" si="47"/>
        <v>2.5992852259916033</v>
      </c>
    </row>
    <row r="397" spans="3:14">
      <c r="C397" s="4">
        <f>Pressure!AB397*1000000</f>
        <v>4416801.0887643509</v>
      </c>
      <c r="D397" s="78">
        <f>Pressure!I397</f>
        <v>2.1367820014326583E-4</v>
      </c>
      <c r="E397" s="40">
        <f>Pressure!H397</f>
        <v>213.67820014326583</v>
      </c>
      <c r="F397" s="10">
        <f t="shared" si="42"/>
        <v>4.5000000000000009</v>
      </c>
      <c r="G397" s="4">
        <f t="shared" si="41"/>
        <v>187176.4816780393</v>
      </c>
      <c r="H397" s="42">
        <f t="shared" si="43"/>
        <v>7.2161835771220746</v>
      </c>
      <c r="I397" s="10">
        <f t="shared" si="44"/>
        <v>1.2556396555936373</v>
      </c>
      <c r="J397" s="4">
        <f t="shared" si="45"/>
        <v>1185.0401947193661</v>
      </c>
      <c r="K397" s="4">
        <f t="shared" si="46"/>
        <v>266.40892826747137</v>
      </c>
      <c r="L397" s="42">
        <f>Pressure!Q397</f>
        <v>0.48912411513809723</v>
      </c>
      <c r="M397" s="10">
        <f t="shared" si="48"/>
        <v>1.5207807862882254</v>
      </c>
      <c r="N397" s="10">
        <f t="shared" si="47"/>
        <v>2.5992852259916033</v>
      </c>
    </row>
    <row r="398" spans="3:14">
      <c r="C398" s="4">
        <f>Pressure!AB398*1000000</f>
        <v>4417678.3556536734</v>
      </c>
      <c r="D398" s="78">
        <f>Pressure!I398</f>
        <v>2.1367820014326583E-4</v>
      </c>
      <c r="E398" s="40">
        <f>Pressure!H398</f>
        <v>213.67820014326583</v>
      </c>
      <c r="F398" s="10">
        <f t="shared" si="42"/>
        <v>4.5000000000000009</v>
      </c>
      <c r="G398" s="4">
        <f t="shared" si="41"/>
        <v>187213.65874952974</v>
      </c>
      <c r="H398" s="42">
        <f t="shared" si="43"/>
        <v>7.2172978676098269</v>
      </c>
      <c r="I398" s="10">
        <f t="shared" si="44"/>
        <v>1.2556600900784118</v>
      </c>
      <c r="J398" s="4">
        <f t="shared" si="45"/>
        <v>1185.2948572692214</v>
      </c>
      <c r="K398" s="4">
        <f t="shared" si="46"/>
        <v>266.46617896434998</v>
      </c>
      <c r="L398" s="42">
        <f>Pressure!Q398</f>
        <v>0.49040748798105566</v>
      </c>
      <c r="M398" s="10">
        <f t="shared" si="48"/>
        <v>1.5210118172173059</v>
      </c>
      <c r="N398" s="10">
        <f t="shared" si="47"/>
        <v>2.5992852259916033</v>
      </c>
    </row>
    <row r="399" spans="3:14">
      <c r="C399" s="4">
        <f>Pressure!AB399*1000000</f>
        <v>4418548.2021827642</v>
      </c>
      <c r="D399" s="78">
        <f>Pressure!I399</f>
        <v>2.1367820014326583E-4</v>
      </c>
      <c r="E399" s="40">
        <f>Pressure!H399</f>
        <v>213.67820014326583</v>
      </c>
      <c r="F399" s="10">
        <f t="shared" si="42"/>
        <v>4.5000000000000009</v>
      </c>
      <c r="G399" s="4">
        <f t="shared" si="41"/>
        <v>187250.52135883519</v>
      </c>
      <c r="H399" s="42">
        <f t="shared" si="43"/>
        <v>7.2184026939375823</v>
      </c>
      <c r="I399" s="10">
        <f t="shared" si="44"/>
        <v>1.2556803437065962</v>
      </c>
      <c r="J399" s="4">
        <f t="shared" si="45"/>
        <v>1185.5473657564073</v>
      </c>
      <c r="K399" s="4">
        <f t="shared" si="46"/>
        <v>266.52294540632329</v>
      </c>
      <c r="L399" s="42">
        <f>Pressure!Q399</f>
        <v>0.49169077952027068</v>
      </c>
      <c r="M399" s="10">
        <f t="shared" si="48"/>
        <v>1.5212408828112662</v>
      </c>
      <c r="N399" s="10">
        <f t="shared" si="47"/>
        <v>2.5992852259916033</v>
      </c>
    </row>
    <row r="400" spans="3:14">
      <c r="C400" s="4">
        <f>Pressure!AB400*1000000</f>
        <v>4419410.6269941553</v>
      </c>
      <c r="D400" s="78">
        <f>Pressure!I400</f>
        <v>2.1367820014326583E-4</v>
      </c>
      <c r="E400" s="40">
        <f>Pressure!H400</f>
        <v>213.67820014326583</v>
      </c>
      <c r="F400" s="10">
        <f t="shared" si="42"/>
        <v>4.5000000000000009</v>
      </c>
      <c r="G400" s="4">
        <f t="shared" si="41"/>
        <v>187287.06944842852</v>
      </c>
      <c r="H400" s="42">
        <f t="shared" si="43"/>
        <v>7.219498055382723</v>
      </c>
      <c r="I400" s="10">
        <f t="shared" si="44"/>
        <v>1.255700416655412</v>
      </c>
      <c r="J400" s="4">
        <f t="shared" si="45"/>
        <v>1185.7977197868631</v>
      </c>
      <c r="K400" s="4">
        <f t="shared" si="46"/>
        <v>266.57922750480265</v>
      </c>
      <c r="L400" s="42">
        <f>Pressure!Q400</f>
        <v>0.49297399046447349</v>
      </c>
      <c r="M400" s="10">
        <f t="shared" si="48"/>
        <v>1.5214679831253319</v>
      </c>
      <c r="N400" s="10">
        <f t="shared" si="47"/>
        <v>2.5992852259916033</v>
      </c>
    </row>
    <row r="401" spans="3:14">
      <c r="C401" s="4">
        <f>Pressure!AB401*1000000</f>
        <v>4420265.6287412234</v>
      </c>
      <c r="D401" s="78">
        <f>Pressure!I401</f>
        <v>2.1367820014326583E-4</v>
      </c>
      <c r="E401" s="40">
        <f>Pressure!H401</f>
        <v>213.67820014326583</v>
      </c>
      <c r="F401" s="10">
        <f t="shared" si="42"/>
        <v>4.5000000000000009</v>
      </c>
      <c r="G401" s="4">
        <f t="shared" si="41"/>
        <v>187323.30296124209</v>
      </c>
      <c r="H401" s="42">
        <f t="shared" si="43"/>
        <v>7.2205839512276908</v>
      </c>
      <c r="I401" s="10">
        <f t="shared" si="44"/>
        <v>1.255720309100399</v>
      </c>
      <c r="J401" s="4">
        <f t="shared" si="45"/>
        <v>1186.0459189696767</v>
      </c>
      <c r="K401" s="4">
        <f t="shared" si="46"/>
        <v>266.63502517190699</v>
      </c>
      <c r="L401" s="42">
        <f>Pressure!Q401</f>
        <v>0.49425712152197576</v>
      </c>
      <c r="M401" s="10">
        <f t="shared" si="48"/>
        <v>1.5216931182138598</v>
      </c>
      <c r="N401" s="10">
        <f t="shared" si="47"/>
        <v>2.5992852259916033</v>
      </c>
    </row>
    <row r="402" spans="3:14">
      <c r="C402" s="4">
        <f>Pressure!AB402*1000000</f>
        <v>4421113.206088772</v>
      </c>
      <c r="D402" s="78">
        <f>Pressure!I402</f>
        <v>2.1367820014326583E-4</v>
      </c>
      <c r="E402" s="40">
        <f>Pressure!H402</f>
        <v>213.67820014326583</v>
      </c>
      <c r="F402" s="10">
        <f t="shared" si="42"/>
        <v>4.5000000000000009</v>
      </c>
      <c r="G402" s="4">
        <f t="shared" si="41"/>
        <v>187359.2218406926</v>
      </c>
      <c r="H402" s="42">
        <f t="shared" si="43"/>
        <v>7.2216603807607482</v>
      </c>
      <c r="I402" s="10">
        <f t="shared" si="44"/>
        <v>1.2557400212154322</v>
      </c>
      <c r="J402" s="4">
        <f t="shared" si="45"/>
        <v>1186.2919629172522</v>
      </c>
      <c r="K402" s="4">
        <f t="shared" si="46"/>
        <v>266.69033832050093</v>
      </c>
      <c r="L402" s="42">
        <f>Pressure!Q402</f>
        <v>0.49554017340067363</v>
      </c>
      <c r="M402" s="10">
        <f t="shared" si="48"/>
        <v>1.5219162881305768</v>
      </c>
      <c r="N402" s="10">
        <f t="shared" si="47"/>
        <v>2.5992852259916033</v>
      </c>
    </row>
    <row r="403" spans="3:14">
      <c r="C403" s="4">
        <f>Pressure!AB403*1000000</f>
        <v>4421953.3577126097</v>
      </c>
      <c r="D403" s="78">
        <f>Pressure!I403</f>
        <v>2.1367820014326583E-4</v>
      </c>
      <c r="E403" s="40">
        <f>Pressure!H403</f>
        <v>213.67820014326583</v>
      </c>
      <c r="F403" s="10">
        <f t="shared" si="42"/>
        <v>4.5000000000000009</v>
      </c>
      <c r="G403" s="4">
        <f t="shared" si="41"/>
        <v>187394.82603066304</v>
      </c>
      <c r="H403" s="42">
        <f t="shared" si="43"/>
        <v>7.2227273432754364</v>
      </c>
      <c r="I403" s="10">
        <f t="shared" si="44"/>
        <v>1.2557595531727155</v>
      </c>
      <c r="J403" s="4">
        <f t="shared" si="45"/>
        <v>1186.5358512451894</v>
      </c>
      <c r="K403" s="4">
        <f t="shared" si="46"/>
        <v>266.7451668641674</v>
      </c>
      <c r="L403" s="42">
        <f>Pressure!Q403</f>
        <v>0.49682314680805162</v>
      </c>
      <c r="M403" s="10">
        <f t="shared" si="48"/>
        <v>1.5221374929286222</v>
      </c>
      <c r="N403" s="10">
        <f t="shared" si="47"/>
        <v>2.5992852259916033</v>
      </c>
    </row>
    <row r="404" spans="3:14">
      <c r="C404" s="4">
        <f>Pressure!AB404*1000000</f>
        <v>4422786.0822996199</v>
      </c>
      <c r="D404" s="78">
        <f>Pressure!I404</f>
        <v>2.1367820014326583E-4</v>
      </c>
      <c r="E404" s="40">
        <f>Pressure!H404</f>
        <v>213.67820014326583</v>
      </c>
      <c r="F404" s="10">
        <f t="shared" si="42"/>
        <v>4.5000000000000009</v>
      </c>
      <c r="G404" s="4">
        <f t="shared" si="41"/>
        <v>187430.11547550579</v>
      </c>
      <c r="H404" s="42">
        <f t="shared" si="43"/>
        <v>7.2237848380706629</v>
      </c>
      <c r="I404" s="10">
        <f t="shared" si="44"/>
        <v>1.2557789051427881</v>
      </c>
      <c r="J404" s="4">
        <f t="shared" si="45"/>
        <v>1186.7775835723028</v>
      </c>
      <c r="K404" s="4">
        <f t="shared" si="46"/>
        <v>266.79951071721206</v>
      </c>
      <c r="L404" s="42">
        <f>Pressure!Q404</f>
        <v>0.49810604245118645</v>
      </c>
      <c r="M404" s="10">
        <f t="shared" si="48"/>
        <v>1.5223567326603586</v>
      </c>
      <c r="N404" s="10">
        <f t="shared" si="47"/>
        <v>2.5992852259916033</v>
      </c>
    </row>
    <row r="405" spans="3:14">
      <c r="C405" s="4">
        <f>Pressure!AB405*1000000</f>
        <v>4423611.3785478445</v>
      </c>
      <c r="D405" s="78">
        <f>Pressure!I405</f>
        <v>2.1367820014326583E-4</v>
      </c>
      <c r="E405" s="40">
        <f>Pressure!H405</f>
        <v>213.67820014326583</v>
      </c>
      <c r="F405" s="10">
        <f t="shared" si="42"/>
        <v>4.5000000000000009</v>
      </c>
      <c r="G405" s="4">
        <f t="shared" si="41"/>
        <v>187465.09012004611</v>
      </c>
      <c r="H405" s="42">
        <f t="shared" si="43"/>
        <v>7.2248328644508213</v>
      </c>
      <c r="I405" s="10">
        <f t="shared" si="44"/>
        <v>1.2557980772945283</v>
      </c>
      <c r="J405" s="4">
        <f t="shared" si="45"/>
        <v>1187.0171595206452</v>
      </c>
      <c r="K405" s="4">
        <f t="shared" si="46"/>
        <v>266.85336979466871</v>
      </c>
      <c r="L405" s="42">
        <f>Pressure!Q405</f>
        <v>0.49938886103675095</v>
      </c>
      <c r="M405" s="10">
        <f t="shared" si="48"/>
        <v>1.5225740073774761</v>
      </c>
      <c r="N405" s="10">
        <f t="shared" si="47"/>
        <v>2.5992852259916033</v>
      </c>
    </row>
    <row r="406" spans="3:14">
      <c r="C406" s="4">
        <f>Pressure!AB406*1000000</f>
        <v>4424429.2451664926</v>
      </c>
      <c r="D406" s="78">
        <f>Pressure!I406</f>
        <v>2.1367820014326583E-4</v>
      </c>
      <c r="E406" s="40">
        <f>Pressure!H406</f>
        <v>213.67820014326583</v>
      </c>
      <c r="F406" s="10">
        <f t="shared" si="42"/>
        <v>4.5000000000000009</v>
      </c>
      <c r="G406" s="4">
        <f t="shared" si="41"/>
        <v>187499.74990958246</v>
      </c>
      <c r="H406" s="42">
        <f t="shared" si="43"/>
        <v>7.2258714217257927</v>
      </c>
      <c r="I406" s="10">
        <f t="shared" si="44"/>
        <v>1.2558170697951589</v>
      </c>
      <c r="J406" s="4">
        <f t="shared" si="45"/>
        <v>1187.2545787155123</v>
      </c>
      <c r="K406" s="4">
        <f t="shared" si="46"/>
        <v>266.90674401229984</v>
      </c>
      <c r="L406" s="42">
        <f>Pressure!Q406</f>
        <v>0.50067160327101801</v>
      </c>
      <c r="M406" s="10">
        <f t="shared" si="48"/>
        <v>1.5227893171310849</v>
      </c>
      <c r="N406" s="10">
        <f t="shared" si="47"/>
        <v>2.5992852259916033</v>
      </c>
    </row>
    <row r="407" spans="3:14">
      <c r="C407" s="4">
        <f>Pressure!AB407*1000000</f>
        <v>4425239.6808759607</v>
      </c>
      <c r="D407" s="78">
        <f>Pressure!I407</f>
        <v>2.1367820014326583E-4</v>
      </c>
      <c r="E407" s="40">
        <f>Pressure!H407</f>
        <v>213.67820014326583</v>
      </c>
      <c r="F407" s="10">
        <f t="shared" si="42"/>
        <v>4.5000000000000009</v>
      </c>
      <c r="G407" s="4">
        <f t="shared" si="41"/>
        <v>187534.09478988743</v>
      </c>
      <c r="H407" s="42">
        <f t="shared" si="43"/>
        <v>7.2269005092109779</v>
      </c>
      <c r="I407" s="10">
        <f t="shared" si="44"/>
        <v>1.2558358828102509</v>
      </c>
      <c r="J407" s="4">
        <f t="shared" si="45"/>
        <v>1187.4898407854464</v>
      </c>
      <c r="K407" s="4">
        <f t="shared" si="46"/>
        <v>266.95963328659826</v>
      </c>
      <c r="L407" s="42">
        <f>Pressure!Q407</f>
        <v>0.50195426985986424</v>
      </c>
      <c r="M407" s="10">
        <f t="shared" si="48"/>
        <v>1.5230026619714663</v>
      </c>
      <c r="N407" s="10">
        <f t="shared" si="47"/>
        <v>2.5992852259916033</v>
      </c>
    </row>
    <row r="408" spans="3:14">
      <c r="C408" s="4">
        <f>Pressure!AB408*1000000</f>
        <v>4426042.6844077511</v>
      </c>
      <c r="D408" s="78">
        <f>Pressure!I408</f>
        <v>2.1367820014326583E-4</v>
      </c>
      <c r="E408" s="40">
        <f>Pressure!H408</f>
        <v>213.67820014326583</v>
      </c>
      <c r="F408" s="10">
        <f t="shared" si="42"/>
        <v>4.5000000000000009</v>
      </c>
      <c r="G408" s="4">
        <f t="shared" si="41"/>
        <v>187568.12470720426</v>
      </c>
      <c r="H408" s="42">
        <f t="shared" si="43"/>
        <v>7.2279201262271986</v>
      </c>
      <c r="I408" s="10">
        <f t="shared" si="44"/>
        <v>1.2558545165037247</v>
      </c>
      <c r="J408" s="4">
        <f t="shared" si="45"/>
        <v>1187.7229453622151</v>
      </c>
      <c r="K408" s="4">
        <f t="shared" si="46"/>
        <v>267.01203753478154</v>
      </c>
      <c r="L408" s="42">
        <f>Pressure!Q408</f>
        <v>0.50323686150877411</v>
      </c>
      <c r="M408" s="10">
        <f t="shared" si="48"/>
        <v>1.5232140419484677</v>
      </c>
      <c r="N408" s="10">
        <f t="shared" si="47"/>
        <v>2.5992852259916033</v>
      </c>
    </row>
    <row r="409" spans="3:14">
      <c r="C409" s="4">
        <f>Pressure!AB409*1000000</f>
        <v>4426838.2545041041</v>
      </c>
      <c r="D409" s="78">
        <f>Pressure!I409</f>
        <v>2.1367820014326583E-4</v>
      </c>
      <c r="E409" s="40">
        <f>Pressure!H409</f>
        <v>213.67820014326583</v>
      </c>
      <c r="F409" s="10">
        <f t="shared" si="42"/>
        <v>4.5000000000000009</v>
      </c>
      <c r="G409" s="4">
        <f t="shared" si="41"/>
        <v>187601.83960823127</v>
      </c>
      <c r="H409" s="42">
        <f t="shared" si="43"/>
        <v>7.2289302721002313</v>
      </c>
      <c r="I409" s="10">
        <f t="shared" si="44"/>
        <v>1.2558729710378453</v>
      </c>
      <c r="J409" s="4">
        <f t="shared" si="45"/>
        <v>1187.9538920807015</v>
      </c>
      <c r="K409" s="4">
        <f t="shared" si="46"/>
        <v>267.06395667476767</v>
      </c>
      <c r="L409" s="42">
        <f>Pressure!Q409</f>
        <v>0.5045193789228436</v>
      </c>
      <c r="M409" s="10">
        <f t="shared" si="48"/>
        <v>1.5234234571110297</v>
      </c>
      <c r="N409" s="10">
        <f t="shared" si="47"/>
        <v>2.5992852259916033</v>
      </c>
    </row>
    <row r="410" spans="3:14">
      <c r="C410" s="4">
        <f>Pressure!AB410*1000000</f>
        <v>4427626.3899190491</v>
      </c>
      <c r="D410" s="78">
        <f>Pressure!I410</f>
        <v>2.1367820014326583E-4</v>
      </c>
      <c r="E410" s="40">
        <f>Pressure!H410</f>
        <v>213.67820014326583</v>
      </c>
      <c r="F410" s="10">
        <f t="shared" si="42"/>
        <v>4.5000000000000009</v>
      </c>
      <c r="G410" s="4">
        <f t="shared" si="41"/>
        <v>187635.2394401663</v>
      </c>
      <c r="H410" s="42">
        <f t="shared" si="43"/>
        <v>7.2299309461621482</v>
      </c>
      <c r="I410" s="10">
        <f t="shared" si="44"/>
        <v>1.2558912465732504</v>
      </c>
      <c r="J410" s="4">
        <f t="shared" si="45"/>
        <v>1188.1826805792123</v>
      </c>
      <c r="K410" s="4">
        <f t="shared" si="46"/>
        <v>267.11539062524446</v>
      </c>
      <c r="L410" s="42">
        <f>Pressure!Q410</f>
        <v>0.5058018228067841</v>
      </c>
      <c r="M410" s="10">
        <f t="shared" si="48"/>
        <v>1.5236309075075221</v>
      </c>
      <c r="N410" s="10">
        <f t="shared" si="47"/>
        <v>2.5992852259916033</v>
      </c>
    </row>
    <row r="411" spans="3:14">
      <c r="C411" s="4">
        <f>Pressure!AB411*1000000</f>
        <v>4428407.0894170702</v>
      </c>
      <c r="D411" s="78">
        <f>Pressure!I411</f>
        <v>2.1367820014326583E-4</v>
      </c>
      <c r="E411" s="40">
        <f>Pressure!H411</f>
        <v>213.67820014326583</v>
      </c>
      <c r="F411" s="10">
        <f t="shared" si="42"/>
        <v>4.5000000000000009</v>
      </c>
      <c r="G411" s="4">
        <f t="shared" si="41"/>
        <v>187668.32415065035</v>
      </c>
      <c r="H411" s="42">
        <f t="shared" si="43"/>
        <v>7.2309221477496211</v>
      </c>
      <c r="I411" s="10">
        <f t="shared" si="44"/>
        <v>1.2559093432689221</v>
      </c>
      <c r="J411" s="4">
        <f t="shared" si="45"/>
        <v>1188.409310499088</v>
      </c>
      <c r="K411" s="4">
        <f t="shared" si="46"/>
        <v>267.16633930558157</v>
      </c>
      <c r="L411" s="42">
        <f>Pressure!Q411</f>
        <v>0.5070841938649262</v>
      </c>
      <c r="M411" s="10">
        <f t="shared" si="48"/>
        <v>1.5238363931855681</v>
      </c>
      <c r="N411" s="10">
        <f t="shared" si="47"/>
        <v>2.5992852259916033</v>
      </c>
    </row>
    <row r="412" spans="3:14">
      <c r="C412" s="4">
        <f>Pressure!AB412*1000000</f>
        <v>4429180.3517741952</v>
      </c>
      <c r="D412" s="78">
        <f>Pressure!I412</f>
        <v>2.1367820014326583E-4</v>
      </c>
      <c r="E412" s="40">
        <f>Pressure!H412</f>
        <v>213.67820014326583</v>
      </c>
      <c r="F412" s="10">
        <f t="shared" si="42"/>
        <v>4.5000000000000009</v>
      </c>
      <c r="G412" s="4">
        <f t="shared" ref="G412:G475" si="49">IF(C412/(1+(k-1)/2*N412^2)^(k/(k-1))&lt;patm*1000000,patm*1000000,C412/(1+(k-1)/2*N412^2)^(k/(k-1)))</f>
        <v>187701.09368781355</v>
      </c>
      <c r="H412" s="42">
        <f t="shared" si="43"/>
        <v>7.2319038762053021</v>
      </c>
      <c r="I412" s="10">
        <f t="shared" si="44"/>
        <v>1.2559272612822172</v>
      </c>
      <c r="J412" s="4">
        <f t="shared" si="45"/>
        <v>1188.6337814850208</v>
      </c>
      <c r="K412" s="4">
        <f t="shared" si="46"/>
        <v>267.21680263590235</v>
      </c>
      <c r="L412" s="42">
        <f>Pressure!Q412</f>
        <v>0.50836649280122381</v>
      </c>
      <c r="M412" s="10">
        <f t="shared" si="48"/>
        <v>1.5240399141924024</v>
      </c>
      <c r="N412" s="10">
        <f t="shared" si="47"/>
        <v>2.5992852259916033</v>
      </c>
    </row>
    <row r="413" spans="3:14">
      <c r="C413" s="4">
        <f>Pressure!AB413*1000000</f>
        <v>4429946.1757771028</v>
      </c>
      <c r="D413" s="78">
        <f>Pressure!I413</f>
        <v>2.1367820014326583E-4</v>
      </c>
      <c r="E413" s="40">
        <f>Pressure!H413</f>
        <v>213.67820014326583</v>
      </c>
      <c r="F413" s="10">
        <f t="shared" ref="F413:F476" si="50">aexit/E413</f>
        <v>4.5000000000000009</v>
      </c>
      <c r="G413" s="4">
        <f t="shared" si="49"/>
        <v>187733.54800023741</v>
      </c>
      <c r="H413" s="42">
        <f t="shared" ref="H413:H476" si="51">1/(((k+1)/2)^(1/(k-1))*(patm*1000000/C413)^(1/k)*SQRT((k+1)/(k-1)*(1-(patm*1000000/C413)^((k-1)/k))))</f>
        <v>7.2328761308767051</v>
      </c>
      <c r="I413" s="10">
        <f t="shared" ref="I413:I476" si="52">etanoz*SQRT(2*k^2/(k-1)*(2/(k+1))^((k+1)/(k-1))*(1-(G413/C413)^((k-1)/k)))+(G413-patm*1000000)/C413*(aexit/E413)</f>
        <v>1.255945000768848</v>
      </c>
      <c r="J413" s="4">
        <f t="shared" ref="J413:J476" si="53">I413*D413*C413</f>
        <v>1188.8560931847951</v>
      </c>
      <c r="K413" s="4">
        <f t="shared" ref="K413:K474" si="54">J413/4.4482</f>
        <v>267.26678053702511</v>
      </c>
      <c r="L413" s="42">
        <f>Pressure!Q413</f>
        <v>0.50964872031925768</v>
      </c>
      <c r="M413" s="10">
        <f t="shared" si="48"/>
        <v>1.5242414705742586</v>
      </c>
      <c r="N413" s="10">
        <f t="shared" si="47"/>
        <v>2.5992852259916033</v>
      </c>
    </row>
    <row r="414" spans="3:14">
      <c r="C414" s="4">
        <f>Pressure!AB414*1000000</f>
        <v>4430704.5602238569</v>
      </c>
      <c r="D414" s="78">
        <f>Pressure!I414</f>
        <v>2.1367820014326583E-4</v>
      </c>
      <c r="E414" s="40">
        <f>Pressure!H414</f>
        <v>213.67820014326583</v>
      </c>
      <c r="F414" s="10">
        <f t="shared" si="50"/>
        <v>4.5000000000000009</v>
      </c>
      <c r="G414" s="4">
        <f t="shared" si="49"/>
        <v>187765.68703698597</v>
      </c>
      <c r="H414" s="42">
        <f t="shared" si="51"/>
        <v>7.2338389111171386</v>
      </c>
      <c r="I414" s="10">
        <f t="shared" si="52"/>
        <v>1.2559625618829036</v>
      </c>
      <c r="J414" s="4">
        <f t="shared" si="53"/>
        <v>1189.0762452494994</v>
      </c>
      <c r="K414" s="4">
        <f t="shared" si="54"/>
        <v>267.3162729305111</v>
      </c>
      <c r="L414" s="42">
        <f>Pressure!Q414</f>
        <v>0.51093087712223928</v>
      </c>
      <c r="M414" s="10">
        <f t="shared" si="48"/>
        <v>1.5244410623767426</v>
      </c>
      <c r="N414" s="10">
        <f t="shared" ref="N414:N477" si="55">N413-1/834*(me-mef)</f>
        <v>2.5992852259916033</v>
      </c>
    </row>
    <row r="415" spans="3:14">
      <c r="C415" s="4">
        <f>Pressure!AB415*1000000</f>
        <v>4431455.5039236369</v>
      </c>
      <c r="D415" s="78">
        <f>Pressure!I415</f>
        <v>2.1367820014326583E-4</v>
      </c>
      <c r="E415" s="40">
        <f>Pressure!H415</f>
        <v>213.67820014326583</v>
      </c>
      <c r="F415" s="10">
        <f t="shared" si="50"/>
        <v>4.5000000000000009</v>
      </c>
      <c r="G415" s="4">
        <f t="shared" si="49"/>
        <v>187797.51074759421</v>
      </c>
      <c r="H415" s="42">
        <f t="shared" si="51"/>
        <v>7.2347922162853395</v>
      </c>
      <c r="I415" s="10">
        <f t="shared" si="52"/>
        <v>1.2559799447768469</v>
      </c>
      <c r="J415" s="4">
        <f t="shared" si="53"/>
        <v>1189.2942373334492</v>
      </c>
      <c r="K415" s="4">
        <f t="shared" si="54"/>
        <v>267.3652797386469</v>
      </c>
      <c r="L415" s="42">
        <f>Pressure!Q415</f>
        <v>0.51221296391301474</v>
      </c>
      <c r="M415" s="10">
        <f t="shared" si="48"/>
        <v>1.5246386896449282</v>
      </c>
      <c r="N415" s="10">
        <f t="shared" si="55"/>
        <v>2.5992852259916033</v>
      </c>
    </row>
    <row r="416" spans="3:14">
      <c r="C416" s="4">
        <f>Pressure!AB416*1000000</f>
        <v>4432199.0056964494</v>
      </c>
      <c r="D416" s="78">
        <f>Pressure!I416</f>
        <v>2.1367820014326583E-4</v>
      </c>
      <c r="E416" s="40">
        <f>Pressure!H416</f>
        <v>213.67820014326583</v>
      </c>
      <c r="F416" s="10">
        <f t="shared" si="50"/>
        <v>4.5000000000000009</v>
      </c>
      <c r="G416" s="4">
        <f t="shared" si="49"/>
        <v>187829.01908205613</v>
      </c>
      <c r="H416" s="42">
        <f t="shared" si="51"/>
        <v>7.2357360457451572</v>
      </c>
      <c r="I416" s="10">
        <f t="shared" si="52"/>
        <v>1.2559971496015112</v>
      </c>
      <c r="J416" s="4">
        <f t="shared" si="53"/>
        <v>1189.510069094104</v>
      </c>
      <c r="K416" s="4">
        <f t="shared" si="54"/>
        <v>267.41380088442605</v>
      </c>
      <c r="L416" s="42">
        <f>Pressure!Q416</f>
        <v>0.51349498139406857</v>
      </c>
      <c r="M416" s="10">
        <f t="shared" si="48"/>
        <v>1.52483435242313</v>
      </c>
      <c r="N416" s="10">
        <f t="shared" si="55"/>
        <v>2.5992852259916033</v>
      </c>
    </row>
    <row r="417" spans="3:14">
      <c r="C417" s="4">
        <f>Pressure!AB417*1000000</f>
        <v>4432935.0643735826</v>
      </c>
      <c r="D417" s="78">
        <f>Pressure!I417</f>
        <v>2.1367820014326583E-4</v>
      </c>
      <c r="E417" s="40">
        <f>Pressure!H417</f>
        <v>213.67820014326583</v>
      </c>
      <c r="F417" s="10">
        <f t="shared" si="50"/>
        <v>4.5000000000000009</v>
      </c>
      <c r="G417" s="4">
        <f t="shared" si="49"/>
        <v>187860.21199084361</v>
      </c>
      <c r="H417" s="42">
        <f t="shared" si="51"/>
        <v>7.2366703988660817</v>
      </c>
      <c r="I417" s="10">
        <f t="shared" si="52"/>
        <v>1.2560141765061135</v>
      </c>
      <c r="J417" s="4">
        <f t="shared" si="53"/>
        <v>1189.7237401921966</v>
      </c>
      <c r="K417" s="4">
        <f t="shared" si="54"/>
        <v>267.46183629157787</v>
      </c>
      <c r="L417" s="42">
        <f>Pressure!Q417</f>
        <v>0.51477693026752758</v>
      </c>
      <c r="M417" s="10">
        <f t="shared" si="48"/>
        <v>1.5250280507550746</v>
      </c>
      <c r="N417" s="10">
        <f t="shared" si="55"/>
        <v>2.5992852259916033</v>
      </c>
    </row>
    <row r="418" spans="3:14">
      <c r="C418" s="4">
        <f>Pressure!AB418*1000000</f>
        <v>4433663.678797421</v>
      </c>
      <c r="D418" s="78">
        <f>Pressure!I418</f>
        <v>2.1367820014326583E-4</v>
      </c>
      <c r="E418" s="40">
        <f>Pressure!H418</f>
        <v>213.67820014326583</v>
      </c>
      <c r="F418" s="10">
        <f t="shared" si="50"/>
        <v>4.5000000000000009</v>
      </c>
      <c r="G418" s="4">
        <f t="shared" si="49"/>
        <v>187891.08942489896</v>
      </c>
      <c r="H418" s="42">
        <f t="shared" si="51"/>
        <v>7.2375952750230539</v>
      </c>
      <c r="I418" s="10">
        <f t="shared" si="52"/>
        <v>1.2560310256382536</v>
      </c>
      <c r="J418" s="4">
        <f t="shared" si="53"/>
        <v>1189.935250291682</v>
      </c>
      <c r="K418" s="4">
        <f t="shared" si="54"/>
        <v>267.50938588455602</v>
      </c>
      <c r="L418" s="42">
        <f>Pressure!Q418</f>
        <v>0.51605881123516451</v>
      </c>
      <c r="M418" s="10">
        <f t="shared" si="48"/>
        <v>1.5252197846836946</v>
      </c>
      <c r="N418" s="10">
        <f t="shared" si="55"/>
        <v>2.5992852259916033</v>
      </c>
    </row>
    <row r="419" spans="3:14">
      <c r="C419" s="4">
        <f>Pressure!AB419*1000000</f>
        <v>4434384.8478209265</v>
      </c>
      <c r="D419" s="78">
        <f>Pressure!I419</f>
        <v>2.1367820014326583E-4</v>
      </c>
      <c r="E419" s="40">
        <f>Pressure!H419</f>
        <v>213.67820014326583</v>
      </c>
      <c r="F419" s="10">
        <f t="shared" si="50"/>
        <v>4.5000000000000009</v>
      </c>
      <c r="G419" s="4">
        <f t="shared" si="49"/>
        <v>187921.65133561267</v>
      </c>
      <c r="H419" s="42">
        <f t="shared" si="51"/>
        <v>7.2385106735957834</v>
      </c>
      <c r="I419" s="10">
        <f t="shared" si="52"/>
        <v>1.2560476971439061</v>
      </c>
      <c r="J419" s="4">
        <f t="shared" si="53"/>
        <v>1190.144599059586</v>
      </c>
      <c r="K419" s="4">
        <f t="shared" si="54"/>
        <v>267.55644958850456</v>
      </c>
      <c r="L419" s="42">
        <f>Pressure!Q419</f>
        <v>0.51734062499840205</v>
      </c>
      <c r="M419" s="10">
        <f t="shared" si="48"/>
        <v>1.5254095542514041</v>
      </c>
      <c r="N419" s="10">
        <f t="shared" si="55"/>
        <v>2.5992852259916033</v>
      </c>
    </row>
    <row r="420" spans="3:14">
      <c r="C420" s="4">
        <f>Pressure!AB420*1000000</f>
        <v>4435098.5703087281</v>
      </c>
      <c r="D420" s="78">
        <f>Pressure!I420</f>
        <v>2.1367820014326583E-4</v>
      </c>
      <c r="E420" s="40">
        <f>Pressure!H420</f>
        <v>213.67820014326583</v>
      </c>
      <c r="F420" s="10">
        <f t="shared" si="50"/>
        <v>4.5000000000000009</v>
      </c>
      <c r="G420" s="4">
        <f t="shared" si="49"/>
        <v>187951.8976748696</v>
      </c>
      <c r="H420" s="42">
        <f t="shared" si="51"/>
        <v>7.2394165939701409</v>
      </c>
      <c r="I420" s="10">
        <f t="shared" si="52"/>
        <v>1.2560641911674471</v>
      </c>
      <c r="J420" s="4">
        <f t="shared" si="53"/>
        <v>1190.3517861663204</v>
      </c>
      <c r="K420" s="4">
        <f t="shared" si="54"/>
        <v>267.60302732932882</v>
      </c>
      <c r="L420" s="42">
        <f>Pressure!Q420</f>
        <v>0.51862237225831653</v>
      </c>
      <c r="M420" s="10">
        <f t="shared" si="48"/>
        <v>1.5255973594998131</v>
      </c>
      <c r="N420" s="10">
        <f t="shared" si="55"/>
        <v>2.5992852259916033</v>
      </c>
    </row>
    <row r="421" spans="3:14">
      <c r="C421" s="4">
        <f>Pressure!AB421*1000000</f>
        <v>4435804.8451360958</v>
      </c>
      <c r="D421" s="78">
        <f>Pressure!I421</f>
        <v>2.1367820014326583E-4</v>
      </c>
      <c r="E421" s="40">
        <f>Pressure!H421</f>
        <v>213.67820014326583</v>
      </c>
      <c r="F421" s="10">
        <f t="shared" si="50"/>
        <v>4.5000000000000009</v>
      </c>
      <c r="G421" s="4">
        <f t="shared" si="49"/>
        <v>187981.82839500566</v>
      </c>
      <c r="H421" s="42">
        <f t="shared" si="51"/>
        <v>7.2403130355368512</v>
      </c>
      <c r="I421" s="10">
        <f t="shared" si="52"/>
        <v>1.2560805078516348</v>
      </c>
      <c r="J421" s="4">
        <f t="shared" si="53"/>
        <v>1190.5568112853864</v>
      </c>
      <c r="K421" s="4">
        <f t="shared" si="54"/>
        <v>267.64911903362855</v>
      </c>
      <c r="L421" s="42">
        <f>Pressure!Q421</f>
        <v>0.51990405371564163</v>
      </c>
      <c r="M421" s="10">
        <f t="shared" si="48"/>
        <v>1.525783200469883</v>
      </c>
      <c r="N421" s="10">
        <f t="shared" si="55"/>
        <v>2.5992852259916033</v>
      </c>
    </row>
    <row r="422" spans="3:14">
      <c r="C422" s="4">
        <f>Pressure!AB422*1000000</f>
        <v>4436503.6711894041</v>
      </c>
      <c r="D422" s="78">
        <f>Pressure!I422</f>
        <v>2.1367820014326583E-4</v>
      </c>
      <c r="E422" s="40">
        <f>Pressure!H422</f>
        <v>213.67820014326583</v>
      </c>
      <c r="F422" s="10">
        <f t="shared" si="50"/>
        <v>4.5000000000000009</v>
      </c>
      <c r="G422" s="4">
        <f t="shared" si="49"/>
        <v>188011.44344882731</v>
      </c>
      <c r="H422" s="42">
        <f t="shared" si="51"/>
        <v>7.241199997692104</v>
      </c>
      <c r="I422" s="10">
        <f t="shared" si="52"/>
        <v>1.2560966473376229</v>
      </c>
      <c r="J422" s="4">
        <f t="shared" si="53"/>
        <v>1190.7596740935089</v>
      </c>
      <c r="K422" s="4">
        <f t="shared" si="54"/>
        <v>267.69472462872824</v>
      </c>
      <c r="L422" s="42">
        <f>Pressure!Q422</f>
        <v>0.52118567007077232</v>
      </c>
      <c r="M422" s="10">
        <f t="shared" si="48"/>
        <v>1.52596707720196</v>
      </c>
      <c r="N422" s="10">
        <f t="shared" si="55"/>
        <v>2.5992852259916033</v>
      </c>
    </row>
    <row r="423" spans="3:14">
      <c r="C423" s="4">
        <f>Pressure!AB423*1000000</f>
        <v>4437195.0473661888</v>
      </c>
      <c r="D423" s="78">
        <f>Pressure!I423</f>
        <v>2.1367820014326583E-4</v>
      </c>
      <c r="E423" s="40">
        <f>Pressure!H423</f>
        <v>213.67820014326583</v>
      </c>
      <c r="F423" s="10">
        <f t="shared" si="50"/>
        <v>4.5000000000000009</v>
      </c>
      <c r="G423" s="4">
        <f t="shared" si="49"/>
        <v>188040.74278961396</v>
      </c>
      <c r="H423" s="42">
        <f t="shared" si="51"/>
        <v>7.242077479837608</v>
      </c>
      <c r="I423" s="10">
        <f t="shared" si="52"/>
        <v>1.2561126097649646</v>
      </c>
      <c r="J423" s="4">
        <f t="shared" si="53"/>
        <v>1190.9603742706527</v>
      </c>
      <c r="K423" s="4">
        <f t="shared" si="54"/>
        <v>267.73984404268077</v>
      </c>
      <c r="L423" s="42">
        <f>Pressure!Q423</f>
        <v>0.52246722202376861</v>
      </c>
      <c r="M423" s="10">
        <f t="shared" si="48"/>
        <v>1.5261489897357488</v>
      </c>
      <c r="N423" s="10">
        <f t="shared" si="55"/>
        <v>2.5992852259916033</v>
      </c>
    </row>
    <row r="424" spans="3:14">
      <c r="C424" s="4">
        <f>Pressure!AB424*1000000</f>
        <v>4437878.9725749744</v>
      </c>
      <c r="D424" s="78">
        <f>Pressure!I424</f>
        <v>2.1367820014326583E-4</v>
      </c>
      <c r="E424" s="40">
        <f>Pressure!H424</f>
        <v>213.67820014326583</v>
      </c>
      <c r="F424" s="10">
        <f t="shared" si="50"/>
        <v>4.5000000000000009</v>
      </c>
      <c r="G424" s="4">
        <f t="shared" si="49"/>
        <v>188069.72637111077</v>
      </c>
      <c r="H424" s="42">
        <f t="shared" si="51"/>
        <v>7.2429454813803797</v>
      </c>
      <c r="I424" s="10">
        <f t="shared" si="52"/>
        <v>1.2561283952716118</v>
      </c>
      <c r="J424" s="4">
        <f t="shared" si="53"/>
        <v>1191.158911499972</v>
      </c>
      <c r="K424" s="4">
        <f t="shared" si="54"/>
        <v>267.78447720425612</v>
      </c>
      <c r="L424" s="42">
        <f>Pressure!Q424</f>
        <v>0.52374871027435921</v>
      </c>
      <c r="M424" s="10">
        <f t="shared" ref="M424:M473" si="56">(J424+J423)/2*(L424-L423)</f>
        <v>1.526328938110165</v>
      </c>
      <c r="N424" s="10">
        <f t="shared" si="55"/>
        <v>2.5992852259916033</v>
      </c>
    </row>
    <row r="425" spans="3:14">
      <c r="C425" s="4">
        <f>Pressure!AB425*1000000</f>
        <v>4438555.4457351305</v>
      </c>
      <c r="D425" s="78">
        <f>Pressure!I425</f>
        <v>2.1367820014326583E-4</v>
      </c>
      <c r="E425" s="40">
        <f>Pressure!H425</f>
        <v>213.67820014326583</v>
      </c>
      <c r="F425" s="10">
        <f t="shared" si="50"/>
        <v>4.5000000000000009</v>
      </c>
      <c r="G425" s="4">
        <f t="shared" si="49"/>
        <v>188098.39414752246</v>
      </c>
      <c r="H425" s="42">
        <f t="shared" si="51"/>
        <v>7.2438040017325687</v>
      </c>
      <c r="I425" s="10">
        <f t="shared" si="52"/>
        <v>1.2561440039939153</v>
      </c>
      <c r="J425" s="4">
        <f t="shared" si="53"/>
        <v>1191.35528546777</v>
      </c>
      <c r="K425" s="4">
        <f t="shared" si="54"/>
        <v>267.82862404293201</v>
      </c>
      <c r="L425" s="42">
        <f>Pressure!Q425</f>
        <v>0.52503013552194533</v>
      </c>
      <c r="M425" s="10">
        <f t="shared" si="56"/>
        <v>1.5265069223634185</v>
      </c>
      <c r="N425" s="10">
        <f t="shared" si="55"/>
        <v>2.5992852259916033</v>
      </c>
    </row>
    <row r="426" spans="3:14">
      <c r="C426" s="4">
        <f>Pressure!AB426*1000000</f>
        <v>4439224.4657774782</v>
      </c>
      <c r="D426" s="78">
        <f>Pressure!I426</f>
        <v>2.1367820014326583E-4</v>
      </c>
      <c r="E426" s="40">
        <f>Pressure!H426</f>
        <v>213.67820014326583</v>
      </c>
      <c r="F426" s="10">
        <f t="shared" si="50"/>
        <v>4.5000000000000009</v>
      </c>
      <c r="G426" s="4">
        <f t="shared" si="49"/>
        <v>188126.74607353908</v>
      </c>
      <c r="H426" s="42">
        <f t="shared" si="51"/>
        <v>7.2446530403122198</v>
      </c>
      <c r="I426" s="10">
        <f t="shared" si="52"/>
        <v>1.2561594360666406</v>
      </c>
      <c r="J426" s="4">
        <f t="shared" si="53"/>
        <v>1191.5494958636737</v>
      </c>
      <c r="K426" s="4">
        <f t="shared" si="54"/>
        <v>267.87228448893342</v>
      </c>
      <c r="L426" s="42">
        <f>Pressure!Q426</f>
        <v>0.52631149846560465</v>
      </c>
      <c r="M426" s="10">
        <f t="shared" si="56"/>
        <v>1.5266829425333699</v>
      </c>
      <c r="N426" s="10">
        <f t="shared" si="55"/>
        <v>2.5992852259916033</v>
      </c>
    </row>
    <row r="427" spans="3:14">
      <c r="C427" s="4">
        <f>Pressure!AB427*1000000</f>
        <v>4439886.0316432361</v>
      </c>
      <c r="D427" s="78">
        <f>Pressure!I427</f>
        <v>2.1367820014326583E-4</v>
      </c>
      <c r="E427" s="40">
        <f>Pressure!H427</f>
        <v>213.67820014326583</v>
      </c>
      <c r="F427" s="10">
        <f t="shared" si="50"/>
        <v>4.5000000000000009</v>
      </c>
      <c r="G427" s="4">
        <f t="shared" si="49"/>
        <v>188154.78210429125</v>
      </c>
      <c r="H427" s="42">
        <f t="shared" si="51"/>
        <v>7.2454925965419417</v>
      </c>
      <c r="I427" s="10">
        <f t="shared" si="52"/>
        <v>1.256174691622947</v>
      </c>
      <c r="J427" s="4">
        <f t="shared" si="53"/>
        <v>1191.7415423803288</v>
      </c>
      <c r="K427" s="4">
        <f t="shared" si="54"/>
        <v>267.91545847316416</v>
      </c>
      <c r="L427" s="42">
        <f>Pressure!Q427</f>
        <v>0.5275927998040949</v>
      </c>
      <c r="M427" s="10">
        <f t="shared" si="56"/>
        <v>1.5268569986569269</v>
      </c>
      <c r="N427" s="10">
        <f t="shared" si="55"/>
        <v>2.5992852259916033</v>
      </c>
    </row>
    <row r="428" spans="3:14">
      <c r="C428" s="4">
        <f>Pressure!AB428*1000000</f>
        <v>4440540.1422850173</v>
      </c>
      <c r="D428" s="78">
        <f>Pressure!I428</f>
        <v>2.1367820014326583E-4</v>
      </c>
      <c r="E428" s="40">
        <f>Pressure!H428</f>
        <v>213.67820014326583</v>
      </c>
      <c r="F428" s="10">
        <f t="shared" si="50"/>
        <v>4.5000000000000009</v>
      </c>
      <c r="G428" s="4">
        <f t="shared" si="49"/>
        <v>188182.50219539253</v>
      </c>
      <c r="H428" s="42">
        <f t="shared" si="51"/>
        <v>7.2463226698501808</v>
      </c>
      <c r="I428" s="10">
        <f t="shared" si="52"/>
        <v>1.2561897707944136</v>
      </c>
      <c r="J428" s="4">
        <f t="shared" si="53"/>
        <v>1191.9314247136881</v>
      </c>
      <c r="K428" s="4">
        <f t="shared" si="54"/>
        <v>267.95814592727129</v>
      </c>
      <c r="L428" s="42">
        <f>Pressure!Q428</f>
        <v>0.52887404023585771</v>
      </c>
      <c r="M428" s="10">
        <f t="shared" si="56"/>
        <v>1.5270290907704369</v>
      </c>
      <c r="N428" s="10">
        <f t="shared" si="55"/>
        <v>2.5992852259916033</v>
      </c>
    </row>
    <row r="429" spans="3:14">
      <c r="C429" s="4">
        <f>Pressure!AB429*1000000</f>
        <v>4441186.7966664433</v>
      </c>
      <c r="D429" s="78">
        <f>Pressure!I429</f>
        <v>2.1367820014326583E-4</v>
      </c>
      <c r="E429" s="40">
        <f>Pressure!H429</f>
        <v>213.67820014326583</v>
      </c>
      <c r="F429" s="10">
        <f t="shared" si="50"/>
        <v>4.5000000000000009</v>
      </c>
      <c r="G429" s="4">
        <f t="shared" si="49"/>
        <v>188209.90630292296</v>
      </c>
      <c r="H429" s="42">
        <f t="shared" si="51"/>
        <v>7.2471432596707288</v>
      </c>
      <c r="I429" s="10">
        <f t="shared" si="52"/>
        <v>1.2562046737110331</v>
      </c>
      <c r="J429" s="4">
        <f t="shared" si="53"/>
        <v>1192.1191425629008</v>
      </c>
      <c r="K429" s="4">
        <f t="shared" si="54"/>
        <v>268.00034678362056</v>
      </c>
      <c r="L429" s="42">
        <f>Pressure!Q429</f>
        <v>0.53015522045902219</v>
      </c>
      <c r="M429" s="10">
        <f t="shared" si="56"/>
        <v>1.5271992189094123</v>
      </c>
      <c r="N429" s="10">
        <f t="shared" si="55"/>
        <v>2.5992852259916033</v>
      </c>
    </row>
    <row r="430" spans="3:14">
      <c r="C430" s="4">
        <f>Pressure!AB430*1000000</f>
        <v>4441825.9937620349</v>
      </c>
      <c r="D430" s="78">
        <f>Pressure!I430</f>
        <v>2.1367820014326583E-4</v>
      </c>
      <c r="E430" s="40">
        <f>Pressure!H430</f>
        <v>213.67820014326583</v>
      </c>
      <c r="F430" s="10">
        <f t="shared" si="50"/>
        <v>4.5000000000000009</v>
      </c>
      <c r="G430" s="4">
        <f t="shared" si="49"/>
        <v>188236.99438342449</v>
      </c>
      <c r="H430" s="42">
        <f t="shared" si="51"/>
        <v>7.2479543654425811</v>
      </c>
      <c r="I430" s="10">
        <f t="shared" si="52"/>
        <v>1.2562194005012113</v>
      </c>
      <c r="J430" s="4">
        <f t="shared" si="53"/>
        <v>1192.3046956302792</v>
      </c>
      <c r="K430" s="4">
        <f t="shared" si="54"/>
        <v>268.04206097528868</v>
      </c>
      <c r="L430" s="42">
        <f>Pressure!Q430</f>
        <v>0.53143634117140892</v>
      </c>
      <c r="M430" s="10">
        <f t="shared" si="56"/>
        <v>1.5273673831089736</v>
      </c>
      <c r="N430" s="10">
        <f t="shared" si="55"/>
        <v>2.5992852259916033</v>
      </c>
    </row>
    <row r="431" spans="3:14">
      <c r="C431" s="4">
        <f>Pressure!AB431*1000000</f>
        <v>4442457.7325571459</v>
      </c>
      <c r="D431" s="78">
        <f>Pressure!I431</f>
        <v>2.1367820014326583E-4</v>
      </c>
      <c r="E431" s="40">
        <f>Pressure!H431</f>
        <v>213.67820014326583</v>
      </c>
      <c r="F431" s="10">
        <f t="shared" si="50"/>
        <v>4.5000000000000009</v>
      </c>
      <c r="G431" s="4">
        <f t="shared" si="49"/>
        <v>188263.76639389811</v>
      </c>
      <c r="H431" s="42">
        <f t="shared" si="51"/>
        <v>7.2487559866098534</v>
      </c>
      <c r="I431" s="10">
        <f t="shared" si="52"/>
        <v>1.2562339512917697</v>
      </c>
      <c r="J431" s="4">
        <f t="shared" si="53"/>
        <v>1192.4880836212812</v>
      </c>
      <c r="K431" s="4">
        <f t="shared" si="54"/>
        <v>268.08328843605983</v>
      </c>
      <c r="L431" s="42">
        <f>Pressure!Q431</f>
        <v>0.5327174030705335</v>
      </c>
      <c r="M431" s="10">
        <f t="shared" si="56"/>
        <v>1.5275335834032948</v>
      </c>
      <c r="N431" s="10">
        <f t="shared" si="55"/>
        <v>2.5992852259916033</v>
      </c>
    </row>
    <row r="432" spans="3:14">
      <c r="C432" s="4">
        <f>Pressure!AB432*1000000</f>
        <v>4443082.0120486263</v>
      </c>
      <c r="D432" s="78">
        <f>Pressure!I432</f>
        <v>2.1367820014326583E-4</v>
      </c>
      <c r="E432" s="40">
        <f>Pressure!H432</f>
        <v>213.67820014326583</v>
      </c>
      <c r="F432" s="10">
        <f t="shared" si="50"/>
        <v>4.5000000000000009</v>
      </c>
      <c r="G432" s="4">
        <f t="shared" si="49"/>
        <v>188290.22229183212</v>
      </c>
      <c r="H432" s="42">
        <f t="shared" si="51"/>
        <v>7.249548122622647</v>
      </c>
      <c r="I432" s="10">
        <f t="shared" si="52"/>
        <v>1.2562483262079622</v>
      </c>
      <c r="J432" s="4">
        <f t="shared" si="53"/>
        <v>1192.6693062447014</v>
      </c>
      <c r="K432" s="4">
        <f t="shared" si="54"/>
        <v>268.12402910046791</v>
      </c>
      <c r="L432" s="42">
        <f>Pressure!Q432</f>
        <v>0.53399840685361044</v>
      </c>
      <c r="M432" s="10">
        <f t="shared" si="56"/>
        <v>1.5276978198261211</v>
      </c>
      <c r="N432" s="10">
        <f t="shared" si="55"/>
        <v>2.5992852259916033</v>
      </c>
    </row>
    <row r="433" spans="3:14">
      <c r="C433" s="4">
        <f>Pressure!AB433*1000000</f>
        <v>4443698.8312435923</v>
      </c>
      <c r="D433" s="78">
        <f>Pressure!I433</f>
        <v>2.1367820014326583E-4</v>
      </c>
      <c r="E433" s="40">
        <f>Pressure!H433</f>
        <v>213.67820014326583</v>
      </c>
      <c r="F433" s="10">
        <f t="shared" si="50"/>
        <v>4.5000000000000009</v>
      </c>
      <c r="G433" s="4">
        <f t="shared" si="49"/>
        <v>188316.36203514971</v>
      </c>
      <c r="H433" s="42">
        <f t="shared" si="51"/>
        <v>7.2503307729354578</v>
      </c>
      <c r="I433" s="10">
        <f t="shared" si="52"/>
        <v>1.2562625253734501</v>
      </c>
      <c r="J433" s="4">
        <f t="shared" si="53"/>
        <v>1192.848363212315</v>
      </c>
      <c r="K433" s="4">
        <f t="shared" si="54"/>
        <v>268.16428290371726</v>
      </c>
      <c r="L433" s="42">
        <f>Pressure!Q433</f>
        <v>0.53527935321755671</v>
      </c>
      <c r="M433" s="10">
        <f t="shared" si="56"/>
        <v>1.527860092410269</v>
      </c>
      <c r="N433" s="10">
        <f t="shared" si="55"/>
        <v>2.5992852259916033</v>
      </c>
    </row>
    <row r="434" spans="3:14">
      <c r="C434" s="4">
        <f>Pressure!AB434*1000000</f>
        <v>4444308.1891608499</v>
      </c>
      <c r="D434" s="78">
        <f>Pressure!I434</f>
        <v>2.1367820014326583E-4</v>
      </c>
      <c r="E434" s="40">
        <f>Pressure!H434</f>
        <v>213.67820014326583</v>
      </c>
      <c r="F434" s="10">
        <f t="shared" si="50"/>
        <v>4.5000000000000009</v>
      </c>
      <c r="G434" s="4">
        <f t="shared" si="49"/>
        <v>188342.18558226962</v>
      </c>
      <c r="H434" s="42">
        <f t="shared" si="51"/>
        <v>7.2511039370090025</v>
      </c>
      <c r="I434" s="10">
        <f t="shared" si="52"/>
        <v>1.2562765489103369</v>
      </c>
      <c r="J434" s="4">
        <f t="shared" si="53"/>
        <v>1193.0252542392898</v>
      </c>
      <c r="K434" s="4">
        <f t="shared" si="54"/>
        <v>268.20404978177459</v>
      </c>
      <c r="L434" s="42">
        <f>Pressure!Q434</f>
        <v>0.53656024285899584</v>
      </c>
      <c r="M434" s="10">
        <f t="shared" si="56"/>
        <v>1.5280204011883347</v>
      </c>
      <c r="N434" s="10">
        <f t="shared" si="55"/>
        <v>2.5992852259916033</v>
      </c>
    </row>
    <row r="435" spans="3:14">
      <c r="C435" s="4">
        <f>Pressure!AB435*1000000</f>
        <v>4444910.0848297775</v>
      </c>
      <c r="D435" s="78">
        <f>Pressure!I435</f>
        <v>2.1367820014326583E-4</v>
      </c>
      <c r="E435" s="40">
        <f>Pressure!H435</f>
        <v>213.67820014326583</v>
      </c>
      <c r="F435" s="10">
        <f t="shared" si="50"/>
        <v>4.5000000000000009</v>
      </c>
      <c r="G435" s="4">
        <f t="shared" si="49"/>
        <v>188367.69289205852</v>
      </c>
      <c r="H435" s="42">
        <f t="shared" si="51"/>
        <v>7.2518676143088117</v>
      </c>
      <c r="I435" s="10">
        <f t="shared" si="52"/>
        <v>1.2562903969391461</v>
      </c>
      <c r="J435" s="4">
        <f t="shared" si="53"/>
        <v>1193.1999790438638</v>
      </c>
      <c r="K435" s="4">
        <f t="shared" si="54"/>
        <v>268.24332967129709</v>
      </c>
      <c r="L435" s="42">
        <f>Pressure!Q435</f>
        <v>0.53784107647426116</v>
      </c>
      <c r="M435" s="10">
        <f t="shared" si="56"/>
        <v>1.5281787461916965</v>
      </c>
      <c r="N435" s="10">
        <f t="shared" si="55"/>
        <v>2.5992852259916033</v>
      </c>
    </row>
    <row r="436" spans="3:14">
      <c r="C436" s="4">
        <f>Pressure!AB436*1000000</f>
        <v>4445504.5172906537</v>
      </c>
      <c r="D436" s="78">
        <f>Pressure!I436</f>
        <v>2.1367820014326583E-4</v>
      </c>
      <c r="E436" s="40">
        <f>Pressure!H436</f>
        <v>213.67820014326583</v>
      </c>
      <c r="F436" s="10">
        <f t="shared" si="50"/>
        <v>4.5000000000000009</v>
      </c>
      <c r="G436" s="4">
        <f t="shared" si="49"/>
        <v>188392.8839238451</v>
      </c>
      <c r="H436" s="42">
        <f t="shared" si="51"/>
        <v>7.2526218043056243</v>
      </c>
      <c r="I436" s="10">
        <f t="shared" si="52"/>
        <v>1.2563040695788301</v>
      </c>
      <c r="J436" s="4">
        <f t="shared" si="53"/>
        <v>1193.3725373474381</v>
      </c>
      <c r="K436" s="4">
        <f t="shared" si="54"/>
        <v>268.28212250965294</v>
      </c>
      <c r="L436" s="42">
        <f>Pressure!Q436</f>
        <v>0.53912185475939989</v>
      </c>
      <c r="M436" s="10">
        <f t="shared" si="56"/>
        <v>1.5283351274514358</v>
      </c>
      <c r="N436" s="10">
        <f t="shared" si="55"/>
        <v>2.5992852259916033</v>
      </c>
    </row>
    <row r="437" spans="3:14">
      <c r="C437" s="4">
        <f>Pressure!AB437*1000000</f>
        <v>4446091.4855949972</v>
      </c>
      <c r="D437" s="78">
        <f>Pressure!I437</f>
        <v>2.1367820014326583E-4</v>
      </c>
      <c r="E437" s="40">
        <f>Pressure!H437</f>
        <v>213.67820014326583</v>
      </c>
      <c r="F437" s="10">
        <f t="shared" si="50"/>
        <v>4.5000000000000009</v>
      </c>
      <c r="G437" s="4">
        <f t="shared" si="49"/>
        <v>188417.75863743431</v>
      </c>
      <c r="H437" s="42">
        <f t="shared" si="51"/>
        <v>7.2533665064758335</v>
      </c>
      <c r="I437" s="10">
        <f t="shared" si="52"/>
        <v>1.2563175669467816</v>
      </c>
      <c r="J437" s="4">
        <f t="shared" si="53"/>
        <v>1193.5429288746777</v>
      </c>
      <c r="K437" s="4">
        <f t="shared" si="54"/>
        <v>268.32042823494396</v>
      </c>
      <c r="L437" s="42">
        <f>Pressure!Q437</f>
        <v>0.5404025784101768</v>
      </c>
      <c r="M437" s="10">
        <f t="shared" si="56"/>
        <v>1.5284895449979363</v>
      </c>
      <c r="N437" s="10">
        <f t="shared" si="55"/>
        <v>2.5992852259916033</v>
      </c>
    </row>
    <row r="438" spans="3:14">
      <c r="C438" s="4">
        <f>Pressure!AB438*1000000</f>
        <v>4446670.9888050379</v>
      </c>
      <c r="D438" s="78">
        <f>Pressure!I438</f>
        <v>2.1367820014326583E-4</v>
      </c>
      <c r="E438" s="40">
        <f>Pressure!H438</f>
        <v>213.67820014326583</v>
      </c>
      <c r="F438" s="10">
        <f t="shared" si="50"/>
        <v>4.5000000000000009</v>
      </c>
      <c r="G438" s="4">
        <f t="shared" si="49"/>
        <v>188442.31699308509</v>
      </c>
      <c r="H438" s="42">
        <f t="shared" si="51"/>
        <v>7.2541017203008229</v>
      </c>
      <c r="I438" s="10">
        <f t="shared" si="52"/>
        <v>1.2563308891588234</v>
      </c>
      <c r="J438" s="4">
        <f t="shared" si="53"/>
        <v>1193.7111533533564</v>
      </c>
      <c r="K438" s="4">
        <f t="shared" si="54"/>
        <v>268.35824678597106</v>
      </c>
      <c r="L438" s="42">
        <f>Pressure!Q438</f>
        <v>0.5416832481220778</v>
      </c>
      <c r="M438" s="10">
        <f t="shared" si="56"/>
        <v>1.5286419988607252</v>
      </c>
      <c r="N438" s="10">
        <f t="shared" si="55"/>
        <v>2.5992852259916033</v>
      </c>
    </row>
    <row r="439" spans="3:14">
      <c r="C439" s="4">
        <f>Pressure!AB439*1000000</f>
        <v>4447243.0259943046</v>
      </c>
      <c r="D439" s="78">
        <f>Pressure!I439</f>
        <v>2.1367820014326583E-4</v>
      </c>
      <c r="E439" s="40">
        <f>Pressure!H439</f>
        <v>213.67820014326583</v>
      </c>
      <c r="F439" s="10">
        <f t="shared" si="50"/>
        <v>4.5000000000000009</v>
      </c>
      <c r="G439" s="4">
        <f t="shared" si="49"/>
        <v>188466.55895153512</v>
      </c>
      <c r="H439" s="42">
        <f t="shared" si="51"/>
        <v>7.2548274452677051</v>
      </c>
      <c r="I439" s="10">
        <f t="shared" si="52"/>
        <v>1.2563440363292242</v>
      </c>
      <c r="J439" s="4">
        <f t="shared" si="53"/>
        <v>1193.8772105145279</v>
      </c>
      <c r="K439" s="4">
        <f t="shared" si="54"/>
        <v>268.39557810227234</v>
      </c>
      <c r="L439" s="42">
        <f>Pressure!Q439</f>
        <v>0.54296386459031365</v>
      </c>
      <c r="M439" s="10">
        <f t="shared" si="56"/>
        <v>1.5287924890687521</v>
      </c>
      <c r="N439" s="10">
        <f t="shared" si="55"/>
        <v>2.5992852259916033</v>
      </c>
    </row>
    <row r="440" spans="3:14">
      <c r="C440" s="4">
        <f>Pressure!AB440*1000000</f>
        <v>4447807.5962468432</v>
      </c>
      <c r="D440" s="78">
        <f>Pressure!I440</f>
        <v>2.1367820014326583E-4</v>
      </c>
      <c r="E440" s="40">
        <f>Pressure!H440</f>
        <v>213.67820014326583</v>
      </c>
      <c r="F440" s="10">
        <f t="shared" si="50"/>
        <v>4.5000000000000009</v>
      </c>
      <c r="G440" s="4">
        <f t="shared" si="49"/>
        <v>188490.48447396787</v>
      </c>
      <c r="H440" s="42">
        <f t="shared" si="51"/>
        <v>7.2555436808683327</v>
      </c>
      <c r="I440" s="10">
        <f t="shared" si="52"/>
        <v>1.2563570085706837</v>
      </c>
      <c r="J440" s="4">
        <f t="shared" si="53"/>
        <v>1194.0411000922998</v>
      </c>
      <c r="K440" s="4">
        <f t="shared" si="54"/>
        <v>268.43242212407262</v>
      </c>
      <c r="L440" s="42">
        <f>Pressure!Q440</f>
        <v>0.5442444285098238</v>
      </c>
      <c r="M440" s="10">
        <f t="shared" si="56"/>
        <v>1.528941015650364</v>
      </c>
      <c r="N440" s="10">
        <f t="shared" si="55"/>
        <v>2.5992852259916033</v>
      </c>
    </row>
    <row r="441" spans="3:14">
      <c r="C441" s="4">
        <f>Pressure!AB441*1000000</f>
        <v>4448364.6986579252</v>
      </c>
      <c r="D441" s="78">
        <f>Pressure!I441</f>
        <v>2.1367820014326583E-4</v>
      </c>
      <c r="E441" s="40">
        <f>Pressure!H441</f>
        <v>213.67820014326583</v>
      </c>
      <c r="F441" s="10">
        <f t="shared" si="50"/>
        <v>4.5000000000000009</v>
      </c>
      <c r="G441" s="4">
        <f t="shared" si="49"/>
        <v>188514.0935220425</v>
      </c>
      <c r="H441" s="42">
        <f t="shared" si="51"/>
        <v>7.2562504266001984</v>
      </c>
      <c r="I441" s="10">
        <f t="shared" si="52"/>
        <v>1.25636980599435</v>
      </c>
      <c r="J441" s="4">
        <f t="shared" si="53"/>
        <v>1194.2028218240364</v>
      </c>
      <c r="K441" s="4">
        <f t="shared" si="54"/>
        <v>268.46877879232869</v>
      </c>
      <c r="L441" s="42">
        <f>Pressure!Q441</f>
        <v>0.54552494057528</v>
      </c>
      <c r="M441" s="10">
        <f t="shared" si="56"/>
        <v>1.5290875786331606</v>
      </c>
      <c r="N441" s="10">
        <f t="shared" si="55"/>
        <v>2.5992852259916033</v>
      </c>
    </row>
    <row r="442" spans="3:14">
      <c r="C442" s="4">
        <f>Pressure!AB442*1000000</f>
        <v>4448914.3323336309</v>
      </c>
      <c r="D442" s="78">
        <f>Pressure!I442</f>
        <v>2.1367820014326583E-4</v>
      </c>
      <c r="E442" s="40">
        <f>Pressure!H442</f>
        <v>213.67820014326583</v>
      </c>
      <c r="F442" s="10">
        <f t="shared" si="50"/>
        <v>4.5000000000000009</v>
      </c>
      <c r="G442" s="4">
        <f t="shared" si="49"/>
        <v>188537.3860578762</v>
      </c>
      <c r="H442" s="42">
        <f t="shared" si="51"/>
        <v>7.256947681965924</v>
      </c>
      <c r="I442" s="10">
        <f t="shared" si="52"/>
        <v>1.256382428709814</v>
      </c>
      <c r="J442" s="4">
        <f t="shared" si="53"/>
        <v>1194.3623754502421</v>
      </c>
      <c r="K442" s="4">
        <f t="shared" si="54"/>
        <v>268.5046480487033</v>
      </c>
      <c r="L442" s="42">
        <f>Pressure!Q442</f>
        <v>0.54680540148109025</v>
      </c>
      <c r="M442" s="10">
        <f t="shared" si="56"/>
        <v>1.5292321780443228</v>
      </c>
      <c r="N442" s="10">
        <f t="shared" si="55"/>
        <v>2.5992852259916033</v>
      </c>
    </row>
    <row r="443" spans="3:14">
      <c r="C443" s="4">
        <f>Pressure!AB443*1000000</f>
        <v>4449456.4963912787</v>
      </c>
      <c r="D443" s="78">
        <f>Pressure!I443</f>
        <v>2.1367820014326583E-4</v>
      </c>
      <c r="E443" s="40">
        <f>Pressure!H443</f>
        <v>213.67820014326583</v>
      </c>
      <c r="F443" s="10">
        <f t="shared" si="50"/>
        <v>4.5000000000000009</v>
      </c>
      <c r="G443" s="4">
        <f t="shared" si="49"/>
        <v>188560.36204406244</v>
      </c>
      <c r="H443" s="42">
        <f t="shared" si="51"/>
        <v>7.2576354464737607</v>
      </c>
      <c r="I443" s="10">
        <f t="shared" si="52"/>
        <v>1.2563948768251203</v>
      </c>
      <c r="J443" s="4">
        <f t="shared" si="53"/>
        <v>1194.519760714682</v>
      </c>
      <c r="K443" s="4">
        <f t="shared" si="54"/>
        <v>268.54002983559235</v>
      </c>
      <c r="L443" s="42">
        <f>Pressure!Q443</f>
        <v>0.54808581192140193</v>
      </c>
      <c r="M443" s="10">
        <f t="shared" si="56"/>
        <v>1.5293748139098253</v>
      </c>
      <c r="N443" s="10">
        <f t="shared" si="55"/>
        <v>2.5992852259916033</v>
      </c>
    </row>
    <row r="444" spans="3:14">
      <c r="C444" s="4">
        <f>Pressure!AB444*1000000</f>
        <v>4449991.1899587074</v>
      </c>
      <c r="D444" s="78">
        <f>Pressure!I444</f>
        <v>2.1367820014326583E-4</v>
      </c>
      <c r="E444" s="40">
        <f>Pressure!H444</f>
        <v>213.67820014326583</v>
      </c>
      <c r="F444" s="10">
        <f t="shared" si="50"/>
        <v>4.5000000000000009</v>
      </c>
      <c r="G444" s="4">
        <f t="shared" si="49"/>
        <v>188583.02144364049</v>
      </c>
      <c r="H444" s="42">
        <f t="shared" si="51"/>
        <v>7.2583137196367522</v>
      </c>
      <c r="I444" s="10">
        <f t="shared" si="52"/>
        <v>1.2564071504467536</v>
      </c>
      <c r="J444" s="4">
        <f t="shared" si="53"/>
        <v>1194.6749773641759</v>
      </c>
      <c r="K444" s="4">
        <f t="shared" si="54"/>
        <v>268.57492409607841</v>
      </c>
      <c r="L444" s="42">
        <f>Pressure!Q444</f>
        <v>0.54936617259010623</v>
      </c>
      <c r="M444" s="10">
        <f t="shared" si="56"/>
        <v>1.5295154862557141</v>
      </c>
      <c r="N444" s="10">
        <f t="shared" si="55"/>
        <v>2.5992852259916033</v>
      </c>
    </row>
    <row r="445" spans="3:14">
      <c r="C445" s="4">
        <f>Pressure!AB445*1000000</f>
        <v>4450518.4121748265</v>
      </c>
      <c r="D445" s="78">
        <f>Pressure!I445</f>
        <v>2.1367820014326583E-4</v>
      </c>
      <c r="E445" s="40">
        <f>Pressure!H445</f>
        <v>213.67820014326583</v>
      </c>
      <c r="F445" s="10">
        <f t="shared" si="50"/>
        <v>4.5000000000000009</v>
      </c>
      <c r="G445" s="4">
        <f t="shared" si="49"/>
        <v>188605.36422011888</v>
      </c>
      <c r="H445" s="42">
        <f t="shared" si="51"/>
        <v>7.2589825009733584</v>
      </c>
      <c r="I445" s="10">
        <f t="shared" si="52"/>
        <v>1.2564192496796531</v>
      </c>
      <c r="J445" s="4">
        <f t="shared" si="53"/>
        <v>1194.8280251487572</v>
      </c>
      <c r="K445" s="4">
        <f t="shared" si="54"/>
        <v>268.60933077396635</v>
      </c>
      <c r="L445" s="42">
        <f>Pressure!Q445</f>
        <v>0.55064648418084117</v>
      </c>
      <c r="M445" s="10">
        <f t="shared" si="56"/>
        <v>1.5296541951066236</v>
      </c>
      <c r="N445" s="10">
        <f t="shared" si="55"/>
        <v>2.5992852259916033</v>
      </c>
    </row>
    <row r="446" spans="3:14">
      <c r="C446" s="4">
        <f>Pressure!AB446*1000000</f>
        <v>4451038.1621897323</v>
      </c>
      <c r="D446" s="78">
        <f>Pressure!I446</f>
        <v>2.1367820014326583E-4</v>
      </c>
      <c r="E446" s="40">
        <f>Pressure!H446</f>
        <v>213.67820014326583</v>
      </c>
      <c r="F446" s="10">
        <f t="shared" si="50"/>
        <v>4.5000000000000009</v>
      </c>
      <c r="G446" s="4">
        <f t="shared" si="49"/>
        <v>188627.39033748006</v>
      </c>
      <c r="H446" s="42">
        <f t="shared" si="51"/>
        <v>7.259641790007664</v>
      </c>
      <c r="I446" s="10">
        <f t="shared" si="52"/>
        <v>1.2564311746272181</v>
      </c>
      <c r="J446" s="4">
        <f t="shared" si="53"/>
        <v>1194.9789038217064</v>
      </c>
      <c r="K446" s="4">
        <f t="shared" si="54"/>
        <v>268.64324981379127</v>
      </c>
      <c r="L446" s="42">
        <f>Pressure!Q446</f>
        <v>0.55192674738699565</v>
      </c>
      <c r="M446" s="10">
        <f t="shared" si="56"/>
        <v>1.5297909404869658</v>
      </c>
      <c r="N446" s="10">
        <f t="shared" si="55"/>
        <v>2.5992852259916033</v>
      </c>
    </row>
    <row r="447" spans="3:14">
      <c r="C447" s="4">
        <f>Pressure!AB447*1000000</f>
        <v>4451550.439164022</v>
      </c>
      <c r="D447" s="78">
        <f>Pressure!I447</f>
        <v>2.1367820014326583E-4</v>
      </c>
      <c r="E447" s="40">
        <f>Pressure!H447</f>
        <v>213.67820014326583</v>
      </c>
      <c r="F447" s="10">
        <f t="shared" si="50"/>
        <v>4.5000000000000009</v>
      </c>
      <c r="G447" s="4">
        <f t="shared" si="49"/>
        <v>188649.09976015164</v>
      </c>
      <c r="H447" s="42">
        <f t="shared" si="51"/>
        <v>7.2602915862684752</v>
      </c>
      <c r="I447" s="10">
        <f t="shared" si="52"/>
        <v>1.2564429253912937</v>
      </c>
      <c r="J447" s="4">
        <f t="shared" si="53"/>
        <v>1195.1276131393527</v>
      </c>
      <c r="K447" s="4">
        <f t="shared" si="54"/>
        <v>268.67668116077351</v>
      </c>
      <c r="L447" s="42">
        <f>Pressure!Q447</f>
        <v>0.55320696290171312</v>
      </c>
      <c r="M447" s="10">
        <f t="shared" si="56"/>
        <v>1.5299257224204341</v>
      </c>
      <c r="N447" s="10">
        <f t="shared" si="55"/>
        <v>2.5992852259916033</v>
      </c>
    </row>
    <row r="448" spans="3:14">
      <c r="C448" s="4">
        <f>Pressure!AB448*1000000</f>
        <v>4452055.2422696715</v>
      </c>
      <c r="D448" s="78">
        <f>Pressure!I448</f>
        <v>2.1367820014326583E-4</v>
      </c>
      <c r="E448" s="40">
        <f>Pressure!H448</f>
        <v>213.67820014326583</v>
      </c>
      <c r="F448" s="10">
        <f t="shared" si="50"/>
        <v>4.5000000000000009</v>
      </c>
      <c r="G448" s="4">
        <f t="shared" si="49"/>
        <v>188670.49245304332</v>
      </c>
      <c r="H448" s="42">
        <f t="shared" si="51"/>
        <v>7.2609318892904406</v>
      </c>
      <c r="I448" s="10">
        <f t="shared" si="52"/>
        <v>1.2564545020721933</v>
      </c>
      <c r="J448" s="4">
        <f t="shared" si="53"/>
        <v>1195.274152861328</v>
      </c>
      <c r="K448" s="4">
        <f t="shared" si="54"/>
        <v>268.7096247608759</v>
      </c>
      <c r="L448" s="42">
        <f>Pressure!Q448</f>
        <v>0.55448713141789518</v>
      </c>
      <c r="M448" s="10">
        <f t="shared" si="56"/>
        <v>1.5300585409300427</v>
      </c>
      <c r="N448" s="10">
        <f t="shared" si="55"/>
        <v>2.5992852259916033</v>
      </c>
    </row>
    <row r="449" spans="3:14">
      <c r="C449" s="4">
        <f>Pressure!AB449*1000000</f>
        <v>4452552.5706892367</v>
      </c>
      <c r="D449" s="78">
        <f>Pressure!I449</f>
        <v>2.1367820014326583E-4</v>
      </c>
      <c r="E449" s="40">
        <f>Pressure!H449</f>
        <v>213.67820014326583</v>
      </c>
      <c r="F449" s="10">
        <f t="shared" si="50"/>
        <v>4.5000000000000009</v>
      </c>
      <c r="G449" s="4">
        <f t="shared" si="49"/>
        <v>188691.56838151327</v>
      </c>
      <c r="H449" s="42">
        <f t="shared" si="51"/>
        <v>7.2615626986130657</v>
      </c>
      <c r="I449" s="10">
        <f t="shared" si="52"/>
        <v>1.2564659047686826</v>
      </c>
      <c r="J449" s="4">
        <f t="shared" si="53"/>
        <v>1195.4185227503363</v>
      </c>
      <c r="K449" s="4">
        <f t="shared" si="54"/>
        <v>268.74208056075184</v>
      </c>
      <c r="L449" s="42">
        <f>Pressure!Q449</f>
        <v>0.55576725362820523</v>
      </c>
      <c r="M449" s="10">
        <f t="shared" si="56"/>
        <v>1.530189396038016</v>
      </c>
      <c r="N449" s="10">
        <f t="shared" si="55"/>
        <v>2.5992852259916033</v>
      </c>
    </row>
    <row r="450" spans="3:14">
      <c r="C450" s="4">
        <f>Pressure!AB450*1000000</f>
        <v>4453042.4236160582</v>
      </c>
      <c r="D450" s="78">
        <f>Pressure!I450</f>
        <v>2.1367820014326583E-4</v>
      </c>
      <c r="E450" s="40">
        <f>Pressure!H450</f>
        <v>213.67820014326583</v>
      </c>
      <c r="F450" s="10">
        <f t="shared" si="50"/>
        <v>4.5000000000000009</v>
      </c>
      <c r="G450" s="4">
        <f t="shared" si="49"/>
        <v>188712.32751137658</v>
      </c>
      <c r="H450" s="42">
        <f t="shared" si="51"/>
        <v>7.2621840137809244</v>
      </c>
      <c r="I450" s="10">
        <f t="shared" si="52"/>
        <v>1.2564771335779863</v>
      </c>
      <c r="J450" s="4">
        <f t="shared" si="53"/>
        <v>1195.5607225722113</v>
      </c>
      <c r="K450" s="4">
        <f t="shared" si="54"/>
        <v>268.77404850775849</v>
      </c>
      <c r="L450" s="42">
        <f>Pressure!Q450</f>
        <v>0.55704733022507225</v>
      </c>
      <c r="M450" s="10">
        <f t="shared" si="56"/>
        <v>1.5303182877660799</v>
      </c>
      <c r="N450" s="10">
        <f t="shared" si="55"/>
        <v>2.5992852259916033</v>
      </c>
    </row>
    <row r="451" spans="3:14">
      <c r="C451" s="4">
        <f>Pressure!AB451*1000000</f>
        <v>4453524.8002550127</v>
      </c>
      <c r="D451" s="78">
        <f>Pressure!I451</f>
        <v>2.1367820014326583E-4</v>
      </c>
      <c r="E451" s="40">
        <f>Pressure!H451</f>
        <v>213.67820014326583</v>
      </c>
      <c r="F451" s="10">
        <f t="shared" si="50"/>
        <v>4.5000000000000009</v>
      </c>
      <c r="G451" s="4">
        <f t="shared" si="49"/>
        <v>188732.76980893733</v>
      </c>
      <c r="H451" s="42">
        <f t="shared" si="51"/>
        <v>7.2627958343446677</v>
      </c>
      <c r="I451" s="10">
        <f t="shared" si="52"/>
        <v>1.256488188595807</v>
      </c>
      <c r="J451" s="4">
        <f t="shared" si="53"/>
        <v>1195.7007520961361</v>
      </c>
      <c r="K451" s="4">
        <f t="shared" si="54"/>
        <v>268.80552855000587</v>
      </c>
      <c r="L451" s="42">
        <f>Pressure!Q451</f>
        <v>0.55832736190069443</v>
      </c>
      <c r="M451" s="10">
        <f t="shared" si="56"/>
        <v>1.53044521613525</v>
      </c>
      <c r="N451" s="10">
        <f t="shared" si="55"/>
        <v>2.5992852259916033</v>
      </c>
    </row>
    <row r="452" spans="3:14">
      <c r="C452" s="4">
        <f>Pressure!AB452*1000000</f>
        <v>4453999.6998212384</v>
      </c>
      <c r="D452" s="78">
        <f>Pressure!I452</f>
        <v>2.1367820014326583E-4</v>
      </c>
      <c r="E452" s="40">
        <f>Pressure!H452</f>
        <v>213.67820014326583</v>
      </c>
      <c r="F452" s="10">
        <f t="shared" si="50"/>
        <v>4.5000000000000009</v>
      </c>
      <c r="G452" s="4">
        <f t="shared" si="49"/>
        <v>188752.89524093442</v>
      </c>
      <c r="H452" s="42">
        <f t="shared" si="51"/>
        <v>7.2633981598593609</v>
      </c>
      <c r="I452" s="10">
        <f t="shared" si="52"/>
        <v>1.2564990699162983</v>
      </c>
      <c r="J452" s="4">
        <f t="shared" si="53"/>
        <v>1195.8386110942724</v>
      </c>
      <c r="K452" s="4">
        <f t="shared" si="54"/>
        <v>268.83652063627363</v>
      </c>
      <c r="L452" s="42">
        <f>Pressure!Q452</f>
        <v>0.5596073493470427</v>
      </c>
      <c r="M452" s="10">
        <f t="shared" si="56"/>
        <v>1.5305701811657344</v>
      </c>
      <c r="N452" s="10">
        <f t="shared" si="55"/>
        <v>2.5992852259916033</v>
      </c>
    </row>
    <row r="453" spans="3:14">
      <c r="C453" s="4">
        <f>Pressure!AB453*1000000</f>
        <v>4454467.1215411145</v>
      </c>
      <c r="D453" s="78">
        <f>Pressure!I453</f>
        <v>2.1367820014326583E-4</v>
      </c>
      <c r="E453" s="40">
        <f>Pressure!H453</f>
        <v>213.67820014326583</v>
      </c>
      <c r="F453" s="10">
        <f t="shared" si="50"/>
        <v>4.5000000000000009</v>
      </c>
      <c r="G453" s="4">
        <f t="shared" si="49"/>
        <v>188772.70377458309</v>
      </c>
      <c r="H453" s="42">
        <f t="shared" si="51"/>
        <v>7.2639909898857589</v>
      </c>
      <c r="I453" s="10">
        <f t="shared" si="52"/>
        <v>1.2565097776320897</v>
      </c>
      <c r="J453" s="4">
        <f t="shared" si="53"/>
        <v>1195.9742993420455</v>
      </c>
      <c r="K453" s="4">
        <f t="shared" si="54"/>
        <v>268.86702471607515</v>
      </c>
      <c r="L453" s="42">
        <f>Pressure!Q453</f>
        <v>0.56088729325586462</v>
      </c>
      <c r="M453" s="10">
        <f t="shared" si="56"/>
        <v>1.5306931828772874</v>
      </c>
      <c r="N453" s="10">
        <f t="shared" si="55"/>
        <v>2.5992852259916033</v>
      </c>
    </row>
    <row r="454" spans="3:14">
      <c r="C454" s="4">
        <f>Pressure!AB454*1000000</f>
        <v>4454927.0646519111</v>
      </c>
      <c r="D454" s="78">
        <f>Pressure!I454</f>
        <v>2.1367820014326583E-4</v>
      </c>
      <c r="E454" s="40">
        <f>Pressure!H454</f>
        <v>213.67820014326583</v>
      </c>
      <c r="F454" s="10">
        <f t="shared" si="50"/>
        <v>4.5000000000000009</v>
      </c>
      <c r="G454" s="4">
        <f t="shared" si="49"/>
        <v>188792.19537756019</v>
      </c>
      <c r="H454" s="42">
        <f t="shared" si="51"/>
        <v>7.264574323989863</v>
      </c>
      <c r="I454" s="10">
        <f t="shared" si="52"/>
        <v>1.2565203118342794</v>
      </c>
      <c r="J454" s="4">
        <f t="shared" si="53"/>
        <v>1196.1078166180414</v>
      </c>
      <c r="K454" s="4">
        <f t="shared" si="54"/>
        <v>268.89704073963435</v>
      </c>
      <c r="L454" s="42">
        <f>Pressure!Q454</f>
        <v>0.56216719431868778</v>
      </c>
      <c r="M454" s="10">
        <f t="shared" si="56"/>
        <v>1.5308142212887983</v>
      </c>
      <c r="N454" s="10">
        <f t="shared" si="55"/>
        <v>2.5992852259916033</v>
      </c>
    </row>
    <row r="455" spans="3:14">
      <c r="C455" s="4">
        <f>Pressure!AB455*1000000</f>
        <v>4455379.5284015555</v>
      </c>
      <c r="D455" s="78">
        <f>Pressure!I455</f>
        <v>2.1367820014326583E-4</v>
      </c>
      <c r="E455" s="40">
        <f>Pressure!H455</f>
        <v>213.67820014326583</v>
      </c>
      <c r="F455" s="10">
        <f t="shared" si="50"/>
        <v>4.5000000000000009</v>
      </c>
      <c r="G455" s="4">
        <f t="shared" si="49"/>
        <v>188811.37001799411</v>
      </c>
      <c r="H455" s="42">
        <f t="shared" si="51"/>
        <v>7.2651481617425988</v>
      </c>
      <c r="I455" s="10">
        <f t="shared" si="52"/>
        <v>1.2565306726124312</v>
      </c>
      <c r="J455" s="4">
        <f t="shared" si="53"/>
        <v>1196.2391627039403</v>
      </c>
      <c r="K455" s="4">
        <f t="shared" si="54"/>
        <v>268.92656865787069</v>
      </c>
      <c r="L455" s="42">
        <f>Pressure!Q455</f>
        <v>0.56344705322682376</v>
      </c>
      <c r="M455" s="10">
        <f t="shared" si="56"/>
        <v>1.5309332964187183</v>
      </c>
      <c r="N455" s="10">
        <f t="shared" si="55"/>
        <v>2.5992852259916033</v>
      </c>
    </row>
    <row r="456" spans="3:14">
      <c r="C456" s="4">
        <f>Pressure!AB456*1000000</f>
        <v>4455824.512049037</v>
      </c>
      <c r="D456" s="78">
        <f>Pressure!I456</f>
        <v>2.1367820014326583E-4</v>
      </c>
      <c r="E456" s="40">
        <f>Pressure!H456</f>
        <v>213.67820014326583</v>
      </c>
      <c r="F456" s="10">
        <f t="shared" si="50"/>
        <v>4.5000000000000009</v>
      </c>
      <c r="G456" s="4">
        <f t="shared" si="49"/>
        <v>188830.22766448214</v>
      </c>
      <c r="H456" s="42">
        <f t="shared" si="51"/>
        <v>7.265712502720354</v>
      </c>
      <c r="I456" s="10">
        <f t="shared" si="52"/>
        <v>1.2565408600545871</v>
      </c>
      <c r="J456" s="4">
        <f t="shared" si="53"/>
        <v>1196.3683373846345</v>
      </c>
      <c r="K456" s="4">
        <f t="shared" si="54"/>
        <v>268.95560842242583</v>
      </c>
      <c r="L456" s="42">
        <f>Pressure!Q456</f>
        <v>0.56472687067137162</v>
      </c>
      <c r="M456" s="10">
        <f t="shared" si="56"/>
        <v>1.531050408284701</v>
      </c>
      <c r="N456" s="10">
        <f t="shared" si="55"/>
        <v>2.5992852259916033</v>
      </c>
    </row>
    <row r="457" spans="3:14">
      <c r="C457" s="4">
        <f>Pressure!AB457*1000000</f>
        <v>4456262.0148644326</v>
      </c>
      <c r="D457" s="78">
        <f>Pressure!I457</f>
        <v>2.1367820014326583E-4</v>
      </c>
      <c r="E457" s="40">
        <f>Pressure!H457</f>
        <v>213.67820014326583</v>
      </c>
      <c r="F457" s="10">
        <f t="shared" si="50"/>
        <v>4.5000000000000009</v>
      </c>
      <c r="G457" s="4">
        <f t="shared" si="49"/>
        <v>188848.76828609136</v>
      </c>
      <c r="H457" s="42">
        <f t="shared" si="51"/>
        <v>7.2662673465050114</v>
      </c>
      <c r="I457" s="10">
        <f t="shared" si="52"/>
        <v>1.2565508742472671</v>
      </c>
      <c r="J457" s="4">
        <f t="shared" si="53"/>
        <v>1196.495340448233</v>
      </c>
      <c r="K457" s="4">
        <f t="shared" si="54"/>
        <v>268.98415998566458</v>
      </c>
      <c r="L457" s="42">
        <f>Pressure!Q457</f>
        <v>0.56600664734322148</v>
      </c>
      <c r="M457" s="10">
        <f t="shared" si="56"/>
        <v>1.5311655569036857</v>
      </c>
      <c r="N457" s="10">
        <f t="shared" si="55"/>
        <v>2.5992852259916033</v>
      </c>
    </row>
    <row r="458" spans="3:14">
      <c r="C458" s="4">
        <f>Pressure!AB458*1000000</f>
        <v>4456692.0361283543</v>
      </c>
      <c r="D458" s="78">
        <f>Pressure!I458</f>
        <v>2.1367820014326583E-4</v>
      </c>
      <c r="E458" s="40">
        <f>Pressure!H458</f>
        <v>213.67820014326583</v>
      </c>
      <c r="F458" s="10">
        <f t="shared" si="50"/>
        <v>4.5000000000000009</v>
      </c>
      <c r="G458" s="4">
        <f t="shared" si="49"/>
        <v>188866.99185233534</v>
      </c>
      <c r="H458" s="42">
        <f t="shared" si="51"/>
        <v>7.2668126926832457</v>
      </c>
      <c r="I458" s="10">
        <f t="shared" si="52"/>
        <v>1.2565607152754605</v>
      </c>
      <c r="J458" s="4">
        <f t="shared" si="53"/>
        <v>1196.6201716859046</v>
      </c>
      <c r="K458" s="4">
        <f t="shared" si="54"/>
        <v>269.0122233006395</v>
      </c>
      <c r="L458" s="42">
        <f>Pressure!Q458</f>
        <v>0.5672863839330583</v>
      </c>
      <c r="M458" s="10">
        <f t="shared" si="56"/>
        <v>1.5312787422920704</v>
      </c>
      <c r="N458" s="10">
        <f t="shared" si="55"/>
        <v>2.5992852259916033</v>
      </c>
    </row>
    <row r="459" spans="3:14">
      <c r="C459" s="4">
        <f>Pressure!AB459*1000000</f>
        <v>4457114.5751322871</v>
      </c>
      <c r="D459" s="78">
        <f>Pressure!I459</f>
        <v>2.1367820014326583E-4</v>
      </c>
      <c r="E459" s="40">
        <f>Pressure!H459</f>
        <v>213.67820014326583</v>
      </c>
      <c r="F459" s="10">
        <f t="shared" si="50"/>
        <v>4.5000000000000009</v>
      </c>
      <c r="G459" s="4">
        <f t="shared" si="49"/>
        <v>188884.89833318844</v>
      </c>
      <c r="H459" s="42">
        <f t="shared" si="51"/>
        <v>7.2673485408469434</v>
      </c>
      <c r="I459" s="10">
        <f t="shared" si="52"/>
        <v>1.2565703832226349</v>
      </c>
      <c r="J459" s="4">
        <f t="shared" si="53"/>
        <v>1196.7428308919734</v>
      </c>
      <c r="K459" s="4">
        <f t="shared" si="54"/>
        <v>269.0397983211127</v>
      </c>
      <c r="L459" s="42">
        <f>Pressure!Q459</f>
        <v>0.56856608113136542</v>
      </c>
      <c r="M459" s="10">
        <f t="shared" si="56"/>
        <v>1.5313899644654099</v>
      </c>
      <c r="N459" s="10">
        <f t="shared" si="55"/>
        <v>2.5992852259916033</v>
      </c>
    </row>
    <row r="460" spans="3:14">
      <c r="C460" s="4">
        <f>Pressure!AB460*1000000</f>
        <v>4457529.6311790757</v>
      </c>
      <c r="D460" s="78">
        <f>Pressure!I460</f>
        <v>2.1367820014326583E-4</v>
      </c>
      <c r="E460" s="40">
        <f>Pressure!H460</f>
        <v>213.67820014326583</v>
      </c>
      <c r="F460" s="10">
        <f t="shared" si="50"/>
        <v>4.5000000000000009</v>
      </c>
      <c r="G460" s="4">
        <f t="shared" si="49"/>
        <v>188902.48769910639</v>
      </c>
      <c r="H460" s="42">
        <f t="shared" si="51"/>
        <v>7.2678748905938368</v>
      </c>
      <c r="I460" s="10">
        <f t="shared" si="52"/>
        <v>1.256579878170748</v>
      </c>
      <c r="J460" s="4">
        <f t="shared" si="53"/>
        <v>1196.8633178640619</v>
      </c>
      <c r="K460" s="4">
        <f t="shared" si="54"/>
        <v>269.06688500158759</v>
      </c>
      <c r="L460" s="42">
        <f>Pressure!Q460</f>
        <v>0.56984573962842833</v>
      </c>
      <c r="M460" s="10">
        <f t="shared" si="56"/>
        <v>1.5314992234388416</v>
      </c>
      <c r="N460" s="10">
        <f t="shared" si="55"/>
        <v>2.5992852259916033</v>
      </c>
    </row>
    <row r="461" spans="3:14">
      <c r="C461" s="4">
        <f>Pressure!AB461*1000000</f>
        <v>4457937.2035820978</v>
      </c>
      <c r="D461" s="78">
        <f>Pressure!I461</f>
        <v>2.1367820014326583E-4</v>
      </c>
      <c r="E461" s="40">
        <f>Pressure!H461</f>
        <v>213.67820014326583</v>
      </c>
      <c r="F461" s="10">
        <f t="shared" si="50"/>
        <v>4.5000000000000009</v>
      </c>
      <c r="G461" s="4">
        <f t="shared" si="49"/>
        <v>188919.75992099132</v>
      </c>
      <c r="H461" s="42">
        <f t="shared" si="51"/>
        <v>7.2683917415264476</v>
      </c>
      <c r="I461" s="10">
        <f t="shared" si="52"/>
        <v>1.2565892002002323</v>
      </c>
      <c r="J461" s="4">
        <f t="shared" si="53"/>
        <v>1196.9816324028502</v>
      </c>
      <c r="K461" s="4">
        <f t="shared" si="54"/>
        <v>269.09348329725515</v>
      </c>
      <c r="L461" s="42">
        <f>Pressure!Q461</f>
        <v>0.57112536011433812</v>
      </c>
      <c r="M461" s="10">
        <f t="shared" si="56"/>
        <v>1.5316065192266259</v>
      </c>
      <c r="N461" s="10">
        <f t="shared" si="55"/>
        <v>2.5992852259916033</v>
      </c>
    </row>
    <row r="462" spans="3:14">
      <c r="C462" s="4">
        <f>Pressure!AB462*1000000</f>
        <v>4458337.2916654516</v>
      </c>
      <c r="D462" s="78">
        <f>Pressure!I462</f>
        <v>2.1367820014326583E-4</v>
      </c>
      <c r="E462" s="40">
        <f>Pressure!H462</f>
        <v>213.67820014326583</v>
      </c>
      <c r="F462" s="10">
        <f t="shared" si="50"/>
        <v>4.5000000000000009</v>
      </c>
      <c r="G462" s="4">
        <f t="shared" si="49"/>
        <v>188936.71497019968</v>
      </c>
      <c r="H462" s="42">
        <f t="shared" si="51"/>
        <v>7.268899093252335</v>
      </c>
      <c r="I462" s="10">
        <f t="shared" si="52"/>
        <v>1.256598349389999</v>
      </c>
      <c r="J462" s="4">
        <f t="shared" si="53"/>
        <v>1197.0977743121293</v>
      </c>
      <c r="K462" s="4">
        <f t="shared" si="54"/>
        <v>269.11959316400549</v>
      </c>
      <c r="L462" s="42">
        <f>Pressure!Q462</f>
        <v>0.57240494327899538</v>
      </c>
      <c r="M462" s="10">
        <f t="shared" si="56"/>
        <v>1.5317118518425654</v>
      </c>
      <c r="N462" s="10">
        <f t="shared" si="55"/>
        <v>2.5992852259916033</v>
      </c>
    </row>
    <row r="463" spans="3:14">
      <c r="C463" s="4">
        <f>Pressure!AB463*1000000</f>
        <v>4458729.8947642557</v>
      </c>
      <c r="D463" s="78">
        <f>Pressure!I463</f>
        <v>2.1367820014326583E-4</v>
      </c>
      <c r="E463" s="40">
        <f>Pressure!H463</f>
        <v>213.67820014326583</v>
      </c>
      <c r="F463" s="10">
        <f t="shared" si="50"/>
        <v>4.5000000000000009</v>
      </c>
      <c r="G463" s="4">
        <f t="shared" si="49"/>
        <v>188953.35281855491</v>
      </c>
      <c r="H463" s="42">
        <f t="shared" si="51"/>
        <v>7.2693969453844529</v>
      </c>
      <c r="I463" s="10">
        <f t="shared" si="52"/>
        <v>1.2566073258174484</v>
      </c>
      <c r="J463" s="4">
        <f t="shared" si="53"/>
        <v>1197.2117433988915</v>
      </c>
      <c r="K463" s="4">
        <f t="shared" si="54"/>
        <v>269.14521455844869</v>
      </c>
      <c r="L463" s="42">
        <f>Pressure!Q463</f>
        <v>0.57368448981211362</v>
      </c>
      <c r="M463" s="10">
        <f t="shared" si="56"/>
        <v>1.5318152212995668</v>
      </c>
      <c r="N463" s="10">
        <f t="shared" si="55"/>
        <v>2.5992852259916033</v>
      </c>
    </row>
    <row r="464" spans="3:14">
      <c r="C464" s="4">
        <f>Pressure!AB464*1000000</f>
        <v>4459115.0122248065</v>
      </c>
      <c r="D464" s="78">
        <f>Pressure!I464</f>
        <v>2.1367820014326583E-4</v>
      </c>
      <c r="E464" s="40">
        <f>Pressure!H464</f>
        <v>213.67820014326583</v>
      </c>
      <c r="F464" s="10">
        <f t="shared" si="50"/>
        <v>4.5000000000000009</v>
      </c>
      <c r="G464" s="4">
        <f t="shared" si="49"/>
        <v>188969.67343835416</v>
      </c>
      <c r="H464" s="42">
        <f t="shared" si="51"/>
        <v>7.2698852975413875</v>
      </c>
      <c r="I464" s="10">
        <f t="shared" si="52"/>
        <v>1.2566161295584735</v>
      </c>
      <c r="J464" s="4">
        <f t="shared" si="53"/>
        <v>1197.3235394733717</v>
      </c>
      <c r="K464" s="4">
        <f t="shared" si="54"/>
        <v>269.17034743792362</v>
      </c>
      <c r="L464" s="42">
        <f>Pressure!Q464</f>
        <v>0.57496400040322282</v>
      </c>
      <c r="M464" s="10">
        <f t="shared" si="56"/>
        <v>1.5319166276098637</v>
      </c>
      <c r="N464" s="10">
        <f t="shared" si="55"/>
        <v>2.5992852259916033</v>
      </c>
    </row>
    <row r="465" spans="3:14">
      <c r="C465" s="4">
        <f>Pressure!AB465*1000000</f>
        <v>4459492.6434037751</v>
      </c>
      <c r="D465" s="78">
        <f>Pressure!I465</f>
        <v>2.1367820014326583E-4</v>
      </c>
      <c r="E465" s="40">
        <f>Pressure!H465</f>
        <v>213.67820014326583</v>
      </c>
      <c r="F465" s="10">
        <f t="shared" si="50"/>
        <v>4.5000000000000009</v>
      </c>
      <c r="G465" s="4">
        <f t="shared" si="49"/>
        <v>188985.67680233429</v>
      </c>
      <c r="H465" s="42">
        <f t="shared" si="51"/>
        <v>7.2703641493463085</v>
      </c>
      <c r="I465" s="10">
        <f t="shared" si="52"/>
        <v>1.2566247606874441</v>
      </c>
      <c r="J465" s="4">
        <f t="shared" si="53"/>
        <v>1197.4331623488176</v>
      </c>
      <c r="K465" s="4">
        <f t="shared" si="54"/>
        <v>269.19499176044638</v>
      </c>
      <c r="L465" s="42">
        <f>Pressure!Q465</f>
        <v>0.57624347574167345</v>
      </c>
      <c r="M465" s="10">
        <f t="shared" si="56"/>
        <v>1.5320160707854311</v>
      </c>
      <c r="N465" s="10">
        <f t="shared" si="55"/>
        <v>2.5992852259916033</v>
      </c>
    </row>
    <row r="466" spans="3:14">
      <c r="C466" s="4">
        <f>Pressure!AB466*1000000</f>
        <v>4459862.7876691418</v>
      </c>
      <c r="D466" s="78">
        <f>Pressure!I466</f>
        <v>2.1367820014326583E-4</v>
      </c>
      <c r="E466" s="40">
        <f>Pressure!H466</f>
        <v>213.67820014326583</v>
      </c>
      <c r="F466" s="10">
        <f t="shared" si="50"/>
        <v>4.5000000000000009</v>
      </c>
      <c r="G466" s="4">
        <f t="shared" si="49"/>
        <v>189001.36288371132</v>
      </c>
      <c r="H466" s="42">
        <f t="shared" si="51"/>
        <v>7.2708335004281732</v>
      </c>
      <c r="I466" s="10">
        <f t="shared" si="52"/>
        <v>1.2566332192772298</v>
      </c>
      <c r="J466" s="4">
        <f t="shared" si="53"/>
        <v>1197.5406118417595</v>
      </c>
      <c r="K466" s="4">
        <f t="shared" si="54"/>
        <v>269.21914748477127</v>
      </c>
      <c r="L466" s="42">
        <f>Pressure!Q466</f>
        <v>0.57752291651663967</v>
      </c>
      <c r="M466" s="10">
        <f t="shared" si="56"/>
        <v>1.532113550837086</v>
      </c>
      <c r="N466" s="10">
        <f t="shared" si="55"/>
        <v>2.5992852259916033</v>
      </c>
    </row>
    <row r="467" spans="3:14">
      <c r="C467" s="4">
        <f>Pressure!AB467*1000000</f>
        <v>4460225.4443992181</v>
      </c>
      <c r="D467" s="78">
        <f>Pressure!I467</f>
        <v>2.1367820014326583E-4</v>
      </c>
      <c r="E467" s="40">
        <f>Pressure!H467</f>
        <v>213.67820014326583</v>
      </c>
      <c r="F467" s="10">
        <f t="shared" si="50"/>
        <v>4.5000000000000009</v>
      </c>
      <c r="G467" s="4">
        <f t="shared" si="49"/>
        <v>189016.73165613925</v>
      </c>
      <c r="H467" s="42">
        <f t="shared" si="51"/>
        <v>7.2712933504204784</v>
      </c>
      <c r="I467" s="10">
        <f t="shared" si="52"/>
        <v>1.2566415053991788</v>
      </c>
      <c r="J467" s="4">
        <f t="shared" si="53"/>
        <v>1197.6458877717275</v>
      </c>
      <c r="K467" s="4">
        <f t="shared" si="54"/>
        <v>269.2428145703268</v>
      </c>
      <c r="L467" s="42">
        <f>Pressure!Q467</f>
        <v>0.57880232341712323</v>
      </c>
      <c r="M467" s="10">
        <f t="shared" si="56"/>
        <v>1.5322090677752791</v>
      </c>
      <c r="N467" s="10">
        <f t="shared" si="55"/>
        <v>2.5992852259916033</v>
      </c>
    </row>
    <row r="468" spans="3:14">
      <c r="C468" s="4">
        <f>Pressure!AB468*1000000</f>
        <v>4460580.6129837912</v>
      </c>
      <c r="D468" s="78">
        <f>Pressure!I468</f>
        <v>2.1367820014326583E-4</v>
      </c>
      <c r="E468" s="40">
        <f>Pressure!H468</f>
        <v>213.67820014326583</v>
      </c>
      <c r="F468" s="10">
        <f t="shared" si="50"/>
        <v>4.5000000000000009</v>
      </c>
      <c r="G468" s="4">
        <f t="shared" si="49"/>
        <v>189031.78309375822</v>
      </c>
      <c r="H468" s="42">
        <f t="shared" si="51"/>
        <v>7.2717436989627142</v>
      </c>
      <c r="I468" s="10">
        <f t="shared" si="52"/>
        <v>1.2566496191231458</v>
      </c>
      <c r="J468" s="4">
        <f t="shared" si="53"/>
        <v>1197.7489899615819</v>
      </c>
      <c r="K468" s="4">
        <f t="shared" si="54"/>
        <v>269.26599297729013</v>
      </c>
      <c r="L468" s="42">
        <f>Pressure!Q468</f>
        <v>0.5800816971319569</v>
      </c>
      <c r="M468" s="10">
        <f t="shared" si="56"/>
        <v>1.5323026216095981</v>
      </c>
      <c r="N468" s="10">
        <f t="shared" si="55"/>
        <v>2.5992852259916033</v>
      </c>
    </row>
    <row r="469" spans="3:14">
      <c r="C469" s="4">
        <f>Pressure!AB469*1000000</f>
        <v>4460928.2928230483</v>
      </c>
      <c r="D469" s="78">
        <f>Pressure!I469</f>
        <v>2.1367820014326583E-4</v>
      </c>
      <c r="E469" s="40">
        <f>Pressure!H469</f>
        <v>213.67820014326583</v>
      </c>
      <c r="F469" s="10">
        <f t="shared" si="50"/>
        <v>4.5000000000000009</v>
      </c>
      <c r="G469" s="4">
        <f t="shared" si="49"/>
        <v>189046.51717114923</v>
      </c>
      <c r="H469" s="42">
        <f t="shared" si="51"/>
        <v>7.2721845456990035</v>
      </c>
      <c r="I469" s="10">
        <f t="shared" si="52"/>
        <v>1.2566575605174681</v>
      </c>
      <c r="J469" s="4">
        <f t="shared" si="53"/>
        <v>1197.8499182372027</v>
      </c>
      <c r="K469" s="4">
        <f t="shared" si="54"/>
        <v>269.28868266651739</v>
      </c>
      <c r="L469" s="42">
        <f>Pressure!Q469</f>
        <v>0.58136103834980835</v>
      </c>
      <c r="M469" s="10">
        <f t="shared" si="56"/>
        <v>1.5323942123493166</v>
      </c>
      <c r="N469" s="10">
        <f t="shared" si="55"/>
        <v>2.5992852259916033</v>
      </c>
    </row>
    <row r="470" spans="3:14">
      <c r="C470" s="4">
        <f>Pressure!AB470*1000000</f>
        <v>4461268.4833280593</v>
      </c>
      <c r="D470" s="78">
        <f>Pressure!I470</f>
        <v>2.1367820014326583E-4</v>
      </c>
      <c r="E470" s="40">
        <f>Pressure!H470</f>
        <v>213.67820014326583</v>
      </c>
      <c r="F470" s="10">
        <f t="shared" si="50"/>
        <v>4.5000000000000009</v>
      </c>
      <c r="G470" s="4">
        <f t="shared" si="49"/>
        <v>189060.93386335441</v>
      </c>
      <c r="H470" s="42">
        <f t="shared" si="51"/>
        <v>7.2726158902787157</v>
      </c>
      <c r="I470" s="10">
        <f t="shared" si="52"/>
        <v>1.2566653296489794</v>
      </c>
      <c r="J470" s="4">
        <f t="shared" si="53"/>
        <v>1197.9486724276287</v>
      </c>
      <c r="K470" s="4">
        <f t="shared" si="54"/>
        <v>269.31088359957482</v>
      </c>
      <c r="L470" s="42">
        <f>Pressure!Q470</f>
        <v>0.58264034775918339</v>
      </c>
      <c r="M470" s="10">
        <f t="shared" si="56"/>
        <v>1.5324838400024894</v>
      </c>
      <c r="N470" s="10">
        <f t="shared" si="55"/>
        <v>2.5992852259916033</v>
      </c>
    </row>
    <row r="471" spans="3:14">
      <c r="C471" s="4">
        <f>Pressure!AB471*1000000</f>
        <v>4461601.1839210894</v>
      </c>
      <c r="D471" s="78">
        <f>Pressure!I471</f>
        <v>2.1367820014326583E-4</v>
      </c>
      <c r="E471" s="40">
        <f>Pressure!H471</f>
        <v>213.67820014326583</v>
      </c>
      <c r="F471" s="10">
        <f t="shared" si="50"/>
        <v>4.5000000000000009</v>
      </c>
      <c r="G471" s="4">
        <f t="shared" si="49"/>
        <v>189075.03314589037</v>
      </c>
      <c r="H471" s="42">
        <f t="shared" si="51"/>
        <v>7.2730377323568627</v>
      </c>
      <c r="I471" s="10">
        <f t="shared" si="52"/>
        <v>1.256672926583017</v>
      </c>
      <c r="J471" s="4">
        <f t="shared" si="53"/>
        <v>1198.0452523651491</v>
      </c>
      <c r="K471" s="4">
        <f t="shared" si="54"/>
        <v>269.33259573875927</v>
      </c>
      <c r="L471" s="42">
        <f>Pressure!Q471</f>
        <v>0.58391962604842995</v>
      </c>
      <c r="M471" s="10">
        <f t="shared" si="56"/>
        <v>1.5325715045770349</v>
      </c>
      <c r="N471" s="10">
        <f t="shared" si="55"/>
        <v>2.5992852259916033</v>
      </c>
    </row>
    <row r="472" spans="3:14">
      <c r="C472" s="4">
        <f>Pressure!AB472*1000000</f>
        <v>4461926.3940348634</v>
      </c>
      <c r="D472" s="78">
        <f>Pressure!I472</f>
        <v>2.1367820014326583E-4</v>
      </c>
      <c r="E472" s="40">
        <f>Pressure!H472</f>
        <v>213.67820014326583</v>
      </c>
      <c r="F472" s="10">
        <f t="shared" si="50"/>
        <v>4.5000000000000009</v>
      </c>
      <c r="G472" s="4">
        <f t="shared" si="49"/>
        <v>189088.81499471693</v>
      </c>
      <c r="H472" s="42">
        <f t="shared" si="51"/>
        <v>7.2734500715931558</v>
      </c>
      <c r="I472" s="10">
        <f t="shared" si="52"/>
        <v>1.2566803513834071</v>
      </c>
      <c r="J472" s="4">
        <f t="shared" si="53"/>
        <v>1198.1396578850888</v>
      </c>
      <c r="K472" s="4">
        <f t="shared" si="54"/>
        <v>269.35381904705025</v>
      </c>
      <c r="L472" s="42">
        <f>Pressure!Q472</f>
        <v>0.58519887390574143</v>
      </c>
      <c r="M472" s="10">
        <f t="shared" si="56"/>
        <v>1.5326572060798624</v>
      </c>
      <c r="N472" s="10">
        <f t="shared" si="55"/>
        <v>2.5992852259916033</v>
      </c>
    </row>
    <row r="473" spans="3:14">
      <c r="C473" s="4">
        <f>Pressure!AB473*1000000</f>
        <v>4462244.1131133027</v>
      </c>
      <c r="D473" s="78">
        <f>Pressure!I473</f>
        <v>2.1367820014326583E-4</v>
      </c>
      <c r="E473" s="40">
        <f>Pressure!H473</f>
        <v>213.67820014326583</v>
      </c>
      <c r="F473" s="10">
        <f t="shared" si="50"/>
        <v>4.5000000000000009</v>
      </c>
      <c r="G473" s="4">
        <f t="shared" si="49"/>
        <v>189102.27938626843</v>
      </c>
      <c r="H473" s="42">
        <f t="shared" si="51"/>
        <v>7.2738529076529677</v>
      </c>
      <c r="I473" s="10">
        <f t="shared" si="52"/>
        <v>1.256687604112483</v>
      </c>
      <c r="J473" s="4">
        <f t="shared" si="53"/>
        <v>1198.2318888260236</v>
      </c>
      <c r="K473" s="4">
        <f t="shared" si="54"/>
        <v>269.3745534881578</v>
      </c>
      <c r="L473" s="42">
        <f>Pressure!Q473</f>
        <v>0.58647809201916057</v>
      </c>
      <c r="M473" s="10">
        <f t="shared" si="56"/>
        <v>1.5327409445175404</v>
      </c>
      <c r="N473" s="10">
        <f t="shared" si="55"/>
        <v>2.5992852259916033</v>
      </c>
    </row>
    <row r="474" spans="3:14">
      <c r="C474" s="4">
        <f>Pressure!AB474*1000000</f>
        <v>4462554.340610804</v>
      </c>
      <c r="D474" s="78">
        <f>Pressure!I474</f>
        <v>2.1367820014326583E-4</v>
      </c>
      <c r="E474" s="40">
        <f>Pressure!H474</f>
        <v>213.67820014326583</v>
      </c>
      <c r="F474" s="10">
        <f t="shared" si="50"/>
        <v>4.5000000000000009</v>
      </c>
      <c r="G474" s="4">
        <f t="shared" si="49"/>
        <v>189115.42629742314</v>
      </c>
      <c r="H474" s="42">
        <f t="shared" si="51"/>
        <v>7.2742462402063923</v>
      </c>
      <c r="I474" s="10">
        <f t="shared" si="52"/>
        <v>1.2566946848310694</v>
      </c>
      <c r="J474" s="4">
        <f t="shared" si="53"/>
        <v>1198.3219450295694</v>
      </c>
      <c r="K474" s="4">
        <f t="shared" si="54"/>
        <v>269.39479902647577</v>
      </c>
      <c r="L474" s="42">
        <f>Pressure!Q474</f>
        <v>0.58775728107658265</v>
      </c>
      <c r="M474" s="10">
        <f t="shared" ref="M474:M505" si="57">(J474+J473)/2*(L474-L473)</f>
        <v>1.5328227198955053</v>
      </c>
      <c r="N474" s="10">
        <f t="shared" si="55"/>
        <v>2.5992852259916033</v>
      </c>
    </row>
    <row r="475" spans="3:14">
      <c r="C475" s="4">
        <f>Pressure!AB475*1000000</f>
        <v>4462857.0759928115</v>
      </c>
      <c r="D475" s="78">
        <f>Pressure!I475</f>
        <v>2.1367820014326583E-4</v>
      </c>
      <c r="E475" s="40">
        <f>Pressure!H475</f>
        <v>213.67820014326583</v>
      </c>
      <c r="F475" s="10">
        <f t="shared" si="50"/>
        <v>4.5000000000000009</v>
      </c>
      <c r="G475" s="4">
        <f t="shared" si="49"/>
        <v>189128.25570552752</v>
      </c>
      <c r="H475" s="42">
        <f t="shared" si="51"/>
        <v>7.2746300689289782</v>
      </c>
      <c r="I475" s="10">
        <f t="shared" si="52"/>
        <v>1.2567015935984971</v>
      </c>
      <c r="J475" s="4">
        <f t="shared" si="53"/>
        <v>1198.4098263405499</v>
      </c>
      <c r="K475" s="4">
        <f t="shared" ref="K475:K506" si="58">J475/4.4482</f>
        <v>269.41455562711883</v>
      </c>
      <c r="L475" s="42">
        <f>Pressure!Q475</f>
        <v>0.58903644176575964</v>
      </c>
      <c r="M475" s="10">
        <f t="shared" si="57"/>
        <v>1.5329025322191006</v>
      </c>
      <c r="N475" s="10">
        <f t="shared" si="55"/>
        <v>2.5992852259916033</v>
      </c>
    </row>
    <row r="476" spans="3:14">
      <c r="C476" s="4">
        <f>Pressure!AB476*1000000</f>
        <v>4463152.3187356815</v>
      </c>
      <c r="D476" s="78">
        <f>Pressure!I476</f>
        <v>2.1367820014326583E-4</v>
      </c>
      <c r="E476" s="40">
        <f>Pressure!H476</f>
        <v>213.67820014326583</v>
      </c>
      <c r="F476" s="10">
        <f t="shared" si="50"/>
        <v>4.5000000000000009</v>
      </c>
      <c r="G476" s="4">
        <f t="shared" ref="G476:G539" si="59">IF(C476/(1+(k-1)/2*N476^2)^(k/(k-1))&lt;patm*1000000,patm*1000000,C476/(1+(k-1)/2*N476^2)^(k/(k-1)))</f>
        <v>189140.76758839044</v>
      </c>
      <c r="H476" s="42">
        <f t="shared" si="51"/>
        <v>7.2750043935015771</v>
      </c>
      <c r="I476" s="10">
        <f t="shared" si="52"/>
        <v>1.2567083304726014</v>
      </c>
      <c r="J476" s="4">
        <f t="shared" si="53"/>
        <v>1198.495532606956</v>
      </c>
      <c r="K476" s="4">
        <f t="shared" si="58"/>
        <v>269.43382325591386</v>
      </c>
      <c r="L476" s="42">
        <f>Pressure!Q476</f>
        <v>0.5903155747743033</v>
      </c>
      <c r="M476" s="10">
        <f t="shared" si="57"/>
        <v>1.5329803814924647</v>
      </c>
      <c r="N476" s="10">
        <f t="shared" si="55"/>
        <v>2.5992852259916033</v>
      </c>
    </row>
    <row r="477" spans="3:14">
      <c r="C477" s="4">
        <f>Pressure!AB477*1000000</f>
        <v>4463440.0683266185</v>
      </c>
      <c r="D477" s="78">
        <f>Pressure!I477</f>
        <v>2.1367820014326583E-4</v>
      </c>
      <c r="E477" s="40">
        <f>Pressure!H477</f>
        <v>213.67820014326583</v>
      </c>
      <c r="F477" s="10">
        <f t="shared" ref="F477:F540" si="60">aexit/E477</f>
        <v>4.5000000000000009</v>
      </c>
      <c r="G477" s="4">
        <f t="shared" si="59"/>
        <v>189152.96192428048</v>
      </c>
      <c r="H477" s="42">
        <f t="shared" ref="H477:H540" si="61">1/(((k+1)/2)^(1/(k-1))*(patm*1000000/C477)^(1/k)*SQRT((k+1)/(k-1)*(1-(patm*1000000/C477)^((k-1)/k))))</f>
        <v>7.2753692136102242</v>
      </c>
      <c r="I477" s="10">
        <f t="shared" ref="I477:I540" si="62">etanoz*SQRT(2*k^2/(k-1)*(2/(k+1))^((k+1)/(k-1))*(1-(G477/C477)^((k-1)/k)))+(G477-patm*1000000)/C477*(aexit/E477)</f>
        <v>1.2567148955097207</v>
      </c>
      <c r="J477" s="4">
        <f t="shared" ref="J477:J540" si="63">I477*D477*C477</f>
        <v>1198.5790636799279</v>
      </c>
      <c r="K477" s="4">
        <f t="shared" si="58"/>
        <v>269.45260187939567</v>
      </c>
      <c r="L477" s="42">
        <f>Pressure!Q477</f>
        <v>0.59159468078968913</v>
      </c>
      <c r="M477" s="10">
        <f t="shared" si="57"/>
        <v>1.5330562677195609</v>
      </c>
      <c r="N477" s="10">
        <f t="shared" si="55"/>
        <v>2.5992852259916033</v>
      </c>
    </row>
    <row r="478" spans="3:14">
      <c r="C478" s="4">
        <f>Pressure!AB478*1000000</f>
        <v>4463720.3242632942</v>
      </c>
      <c r="D478" s="78">
        <f>Pressure!I478</f>
        <v>2.1367820014326583E-4</v>
      </c>
      <c r="E478" s="40">
        <f>Pressure!H478</f>
        <v>213.67820014326583</v>
      </c>
      <c r="F478" s="10">
        <f t="shared" si="60"/>
        <v>4.5000000000000009</v>
      </c>
      <c r="G478" s="4">
        <f t="shared" si="59"/>
        <v>189164.83869190983</v>
      </c>
      <c r="H478" s="42">
        <f t="shared" si="61"/>
        <v>7.2757245289456929</v>
      </c>
      <c r="I478" s="10">
        <f t="shared" si="62"/>
        <v>1.2567212887646904</v>
      </c>
      <c r="J478" s="4">
        <f t="shared" si="63"/>
        <v>1198.6604194136444</v>
      </c>
      <c r="K478" s="4">
        <f t="shared" si="58"/>
        <v>269.47089146478226</v>
      </c>
      <c r="L478" s="42">
        <f>Pressure!Q478</f>
        <v>0.59287376049925977</v>
      </c>
      <c r="M478" s="10">
        <f t="shared" si="57"/>
        <v>1.5331301909032997</v>
      </c>
      <c r="N478" s="10">
        <f t="shared" ref="N478:N541" si="64">N477-1/834*(me-mef)</f>
        <v>2.5992852259916033</v>
      </c>
    </row>
    <row r="479" spans="3:14">
      <c r="C479" s="4">
        <f>Pressure!AB479*1000000</f>
        <v>4463993.0860545672</v>
      </c>
      <c r="D479" s="78">
        <f>Pressure!I479</f>
        <v>2.1367820014326583E-4</v>
      </c>
      <c r="E479" s="40">
        <f>Pressure!H479</f>
        <v>213.67820014326583</v>
      </c>
      <c r="F479" s="10">
        <f t="shared" si="60"/>
        <v>4.5000000000000009</v>
      </c>
      <c r="G479" s="4">
        <f t="shared" si="59"/>
        <v>189176.39787046477</v>
      </c>
      <c r="H479" s="42">
        <f t="shared" si="61"/>
        <v>7.2760703392043942</v>
      </c>
      <c r="I479" s="10">
        <f t="shared" si="62"/>
        <v>1.2567275102908597</v>
      </c>
      <c r="J479" s="4">
        <f t="shared" si="63"/>
        <v>1198.7395996655314</v>
      </c>
      <c r="K479" s="4">
        <f t="shared" si="58"/>
        <v>269.48869198002143</v>
      </c>
      <c r="L479" s="42">
        <f>Pressure!Q479</f>
        <v>0.59415281459022862</v>
      </c>
      <c r="M479" s="10">
        <f t="shared" si="57"/>
        <v>1.5332021510460037</v>
      </c>
      <c r="N479" s="10">
        <f t="shared" si="64"/>
        <v>2.5992852259916033</v>
      </c>
    </row>
    <row r="480" spans="3:14">
      <c r="C480" s="4">
        <f>Pressure!AB480*1000000</f>
        <v>4464258.35322008</v>
      </c>
      <c r="D480" s="78">
        <f>Pressure!I480</f>
        <v>2.1367820014326583E-4</v>
      </c>
      <c r="E480" s="40">
        <f>Pressure!H480</f>
        <v>213.67820014326583</v>
      </c>
      <c r="F480" s="10">
        <f t="shared" si="60"/>
        <v>4.5000000000000009</v>
      </c>
      <c r="G480" s="4">
        <f t="shared" si="59"/>
        <v>189187.63943958856</v>
      </c>
      <c r="H480" s="42">
        <f t="shared" si="61"/>
        <v>7.2764066440878601</v>
      </c>
      <c r="I480" s="10">
        <f t="shared" si="62"/>
        <v>1.2567335601400833</v>
      </c>
      <c r="J480" s="4">
        <f t="shared" si="63"/>
        <v>1198.8166042961454</v>
      </c>
      <c r="K480" s="4">
        <f t="shared" si="58"/>
        <v>269.50600339376501</v>
      </c>
      <c r="L480" s="42">
        <f>Pressure!Q480</f>
        <v>0.59543184374968361</v>
      </c>
      <c r="M480" s="10">
        <f t="shared" si="57"/>
        <v>1.5332721481496023</v>
      </c>
      <c r="N480" s="10">
        <f t="shared" si="64"/>
        <v>2.5992852259916033</v>
      </c>
    </row>
    <row r="481" spans="3:14">
      <c r="C481" s="4">
        <f>Pressure!AB481*1000000</f>
        <v>4464516.1252903771</v>
      </c>
      <c r="D481" s="78">
        <f>Pressure!I481</f>
        <v>2.1367820014326583E-4</v>
      </c>
      <c r="E481" s="40">
        <f>Pressure!H481</f>
        <v>213.67820014326583</v>
      </c>
      <c r="F481" s="10">
        <f t="shared" si="60"/>
        <v>4.5000000000000009</v>
      </c>
      <c r="G481" s="4">
        <f t="shared" si="59"/>
        <v>189198.5633793865</v>
      </c>
      <c r="H481" s="42">
        <f t="shared" si="61"/>
        <v>7.2767334433029083</v>
      </c>
      <c r="I481" s="10">
        <f t="shared" si="62"/>
        <v>1.2567394383627257</v>
      </c>
      <c r="J481" s="4">
        <f t="shared" si="63"/>
        <v>1198.8914331692083</v>
      </c>
      <c r="K481" s="4">
        <f t="shared" si="58"/>
        <v>269.52282567537617</v>
      </c>
      <c r="L481" s="42">
        <f>Pressure!Q481</f>
        <v>0.59671084866459057</v>
      </c>
      <c r="M481" s="10">
        <f t="shared" si="57"/>
        <v>1.5333401822150496</v>
      </c>
      <c r="N481" s="10">
        <f t="shared" si="64"/>
        <v>2.5992852259916033</v>
      </c>
    </row>
    <row r="482" spans="3:14">
      <c r="C482" s="4">
        <f>Pressure!AB482*1000000</f>
        <v>4464766.4018064309</v>
      </c>
      <c r="D482" s="78">
        <f>Pressure!I482</f>
        <v>2.1367820014326583E-4</v>
      </c>
      <c r="E482" s="40">
        <f>Pressure!H482</f>
        <v>213.67820014326583</v>
      </c>
      <c r="F482" s="10">
        <f t="shared" si="60"/>
        <v>4.5000000000000009</v>
      </c>
      <c r="G482" s="4">
        <f t="shared" si="59"/>
        <v>189209.16967040574</v>
      </c>
      <c r="H482" s="42">
        <f t="shared" si="61"/>
        <v>7.2770507365610246</v>
      </c>
      <c r="I482" s="10">
        <f t="shared" si="62"/>
        <v>1.2567451450076514</v>
      </c>
      <c r="J482" s="4">
        <f t="shared" si="63"/>
        <v>1198.9640861514683</v>
      </c>
      <c r="K482" s="4">
        <f t="shared" si="58"/>
        <v>269.5391587948987</v>
      </c>
      <c r="L482" s="42">
        <f>Pressure!Q482</f>
        <v>0.59798983002179684</v>
      </c>
      <c r="M482" s="10">
        <f t="shared" si="57"/>
        <v>1.5334062532426604</v>
      </c>
      <c r="N482" s="10">
        <f t="shared" si="64"/>
        <v>2.5992852259916033</v>
      </c>
    </row>
    <row r="483" spans="3:14">
      <c r="C483" s="4">
        <f>Pressure!AB483*1000000</f>
        <v>4465009.1823207615</v>
      </c>
      <c r="D483" s="78">
        <f>Pressure!I483</f>
        <v>2.1367820014326583E-4</v>
      </c>
      <c r="E483" s="40">
        <f>Pressure!H483</f>
        <v>213.67820014326583</v>
      </c>
      <c r="F483" s="10">
        <f t="shared" si="60"/>
        <v>4.5000000000000009</v>
      </c>
      <c r="G483" s="4">
        <f t="shared" si="59"/>
        <v>189219.4582936829</v>
      </c>
      <c r="H483" s="42">
        <f t="shared" si="61"/>
        <v>7.277358523579796</v>
      </c>
      <c r="I483" s="10">
        <f t="shared" si="62"/>
        <v>1.2567506801222508</v>
      </c>
      <c r="J483" s="4">
        <f t="shared" si="63"/>
        <v>1199.034563113026</v>
      </c>
      <c r="K483" s="4">
        <f t="shared" si="58"/>
        <v>269.5550027231298</v>
      </c>
      <c r="L483" s="42">
        <f>Pressure!Q483</f>
        <v>0.59926878850803511</v>
      </c>
      <c r="M483" s="10">
        <f t="shared" si="57"/>
        <v>1.5334703612323652</v>
      </c>
      <c r="N483" s="10">
        <f t="shared" si="64"/>
        <v>2.5992852259916033</v>
      </c>
    </row>
    <row r="484" spans="3:14">
      <c r="C484" s="4">
        <f>Pressure!AB484*1000000</f>
        <v>4465244.4663957488</v>
      </c>
      <c r="D484" s="78">
        <f>Pressure!I484</f>
        <v>2.1367820014326583E-4</v>
      </c>
      <c r="E484" s="40">
        <f>Pressure!H484</f>
        <v>213.67820014326583</v>
      </c>
      <c r="F484" s="10">
        <f t="shared" si="60"/>
        <v>4.5000000000000009</v>
      </c>
      <c r="G484" s="4">
        <f t="shared" si="59"/>
        <v>189229.42923067234</v>
      </c>
      <c r="H484" s="42">
        <f t="shared" si="61"/>
        <v>7.2776568040807676</v>
      </c>
      <c r="I484" s="10">
        <f t="shared" si="62"/>
        <v>1.2567560437524032</v>
      </c>
      <c r="J484" s="4">
        <f t="shared" si="63"/>
        <v>1199.1028639268443</v>
      </c>
      <c r="K484" s="4">
        <f t="shared" si="58"/>
        <v>269.57035743151033</v>
      </c>
      <c r="L484" s="42">
        <f>Pressure!Q484</f>
        <v>0.6005477248099268</v>
      </c>
      <c r="M484" s="10">
        <f t="shared" si="57"/>
        <v>1.5335325061832079</v>
      </c>
      <c r="N484" s="10">
        <f t="shared" si="64"/>
        <v>2.5992852259916033</v>
      </c>
    </row>
    <row r="485" spans="3:14">
      <c r="C485" s="4">
        <f>Pressure!AB485*1000000</f>
        <v>4465472.253605688</v>
      </c>
      <c r="D485" s="78">
        <f>Pressure!I485</f>
        <v>2.1367820014326583E-4</v>
      </c>
      <c r="E485" s="40">
        <f>Pressure!H485</f>
        <v>213.67820014326583</v>
      </c>
      <c r="F485" s="10">
        <f t="shared" si="60"/>
        <v>4.5000000000000009</v>
      </c>
      <c r="G485" s="4">
        <f t="shared" si="59"/>
        <v>189239.08246333344</v>
      </c>
      <c r="H485" s="42">
        <f t="shared" si="61"/>
        <v>7.2779455777920505</v>
      </c>
      <c r="I485" s="10">
        <f t="shared" si="62"/>
        <v>1.2567612359425249</v>
      </c>
      <c r="J485" s="4">
        <f t="shared" si="63"/>
        <v>1199.1689884693451</v>
      </c>
      <c r="K485" s="4">
        <f t="shared" si="58"/>
        <v>269.58522289225868</v>
      </c>
      <c r="L485" s="42">
        <f>Pressure!Q485</f>
        <v>0.60182663961398553</v>
      </c>
      <c r="M485" s="10">
        <f t="shared" si="57"/>
        <v>1.5335926880934181</v>
      </c>
      <c r="N485" s="10">
        <f t="shared" si="64"/>
        <v>2.5992852259916033</v>
      </c>
    </row>
    <row r="486" spans="3:14">
      <c r="C486" s="4">
        <f>Pressure!AB486*1000000</f>
        <v>4465692.5435346784</v>
      </c>
      <c r="D486" s="78">
        <f>Pressure!I486</f>
        <v>2.1367820014326583E-4</v>
      </c>
      <c r="E486" s="40">
        <f>Pressure!H486</f>
        <v>213.67820014326583</v>
      </c>
      <c r="F486" s="10">
        <f t="shared" si="60"/>
        <v>4.5000000000000009</v>
      </c>
      <c r="G486" s="4">
        <f t="shared" si="59"/>
        <v>189248.41797404105</v>
      </c>
      <c r="H486" s="42">
        <f t="shared" si="61"/>
        <v>7.2782248444456368</v>
      </c>
      <c r="I486" s="10">
        <f t="shared" si="62"/>
        <v>1.2567662567355209</v>
      </c>
      <c r="J486" s="4">
        <f t="shared" si="63"/>
        <v>1199.2329366197964</v>
      </c>
      <c r="K486" s="4">
        <f t="shared" si="58"/>
        <v>269.5995990782331</v>
      </c>
      <c r="L486" s="42">
        <f>Pressure!Q486</f>
        <v>0.60310553360662111</v>
      </c>
      <c r="M486" s="10">
        <f t="shared" si="57"/>
        <v>1.5336509069610664</v>
      </c>
      <c r="N486" s="10">
        <f t="shared" si="64"/>
        <v>2.5992852259916033</v>
      </c>
    </row>
    <row r="487" spans="3:14">
      <c r="C487" s="4">
        <f>Pressure!AB487*1000000</f>
        <v>4465905.3357783463</v>
      </c>
      <c r="D487" s="78">
        <f>Pressure!I487</f>
        <v>2.1367820014326583E-4</v>
      </c>
      <c r="E487" s="40">
        <f>Pressure!H487</f>
        <v>213.67820014326583</v>
      </c>
      <c r="F487" s="10">
        <f t="shared" si="60"/>
        <v>4.5000000000000009</v>
      </c>
      <c r="G487" s="4">
        <f t="shared" si="59"/>
        <v>189257.4357456585</v>
      </c>
      <c r="H487" s="42">
        <f t="shared" si="61"/>
        <v>7.2784946037795999</v>
      </c>
      <c r="I487" s="10">
        <f t="shared" si="62"/>
        <v>1.2567711061728262</v>
      </c>
      <c r="J487" s="4">
        <f t="shared" si="63"/>
        <v>1199.2947082608116</v>
      </c>
      <c r="K487" s="4">
        <f t="shared" si="58"/>
        <v>269.61348596304384</v>
      </c>
      <c r="L487" s="42">
        <f>Pressure!Q487</f>
        <v>0.60438440747414268</v>
      </c>
      <c r="M487" s="10">
        <f t="shared" si="57"/>
        <v>1.5337071627829308</v>
      </c>
      <c r="N487" s="10">
        <f t="shared" si="64"/>
        <v>2.5992852259916033</v>
      </c>
    </row>
    <row r="488" spans="3:14">
      <c r="C488" s="4">
        <f>Pressure!AB488*1000000</f>
        <v>4466110.6299427701</v>
      </c>
      <c r="D488" s="78">
        <f>Pressure!I488</f>
        <v>2.1367820014326583E-4</v>
      </c>
      <c r="E488" s="40">
        <f>Pressure!H488</f>
        <v>213.67820014326583</v>
      </c>
      <c r="F488" s="10">
        <f t="shared" si="60"/>
        <v>4.5000000000000009</v>
      </c>
      <c r="G488" s="4">
        <f t="shared" si="59"/>
        <v>189266.13576149204</v>
      </c>
      <c r="H488" s="42">
        <f t="shared" si="61"/>
        <v>7.2787548555367252</v>
      </c>
      <c r="I488" s="10">
        <f t="shared" si="62"/>
        <v>1.2567757842943821</v>
      </c>
      <c r="J488" s="4">
        <f t="shared" si="63"/>
        <v>1199.3543032780394</v>
      </c>
      <c r="K488" s="4">
        <f t="shared" si="58"/>
        <v>269.62688352098365</v>
      </c>
      <c r="L488" s="42">
        <f>Pressure!Q488</f>
        <v>0.60566326190276254</v>
      </c>
      <c r="M488" s="10">
        <f t="shared" si="57"/>
        <v>1.5337614555555519</v>
      </c>
      <c r="N488" s="10">
        <f t="shared" si="64"/>
        <v>2.5992852259916033</v>
      </c>
    </row>
    <row r="489" spans="3:14">
      <c r="C489" s="4">
        <f>Pressure!AB489*1000000</f>
        <v>4466308.4256450068</v>
      </c>
      <c r="D489" s="78">
        <f>Pressure!I489</f>
        <v>2.1367820014326583E-4</v>
      </c>
      <c r="E489" s="40">
        <f>Pressure!H489</f>
        <v>213.67820014326583</v>
      </c>
      <c r="F489" s="10">
        <f t="shared" si="60"/>
        <v>4.5000000000000009</v>
      </c>
      <c r="G489" s="4">
        <f t="shared" si="59"/>
        <v>189274.51800531324</v>
      </c>
      <c r="H489" s="42">
        <f t="shared" si="61"/>
        <v>7.279005599465159</v>
      </c>
      <c r="I489" s="10">
        <f t="shared" si="62"/>
        <v>1.2567802911386474</v>
      </c>
      <c r="J489" s="4">
        <f t="shared" si="63"/>
        <v>1199.4117215603146</v>
      </c>
      <c r="K489" s="4">
        <f t="shared" si="58"/>
        <v>269.63979172706144</v>
      </c>
      <c r="L489" s="42">
        <f>Pressure!Q489</f>
        <v>0.60694209757859974</v>
      </c>
      <c r="M489" s="10">
        <f t="shared" si="57"/>
        <v>1.5338137852747324</v>
      </c>
      <c r="N489" s="10">
        <f t="shared" si="64"/>
        <v>2.5992852259916033</v>
      </c>
    </row>
    <row r="490" spans="3:14">
      <c r="C490" s="4">
        <f>Pressure!AB490*1000000</f>
        <v>4466498.7225130387</v>
      </c>
      <c r="D490" s="78">
        <f>Pressure!I490</f>
        <v>2.1367820014326583E-4</v>
      </c>
      <c r="E490" s="40">
        <f>Pressure!H490</f>
        <v>213.67820014326583</v>
      </c>
      <c r="F490" s="10">
        <f t="shared" si="60"/>
        <v>4.5000000000000009</v>
      </c>
      <c r="G490" s="4">
        <f t="shared" si="59"/>
        <v>189282.58246135656</v>
      </c>
      <c r="H490" s="42">
        <f t="shared" si="61"/>
        <v>7.279246835318383</v>
      </c>
      <c r="I490" s="10">
        <f t="shared" si="62"/>
        <v>1.2567846267426006</v>
      </c>
      <c r="J490" s="4">
        <f t="shared" si="63"/>
        <v>1199.4669629996447</v>
      </c>
      <c r="K490" s="4">
        <f t="shared" si="58"/>
        <v>269.65221055699942</v>
      </c>
      <c r="L490" s="42">
        <f>Pressure!Q490</f>
        <v>0.60822091518768362</v>
      </c>
      <c r="M490" s="10">
        <f t="shared" si="57"/>
        <v>1.5338641519356278</v>
      </c>
      <c r="N490" s="10">
        <f t="shared" si="64"/>
        <v>2.5992852259916033</v>
      </c>
    </row>
    <row r="491" spans="3:14">
      <c r="C491" s="4">
        <f>Pressure!AB491*1000000</f>
        <v>4466681.5201851744</v>
      </c>
      <c r="D491" s="78">
        <f>Pressure!I491</f>
        <v>2.1367820014326583E-4</v>
      </c>
      <c r="E491" s="40">
        <f>Pressure!H491</f>
        <v>213.67820014326583</v>
      </c>
      <c r="F491" s="10">
        <f t="shared" si="60"/>
        <v>4.5000000000000009</v>
      </c>
      <c r="G491" s="4">
        <f t="shared" si="59"/>
        <v>189290.32911429423</v>
      </c>
      <c r="H491" s="42">
        <f t="shared" si="61"/>
        <v>7.2794785628544165</v>
      </c>
      <c r="I491" s="10">
        <f t="shared" si="62"/>
        <v>1.2567887911417246</v>
      </c>
      <c r="J491" s="4">
        <f t="shared" si="63"/>
        <v>1199.5200274910328</v>
      </c>
      <c r="K491" s="4">
        <f t="shared" si="58"/>
        <v>269.66413998719321</v>
      </c>
      <c r="L491" s="42">
        <f>Pressure!Q491</f>
        <v>0.60949971541595727</v>
      </c>
      <c r="M491" s="10">
        <f t="shared" si="57"/>
        <v>1.5339125555324933</v>
      </c>
      <c r="N491" s="10">
        <f t="shared" si="64"/>
        <v>2.5992852259916033</v>
      </c>
    </row>
    <row r="492" spans="3:14">
      <c r="C492" s="4">
        <f>Pressure!AB492*1000000</f>
        <v>4466856.8183110878</v>
      </c>
      <c r="D492" s="78">
        <f>Pressure!I492</f>
        <v>2.1367820014326583E-4</v>
      </c>
      <c r="E492" s="40">
        <f>Pressure!H492</f>
        <v>213.67820014326583</v>
      </c>
      <c r="F492" s="10">
        <f t="shared" si="60"/>
        <v>4.5000000000000009</v>
      </c>
      <c r="G492" s="4">
        <f t="shared" si="59"/>
        <v>189297.75794927994</v>
      </c>
      <c r="H492" s="42">
        <f t="shared" si="61"/>
        <v>7.2797007818371577</v>
      </c>
      <c r="I492" s="10">
        <f t="shared" si="62"/>
        <v>1.2567927843700322</v>
      </c>
      <c r="J492" s="4">
        <f t="shared" si="63"/>
        <v>1199.5709149327834</v>
      </c>
      <c r="K492" s="4">
        <f t="shared" si="58"/>
        <v>269.67557999478066</v>
      </c>
      <c r="L492" s="42">
        <f>Pressure!Q492</f>
        <v>0.61077849894928127</v>
      </c>
      <c r="M492" s="10">
        <f t="shared" si="57"/>
        <v>1.5339589960591682</v>
      </c>
      <c r="N492" s="10">
        <f t="shared" si="64"/>
        <v>2.5992852259916033</v>
      </c>
    </row>
    <row r="493" spans="3:14">
      <c r="C493" s="4">
        <f>Pressure!AB493*1000000</f>
        <v>4467024.6165510556</v>
      </c>
      <c r="D493" s="78">
        <f>Pressure!I493</f>
        <v>2.1367820014326583E-4</v>
      </c>
      <c r="E493" s="40">
        <f>Pressure!H493</f>
        <v>213.67820014326583</v>
      </c>
      <c r="F493" s="10">
        <f t="shared" si="60"/>
        <v>4.5000000000000009</v>
      </c>
      <c r="G493" s="4">
        <f t="shared" si="59"/>
        <v>189304.86895191687</v>
      </c>
      <c r="H493" s="42">
        <f t="shared" si="61"/>
        <v>7.2799134920353952</v>
      </c>
      <c r="I493" s="10">
        <f t="shared" si="62"/>
        <v>1.2567966064600498</v>
      </c>
      <c r="J493" s="4">
        <f t="shared" si="63"/>
        <v>1199.6196252262773</v>
      </c>
      <c r="K493" s="4">
        <f t="shared" si="58"/>
        <v>269.68653055759125</v>
      </c>
      <c r="L493" s="42">
        <f>Pressure!Q493</f>
        <v>0.61205726647343728</v>
      </c>
      <c r="M493" s="10">
        <f t="shared" si="57"/>
        <v>1.5340034735088617</v>
      </c>
      <c r="N493" s="10">
        <f t="shared" si="64"/>
        <v>2.5992852259916033</v>
      </c>
    </row>
    <row r="494" spans="3:14">
      <c r="C494" s="4">
        <f>Pressure!AB494*1000000</f>
        <v>4467184.9145760508</v>
      </c>
      <c r="D494" s="78">
        <f>Pressure!I494</f>
        <v>2.1367820014326583E-4</v>
      </c>
      <c r="E494" s="40">
        <f>Pressure!H494</f>
        <v>213.67820014326583</v>
      </c>
      <c r="F494" s="10">
        <f t="shared" si="60"/>
        <v>4.5000000000000009</v>
      </c>
      <c r="G494" s="4">
        <f t="shared" si="59"/>
        <v>189311.66210826137</v>
      </c>
      <c r="H494" s="42">
        <f t="shared" si="61"/>
        <v>7.2801166932229542</v>
      </c>
      <c r="I494" s="10">
        <f t="shared" si="62"/>
        <v>1.2568002574428188</v>
      </c>
      <c r="J494" s="4">
        <f t="shared" si="63"/>
        <v>1199.6661582760014</v>
      </c>
      <c r="K494" s="4">
        <f t="shared" si="58"/>
        <v>269.69699165415255</v>
      </c>
      <c r="L494" s="42">
        <f>Pressure!Q494</f>
        <v>0.61333601867413134</v>
      </c>
      <c r="M494" s="10">
        <f t="shared" si="57"/>
        <v>1.5340459878737633</v>
      </c>
      <c r="N494" s="10">
        <f t="shared" si="64"/>
        <v>2.5992852259916033</v>
      </c>
    </row>
    <row r="495" spans="3:14">
      <c r="C495" s="4">
        <f>Pressure!AB495*1000000</f>
        <v>4467337.7120680688</v>
      </c>
      <c r="D495" s="78">
        <f>Pressure!I495</f>
        <v>2.1367820014326583E-4</v>
      </c>
      <c r="E495" s="40">
        <f>Pressure!H495</f>
        <v>213.67820014326583</v>
      </c>
      <c r="F495" s="10">
        <f t="shared" si="60"/>
        <v>4.5000000000000009</v>
      </c>
      <c r="G495" s="4">
        <f t="shared" si="59"/>
        <v>189318.13740483698</v>
      </c>
      <c r="H495" s="42">
        <f t="shared" si="61"/>
        <v>7.2803103851790887</v>
      </c>
      <c r="I495" s="10">
        <f t="shared" si="62"/>
        <v>1.2568037373479055</v>
      </c>
      <c r="J495" s="4">
        <f t="shared" si="63"/>
        <v>1199.7105139896414</v>
      </c>
      <c r="K495" s="4">
        <f t="shared" si="58"/>
        <v>269.70696326371149</v>
      </c>
      <c r="L495" s="42">
        <f>Pressure!Q495</f>
        <v>0.61461475623699791</v>
      </c>
      <c r="M495" s="10">
        <f t="shared" si="57"/>
        <v>1.5340865391459235</v>
      </c>
      <c r="N495" s="10">
        <f t="shared" si="64"/>
        <v>2.5992852259916033</v>
      </c>
    </row>
    <row r="496" spans="3:14">
      <c r="C496" s="4">
        <f>Pressure!AB496*1000000</f>
        <v>4467483.0087196622</v>
      </c>
      <c r="D496" s="78">
        <f>Pressure!I496</f>
        <v>2.1367820014326583E-4</v>
      </c>
      <c r="E496" s="40">
        <f>Pressure!H496</f>
        <v>213.67820014326583</v>
      </c>
      <c r="F496" s="10">
        <f t="shared" si="60"/>
        <v>4.5000000000000009</v>
      </c>
      <c r="G496" s="4">
        <f t="shared" si="59"/>
        <v>189324.29482861457</v>
      </c>
      <c r="H496" s="42">
        <f t="shared" si="61"/>
        <v>7.2804945676878967</v>
      </c>
      <c r="I496" s="10">
        <f t="shared" si="62"/>
        <v>1.2568070462033896</v>
      </c>
      <c r="J496" s="4">
        <f t="shared" si="63"/>
        <v>1199.7526922779487</v>
      </c>
      <c r="K496" s="4">
        <f t="shared" si="58"/>
        <v>269.71644536620403</v>
      </c>
      <c r="L496" s="42">
        <f>Pressure!Q496</f>
        <v>0.61589347984760312</v>
      </c>
      <c r="M496" s="10">
        <f t="shared" si="57"/>
        <v>1.5341251273164289</v>
      </c>
      <c r="N496" s="10">
        <f t="shared" si="64"/>
        <v>2.5992852259916033</v>
      </c>
    </row>
    <row r="497" spans="3:14">
      <c r="C497" s="114">
        <f>Pressure!AB497*1000000</f>
        <v>4467620.8042344507</v>
      </c>
      <c r="D497" s="79">
        <f>Pressure!I497</f>
        <v>2.1367820014326583E-4</v>
      </c>
      <c r="E497" s="111">
        <f>Pressure!H497</f>
        <v>213.67820014326583</v>
      </c>
      <c r="F497" s="10">
        <f t="shared" si="60"/>
        <v>4.5000000000000009</v>
      </c>
      <c r="G497" s="4">
        <f t="shared" si="59"/>
        <v>189330.13436703404</v>
      </c>
      <c r="H497" s="58">
        <f t="shared" si="61"/>
        <v>7.2806692405389786</v>
      </c>
      <c r="I497" s="10">
        <f t="shared" si="62"/>
        <v>1.2568101840358767</v>
      </c>
      <c r="J497" s="4">
        <f t="shared" si="63"/>
        <v>1199.7926930548863</v>
      </c>
      <c r="K497" s="4">
        <f t="shared" si="58"/>
        <v>269.72543794228818</v>
      </c>
      <c r="L497" s="42">
        <f>Pressure!Q497</f>
        <v>0.61717219019144831</v>
      </c>
      <c r="M497" s="10">
        <f t="shared" si="57"/>
        <v>1.5341617523755451</v>
      </c>
      <c r="N497" s="10">
        <f t="shared" si="64"/>
        <v>2.5992852259916033</v>
      </c>
    </row>
    <row r="498" spans="3:14">
      <c r="C498" s="4">
        <f>Pressure!AB498*1000000</f>
        <v>4467751.0983266393</v>
      </c>
      <c r="D498" s="78">
        <f>Pressure!I498</f>
        <v>2.1367820014326583E-4</v>
      </c>
      <c r="E498" s="40">
        <f>Pressure!H498</f>
        <v>213.67820014326583</v>
      </c>
      <c r="F498" s="10">
        <f t="shared" si="60"/>
        <v>4.5000000000000009</v>
      </c>
      <c r="G498" s="4">
        <f t="shared" si="59"/>
        <v>189335.65600798395</v>
      </c>
      <c r="H498" s="42">
        <f t="shared" si="61"/>
        <v>7.2808344035268062</v>
      </c>
      <c r="I498" s="10">
        <f t="shared" si="62"/>
        <v>1.2568131508704889</v>
      </c>
      <c r="J498" s="4">
        <f t="shared" si="63"/>
        <v>1199.8305162374911</v>
      </c>
      <c r="K498" s="4">
        <f t="shared" si="58"/>
        <v>269.73394097331305</v>
      </c>
      <c r="L498" s="42">
        <f>Pressure!Q498</f>
        <v>0.61845088795397374</v>
      </c>
      <c r="M498" s="10">
        <f t="shared" si="57"/>
        <v>1.5341964143131237</v>
      </c>
      <c r="N498" s="10">
        <f t="shared" si="64"/>
        <v>2.5992852259916033</v>
      </c>
    </row>
    <row r="499" spans="3:14">
      <c r="C499" s="4">
        <f>Pressure!AB499*1000000</f>
        <v>4467873.8907214981</v>
      </c>
      <c r="D499" s="78">
        <f>Pressure!I499</f>
        <v>2.1367820014326583E-4</v>
      </c>
      <c r="E499" s="40">
        <f>Pressure!H499</f>
        <v>213.67820014326583</v>
      </c>
      <c r="F499" s="10">
        <f t="shared" si="60"/>
        <v>4.5000000000000009</v>
      </c>
      <c r="G499" s="4">
        <f t="shared" si="59"/>
        <v>189340.8597398217</v>
      </c>
      <c r="H499" s="42">
        <f t="shared" si="61"/>
        <v>7.2809900564513539</v>
      </c>
      <c r="I499" s="10">
        <f t="shared" si="62"/>
        <v>1.2568159467308744</v>
      </c>
      <c r="J499" s="4">
        <f t="shared" si="63"/>
        <v>1199.8661617460109</v>
      </c>
      <c r="K499" s="4">
        <f t="shared" si="58"/>
        <v>269.74195444134949</v>
      </c>
      <c r="L499" s="42">
        <f>Pressure!Q499</f>
        <v>0.61972957382056215</v>
      </c>
      <c r="M499" s="10">
        <f t="shared" si="57"/>
        <v>1.5342291131183359</v>
      </c>
      <c r="N499" s="10">
        <f t="shared" si="64"/>
        <v>2.5992852259916033</v>
      </c>
    </row>
    <row r="500" spans="3:14">
      <c r="C500" s="4">
        <f>Pressure!AB500*1000000</f>
        <v>4467989.1811547978</v>
      </c>
      <c r="D500" s="78">
        <f>Pressure!I500</f>
        <v>2.1367820014326583E-4</v>
      </c>
      <c r="E500" s="40">
        <f>Pressure!H500</f>
        <v>213.67820014326583</v>
      </c>
      <c r="F500" s="10">
        <f t="shared" si="60"/>
        <v>4.5000000000000009</v>
      </c>
      <c r="G500" s="4">
        <f t="shared" si="59"/>
        <v>189345.74555134962</v>
      </c>
      <c r="H500" s="42">
        <f t="shared" si="61"/>
        <v>7.2811361991173609</v>
      </c>
      <c r="I500" s="10">
        <f t="shared" si="62"/>
        <v>1.2568185716391966</v>
      </c>
      <c r="J500" s="4">
        <f t="shared" si="63"/>
        <v>1199.8996295037427</v>
      </c>
      <c r="K500" s="4">
        <f t="shared" si="58"/>
        <v>269.74947832915399</v>
      </c>
      <c r="L500" s="42">
        <f>Pressure!Q500</f>
        <v>0.62100824847654235</v>
      </c>
      <c r="M500" s="10">
        <f t="shared" si="57"/>
        <v>1.5342598487796586</v>
      </c>
      <c r="N500" s="10">
        <f t="shared" si="64"/>
        <v>2.5992852259916033</v>
      </c>
    </row>
    <row r="501" spans="3:14">
      <c r="C501" s="4">
        <f>Pressure!AB501*1000000</f>
        <v>4468096.9693733063</v>
      </c>
      <c r="D501" s="78">
        <f>Pressure!I501</f>
        <v>2.1367820014326583E-4</v>
      </c>
      <c r="E501" s="40">
        <f>Pressure!H501</f>
        <v>213.67820014326583</v>
      </c>
      <c r="F501" s="10">
        <f t="shared" si="60"/>
        <v>4.5000000000000009</v>
      </c>
      <c r="G501" s="4">
        <f t="shared" si="59"/>
        <v>189350.31343183629</v>
      </c>
      <c r="H501" s="42">
        <f t="shared" si="61"/>
        <v>7.2812728313349755</v>
      </c>
      <c r="I501" s="10">
        <f t="shared" si="62"/>
        <v>1.2568210256161458</v>
      </c>
      <c r="J501" s="4">
        <f t="shared" si="63"/>
        <v>1199.9309194371756</v>
      </c>
      <c r="K501" s="4">
        <f t="shared" si="58"/>
        <v>269.75651262020045</v>
      </c>
      <c r="L501" s="42">
        <f>Pressure!Q501</f>
        <v>0.62228691260719271</v>
      </c>
      <c r="M501" s="10">
        <f t="shared" si="57"/>
        <v>1.5342886212848632</v>
      </c>
      <c r="N501" s="10">
        <f t="shared" si="64"/>
        <v>2.5992852259916033</v>
      </c>
    </row>
    <row r="502" spans="3:14">
      <c r="C502" s="4">
        <f>Pressure!AB502*1000000</f>
        <v>4468197.2551345313</v>
      </c>
      <c r="D502" s="78">
        <f>Pressure!I502</f>
        <v>2.1367820014326583E-4</v>
      </c>
      <c r="E502" s="40">
        <f>Pressure!H502</f>
        <v>213.67820014326583</v>
      </c>
      <c r="F502" s="10">
        <f t="shared" si="60"/>
        <v>4.5000000000000009</v>
      </c>
      <c r="G502" s="4">
        <f t="shared" si="59"/>
        <v>189354.56337100521</v>
      </c>
      <c r="H502" s="42">
        <f t="shared" si="61"/>
        <v>7.2813999529194326</v>
      </c>
      <c r="I502" s="10">
        <f t="shared" si="62"/>
        <v>1.2568233086809322</v>
      </c>
      <c r="J502" s="4">
        <f t="shared" si="63"/>
        <v>1199.9600314759161</v>
      </c>
      <c r="K502" s="4">
        <f t="shared" si="58"/>
        <v>269.76305729866374</v>
      </c>
      <c r="L502" s="42">
        <f>Pressure!Q502</f>
        <v>0.62356556689774478</v>
      </c>
      <c r="M502" s="10">
        <f t="shared" si="57"/>
        <v>1.5343154306210591</v>
      </c>
      <c r="N502" s="10">
        <f t="shared" si="64"/>
        <v>2.5992852259916033</v>
      </c>
    </row>
    <row r="503" spans="3:14">
      <c r="C503" s="4">
        <f>Pressure!AB503*1000000</f>
        <v>4468290.0382067775</v>
      </c>
      <c r="D503" s="78">
        <f>Pressure!I503</f>
        <v>2.1367820014326583E-4</v>
      </c>
      <c r="E503" s="40">
        <f>Pressure!H503</f>
        <v>213.67820014326583</v>
      </c>
      <c r="F503" s="10">
        <f t="shared" si="60"/>
        <v>4.5000000000000009</v>
      </c>
      <c r="G503" s="4">
        <f t="shared" si="59"/>
        <v>189358.49535903757</v>
      </c>
      <c r="H503" s="42">
        <f t="shared" si="61"/>
        <v>7.2815175636911098</v>
      </c>
      <c r="I503" s="10">
        <f t="shared" si="62"/>
        <v>1.2568254208512899</v>
      </c>
      <c r="J503" s="4">
        <f t="shared" si="63"/>
        <v>1199.9869655527054</v>
      </c>
      <c r="K503" s="4">
        <f t="shared" si="58"/>
        <v>269.76911234942344</v>
      </c>
      <c r="L503" s="42">
        <f>Pressure!Q503</f>
        <v>0.6248442120333868</v>
      </c>
      <c r="M503" s="10">
        <f t="shared" si="57"/>
        <v>1.5343402767746608</v>
      </c>
      <c r="N503" s="10">
        <f t="shared" si="64"/>
        <v>2.5992852259916033</v>
      </c>
    </row>
    <row r="504" spans="3:14">
      <c r="C504" s="4">
        <f>Pressure!AB504*1000000</f>
        <v>4468375.31836918</v>
      </c>
      <c r="D504" s="78">
        <f>Pressure!I504</f>
        <v>2.1367820014326583E-4</v>
      </c>
      <c r="E504" s="40">
        <f>Pressure!H504</f>
        <v>213.67820014326583</v>
      </c>
      <c r="F504" s="10">
        <f t="shared" si="60"/>
        <v>4.5000000000000009</v>
      </c>
      <c r="G504" s="4">
        <f t="shared" si="59"/>
        <v>189362.10938657349</v>
      </c>
      <c r="H504" s="42">
        <f t="shared" si="61"/>
        <v>7.2816256634755741</v>
      </c>
      <c r="I504" s="10">
        <f t="shared" si="62"/>
        <v>1.256827362143476</v>
      </c>
      <c r="J504" s="4">
        <f t="shared" si="63"/>
        <v>1200.011721603428</v>
      </c>
      <c r="K504" s="4">
        <f t="shared" si="58"/>
        <v>269.77467775806576</v>
      </c>
      <c r="L504" s="42">
        <f>Pressure!Q504</f>
        <v>0.62612284869926738</v>
      </c>
      <c r="M504" s="10">
        <f t="shared" si="57"/>
        <v>1.5343631597315348</v>
      </c>
      <c r="N504" s="10">
        <f t="shared" si="64"/>
        <v>2.5992852259916033</v>
      </c>
    </row>
    <row r="505" spans="3:14">
      <c r="C505" s="4">
        <f>Pressure!AB505*1000000</f>
        <v>4468453.0954116443</v>
      </c>
      <c r="D505" s="78">
        <f>Pressure!I505</f>
        <v>2.1367820014326583E-4</v>
      </c>
      <c r="E505" s="40">
        <f>Pressure!H505</f>
        <v>213.67820014326583</v>
      </c>
      <c r="F505" s="10">
        <f t="shared" si="60"/>
        <v>4.5000000000000009</v>
      </c>
      <c r="G505" s="4">
        <f t="shared" si="59"/>
        <v>189365.4054447095</v>
      </c>
      <c r="H505" s="42">
        <f t="shared" si="61"/>
        <v>7.2817242521035235</v>
      </c>
      <c r="I505" s="10">
        <f t="shared" si="62"/>
        <v>1.2568291325722707</v>
      </c>
      <c r="J505" s="4">
        <f t="shared" si="63"/>
        <v>1200.034299567096</v>
      </c>
      <c r="K505" s="4">
        <f t="shared" si="58"/>
        <v>269.77975351087991</v>
      </c>
      <c r="L505" s="42">
        <f>Pressure!Q505</f>
        <v>0.62740147758049902</v>
      </c>
      <c r="M505" s="10">
        <f t="shared" si="57"/>
        <v>1.5343840794768666</v>
      </c>
      <c r="N505" s="10">
        <f t="shared" si="64"/>
        <v>2.5992852259916033</v>
      </c>
    </row>
    <row r="506" spans="3:14">
      <c r="C506" s="4">
        <f>Pressure!AB506*1000000</f>
        <v>4468523.3691349383</v>
      </c>
      <c r="D506" s="78">
        <f>Pressure!I506</f>
        <v>2.1367820014326583E-4</v>
      </c>
      <c r="E506" s="40">
        <f>Pressure!H506</f>
        <v>213.67820014326583</v>
      </c>
      <c r="F506" s="10">
        <f t="shared" si="60"/>
        <v>4.5000000000000009</v>
      </c>
      <c r="G506" s="4">
        <f t="shared" si="59"/>
        <v>189368.38352500251</v>
      </c>
      <c r="H506" s="42">
        <f t="shared" si="61"/>
        <v>7.2818133294108787</v>
      </c>
      <c r="I506" s="10">
        <f t="shared" si="62"/>
        <v>1.2568307321509791</v>
      </c>
      <c r="J506" s="4">
        <f t="shared" si="63"/>
        <v>1200.0546993858738</v>
      </c>
      <c r="K506" s="4">
        <f t="shared" si="58"/>
        <v>269.78433959486398</v>
      </c>
      <c r="L506" s="42">
        <f>Pressure!Q506</f>
        <v>0.62868009936216163</v>
      </c>
      <c r="M506" s="10">
        <f t="shared" ref="M506:M526" si="65">(J506+J505)/2*(L506-L505)</f>
        <v>1.53440303599503</v>
      </c>
      <c r="N506" s="10">
        <f t="shared" si="64"/>
        <v>2.5992852259916033</v>
      </c>
    </row>
    <row r="507" spans="3:14">
      <c r="C507" s="4">
        <f>Pressure!AB507*1000000</f>
        <v>4468586.1393505055</v>
      </c>
      <c r="D507" s="78">
        <f>Pressure!I507</f>
        <v>2.1367820014326583E-4</v>
      </c>
      <c r="E507" s="40">
        <f>Pressure!H507</f>
        <v>213.67820014326583</v>
      </c>
      <c r="F507" s="10">
        <f t="shared" si="60"/>
        <v>4.5000000000000009</v>
      </c>
      <c r="G507" s="4">
        <f t="shared" si="59"/>
        <v>189371.04361946179</v>
      </c>
      <c r="H507" s="42">
        <f t="shared" si="61"/>
        <v>7.2818928952385704</v>
      </c>
      <c r="I507" s="10">
        <f t="shared" si="62"/>
        <v>1.2568321608914277</v>
      </c>
      <c r="J507" s="4">
        <f t="shared" si="63"/>
        <v>1200.0729210050251</v>
      </c>
      <c r="K507" s="4">
        <f t="shared" ref="K507:K526" si="66">J507/4.4482</f>
        <v>269.78843599771261</v>
      </c>
      <c r="L507" s="42">
        <f>Pressure!Q507</f>
        <v>0.62995871472930609</v>
      </c>
      <c r="M507" s="10">
        <f t="shared" si="65"/>
        <v>1.5344200292698398</v>
      </c>
      <c r="N507" s="10">
        <f t="shared" si="64"/>
        <v>2.5992852259916033</v>
      </c>
    </row>
    <row r="508" spans="3:14">
      <c r="C508" s="4">
        <f>Pressure!AB508*1000000</f>
        <v>4468641.4058808079</v>
      </c>
      <c r="D508" s="78">
        <f>Pressure!I508</f>
        <v>2.1367820014326583E-4</v>
      </c>
      <c r="E508" s="40">
        <f>Pressure!H508</f>
        <v>213.67820014326583</v>
      </c>
      <c r="F508" s="10">
        <f t="shared" si="60"/>
        <v>4.5000000000000009</v>
      </c>
      <c r="G508" s="4">
        <f t="shared" si="59"/>
        <v>189373.38572056365</v>
      </c>
      <c r="H508" s="42">
        <f t="shared" si="61"/>
        <v>7.281962949432943</v>
      </c>
      <c r="I508" s="10">
        <f t="shared" si="62"/>
        <v>1.2568334188039718</v>
      </c>
      <c r="J508" s="4">
        <f t="shared" si="63"/>
        <v>1200.0889643730122</v>
      </c>
      <c r="K508" s="4">
        <f t="shared" si="66"/>
        <v>269.79204270783964</v>
      </c>
      <c r="L508" s="42">
        <f>Pressure!Q508</f>
        <v>0.6312373243669579</v>
      </c>
      <c r="M508" s="10">
        <f t="shared" si="65"/>
        <v>1.5344350592844445</v>
      </c>
      <c r="N508" s="10">
        <f t="shared" si="64"/>
        <v>2.5992852259916033</v>
      </c>
    </row>
    <row r="509" spans="3:14">
      <c r="C509" s="4">
        <f>Pressure!AB509*1000000</f>
        <v>4468689.168558822</v>
      </c>
      <c r="D509" s="78">
        <f>Pressure!I509</f>
        <v>2.1367820014326583E-4</v>
      </c>
      <c r="E509" s="40">
        <f>Pressure!H509</f>
        <v>213.67820014326583</v>
      </c>
      <c r="F509" s="10">
        <f t="shared" si="60"/>
        <v>4.5000000000000009</v>
      </c>
      <c r="G509" s="4">
        <f t="shared" si="59"/>
        <v>189375.40982122981</v>
      </c>
      <c r="H509" s="42">
        <f t="shared" si="61"/>
        <v>7.2820234918451519</v>
      </c>
      <c r="I509" s="10">
        <f t="shared" si="62"/>
        <v>1.2568345058974852</v>
      </c>
      <c r="J509" s="4">
        <f t="shared" si="63"/>
        <v>1200.10282944135</v>
      </c>
      <c r="K509" s="4">
        <f t="shared" si="66"/>
        <v>269.79515971434512</v>
      </c>
      <c r="L509" s="42">
        <f>Pressure!Q509</f>
        <v>0.63251592896012065</v>
      </c>
      <c r="M509" s="10">
        <f t="shared" si="65"/>
        <v>1.5344481260213012</v>
      </c>
      <c r="N509" s="10">
        <f t="shared" si="64"/>
        <v>2.5992852259916033</v>
      </c>
    </row>
    <row r="510" spans="3:14">
      <c r="C510" s="4">
        <f>Pressure!AB510*1000000</f>
        <v>4468729.4272284657</v>
      </c>
      <c r="D510" s="78">
        <f>Pressure!I510</f>
        <v>2.1367820014326583E-4</v>
      </c>
      <c r="E510" s="40">
        <f>Pressure!H510</f>
        <v>213.67820014326583</v>
      </c>
      <c r="F510" s="10">
        <f t="shared" si="60"/>
        <v>4.5000000000000009</v>
      </c>
      <c r="G510" s="4">
        <f t="shared" si="59"/>
        <v>189377.11591484587</v>
      </c>
      <c r="H510" s="42">
        <f t="shared" si="61"/>
        <v>7.2820745223316772</v>
      </c>
      <c r="I510" s="10">
        <f t="shared" si="62"/>
        <v>1.2568354221793692</v>
      </c>
      <c r="J510" s="4">
        <f t="shared" si="63"/>
        <v>1200.1145161647296</v>
      </c>
      <c r="K510" s="4">
        <f t="shared" si="66"/>
        <v>269.79778700704321</v>
      </c>
      <c r="L510" s="42">
        <f>Pressure!Q510</f>
        <v>0.63379452919377977</v>
      </c>
      <c r="M510" s="10">
        <f t="shared" si="65"/>
        <v>1.5344592294622919</v>
      </c>
      <c r="N510" s="10">
        <f t="shared" si="64"/>
        <v>2.5992852259916033</v>
      </c>
    </row>
    <row r="511" spans="3:14">
      <c r="C511" s="4">
        <f>Pressure!AB511*1000000</f>
        <v>4468762.1817446081</v>
      </c>
      <c r="D511" s="78">
        <f>Pressure!I511</f>
        <v>2.1367820014326583E-4</v>
      </c>
      <c r="E511" s="40">
        <f>Pressure!H511</f>
        <v>213.67820014326583</v>
      </c>
      <c r="F511" s="10">
        <f t="shared" si="60"/>
        <v>4.5000000000000009</v>
      </c>
      <c r="G511" s="4">
        <f t="shared" si="59"/>
        <v>189378.50399526142</v>
      </c>
      <c r="H511" s="42">
        <f t="shared" si="61"/>
        <v>7.2821160407543548</v>
      </c>
      <c r="I511" s="10">
        <f t="shared" si="62"/>
        <v>1.2568361676555524</v>
      </c>
      <c r="J511" s="4">
        <f t="shared" si="63"/>
        <v>1200.1240245010197</v>
      </c>
      <c r="K511" s="4">
        <f t="shared" si="66"/>
        <v>269.79992457646233</v>
      </c>
      <c r="L511" s="42">
        <f>Pressure!Q511</f>
        <v>0.63507312575290586</v>
      </c>
      <c r="M511" s="10">
        <f t="shared" si="65"/>
        <v>1.5344683695885388</v>
      </c>
      <c r="N511" s="10">
        <f t="shared" si="64"/>
        <v>2.5992852259916033</v>
      </c>
    </row>
    <row r="512" spans="3:14">
      <c r="C512" s="4">
        <f>Pressure!AB512*1000000</f>
        <v>4468787.4319725651</v>
      </c>
      <c r="D512" s="78">
        <f>Pressure!I512</f>
        <v>2.1367820014326583E-4</v>
      </c>
      <c r="E512" s="40">
        <f>Pressure!H512</f>
        <v>213.67820014326583</v>
      </c>
      <c r="F512" s="10">
        <f t="shared" si="60"/>
        <v>4.5000000000000009</v>
      </c>
      <c r="G512" s="4">
        <f t="shared" si="59"/>
        <v>189379.57405676873</v>
      </c>
      <c r="H512" s="42">
        <f t="shared" si="61"/>
        <v>7.2821480469797066</v>
      </c>
      <c r="I512" s="10">
        <f t="shared" si="62"/>
        <v>1.2568367423304814</v>
      </c>
      <c r="J512" s="4">
        <f t="shared" si="63"/>
        <v>1200.1313544111238</v>
      </c>
      <c r="K512" s="4">
        <f t="shared" si="66"/>
        <v>269.80157241381318</v>
      </c>
      <c r="L512" s="42">
        <f>Pressure!Q512</f>
        <v>0.63635171932245838</v>
      </c>
      <c r="M512" s="10">
        <f t="shared" si="65"/>
        <v>1.5344755463804458</v>
      </c>
      <c r="N512" s="10">
        <f t="shared" si="64"/>
        <v>2.5992852259916033</v>
      </c>
    </row>
    <row r="513" spans="3:14">
      <c r="C513" s="4">
        <f>Pressure!AB513*1000000</f>
        <v>4468805.1777888155</v>
      </c>
      <c r="D513" s="78">
        <f>Pressure!I513</f>
        <v>2.1367820014326583E-4</v>
      </c>
      <c r="E513" s="40">
        <f>Pressure!H513</f>
        <v>213.67820014326583</v>
      </c>
      <c r="F513" s="10">
        <f t="shared" si="60"/>
        <v>4.5000000000000009</v>
      </c>
      <c r="G513" s="4">
        <f t="shared" si="59"/>
        <v>189380.32609413323</v>
      </c>
      <c r="H513" s="42">
        <f t="shared" si="61"/>
        <v>7.2821705408798874</v>
      </c>
      <c r="I513" s="10">
        <f t="shared" si="62"/>
        <v>1.2568371462071353</v>
      </c>
      <c r="J513" s="4">
        <f t="shared" si="63"/>
        <v>1200.1365058591844</v>
      </c>
      <c r="K513" s="4">
        <f t="shared" si="66"/>
        <v>269.80273051103467</v>
      </c>
      <c r="L513" s="42">
        <f>Pressure!Q513</f>
        <v>0.63763031058738928</v>
      </c>
      <c r="M513" s="10">
        <f t="shared" si="65"/>
        <v>1.5344807598180064</v>
      </c>
      <c r="N513" s="10">
        <f t="shared" si="64"/>
        <v>2.5992852259916033</v>
      </c>
    </row>
    <row r="514" spans="3:14">
      <c r="C514" s="4">
        <f>Pressure!AB514*1000000</f>
        <v>4468815.419080236</v>
      </c>
      <c r="D514" s="78">
        <f>Pressure!I514</f>
        <v>2.1367820014326583E-4</v>
      </c>
      <c r="E514" s="40">
        <f>Pressure!H514</f>
        <v>213.67820014326583</v>
      </c>
      <c r="F514" s="10">
        <f t="shared" si="60"/>
        <v>4.5000000000000009</v>
      </c>
      <c r="G514" s="4">
        <f t="shared" si="59"/>
        <v>189380.76010256089</v>
      </c>
      <c r="H514" s="42">
        <f t="shared" si="61"/>
        <v>7.2821835223316995</v>
      </c>
      <c r="I514" s="10">
        <f t="shared" si="62"/>
        <v>1.2568373792870087</v>
      </c>
      <c r="J514" s="4">
        <f t="shared" si="63"/>
        <v>1200.1394788123628</v>
      </c>
      <c r="K514" s="4">
        <f t="shared" si="66"/>
        <v>269.80339886074432</v>
      </c>
      <c r="L514" s="42">
        <f>Pressure!Q514</f>
        <v>0.63890890023264635</v>
      </c>
      <c r="M514" s="10">
        <f t="shared" si="65"/>
        <v>1.5344840098801249</v>
      </c>
      <c r="N514" s="10">
        <f t="shared" si="64"/>
        <v>2.5992852259916033</v>
      </c>
    </row>
    <row r="515" spans="3:14">
      <c r="C515" s="4">
        <f>Pressure!AB515*1000000</f>
        <v>4468818.1557449829</v>
      </c>
      <c r="D515" s="78">
        <f>Pressure!I515</f>
        <v>2.1367820014326583E-4</v>
      </c>
      <c r="E515" s="40">
        <f>Pressure!H515</f>
        <v>213.67820014326583</v>
      </c>
      <c r="F515" s="10">
        <f t="shared" si="60"/>
        <v>4.5000000000000009</v>
      </c>
      <c r="G515" s="4">
        <f t="shared" si="59"/>
        <v>189380.87607773583</v>
      </c>
      <c r="H515" s="42">
        <f t="shared" si="61"/>
        <v>7.2821869912176904</v>
      </c>
      <c r="I515" s="10">
        <f t="shared" si="62"/>
        <v>1.2568374415701322</v>
      </c>
      <c r="J515" s="4">
        <f t="shared" si="63"/>
        <v>1200.140273241095</v>
      </c>
      <c r="K515" s="4">
        <f t="shared" si="66"/>
        <v>269.80357745629578</v>
      </c>
      <c r="L515" s="42">
        <f>Pressure!Q515</f>
        <v>0.64018748894317701</v>
      </c>
      <c r="M515" s="10">
        <f t="shared" si="65"/>
        <v>1.5344852965454405</v>
      </c>
      <c r="N515" s="10">
        <f t="shared" si="64"/>
        <v>2.5992852259916033</v>
      </c>
    </row>
    <row r="516" spans="3:14">
      <c r="C516" s="4">
        <f>Pressure!AB516*1000000</f>
        <v>4468813.3876916738</v>
      </c>
      <c r="D516" s="78">
        <f>Pressure!I516</f>
        <v>2.1367820014326583E-4</v>
      </c>
      <c r="E516" s="40">
        <f>Pressure!H516</f>
        <v>213.67820014326583</v>
      </c>
      <c r="F516" s="10">
        <f t="shared" si="60"/>
        <v>4.5000000000000009</v>
      </c>
      <c r="G516" s="4">
        <f t="shared" si="59"/>
        <v>189380.67401578533</v>
      </c>
      <c r="H516" s="42">
        <f t="shared" si="61"/>
        <v>7.282180947425144</v>
      </c>
      <c r="I516" s="10">
        <f t="shared" si="62"/>
        <v>1.256837333055054</v>
      </c>
      <c r="J516" s="4">
        <f t="shared" si="63"/>
        <v>1200.1388891188531</v>
      </c>
      <c r="K516" s="4">
        <f t="shared" si="66"/>
        <v>269.80326629172544</v>
      </c>
      <c r="L516" s="42">
        <f>Pressure!Q516</f>
        <v>0.6414660774039318</v>
      </c>
      <c r="M516" s="10">
        <f t="shared" si="65"/>
        <v>1.5344846197918043</v>
      </c>
      <c r="N516" s="10">
        <f t="shared" si="64"/>
        <v>2.5992852259916033</v>
      </c>
    </row>
    <row r="517" spans="3:14">
      <c r="C517" s="4">
        <f>Pressure!AB517*1000000</f>
        <v>4468801.1148396796</v>
      </c>
      <c r="D517" s="78">
        <f>Pressure!I517</f>
        <v>2.1367820014326583E-4</v>
      </c>
      <c r="E517" s="40">
        <f>Pressure!H517</f>
        <v>213.67820014326583</v>
      </c>
      <c r="F517" s="10">
        <f t="shared" si="60"/>
        <v>4.5000000000000009</v>
      </c>
      <c r="G517" s="4">
        <f t="shared" si="59"/>
        <v>189380.15391329254</v>
      </c>
      <c r="H517" s="42">
        <f t="shared" si="61"/>
        <v>7.2821653908464334</v>
      </c>
      <c r="I517" s="10">
        <f t="shared" si="62"/>
        <v>1.2568370537388456</v>
      </c>
      <c r="J517" s="4">
        <f t="shared" si="63"/>
        <v>1200.1353264222314</v>
      </c>
      <c r="K517" s="4">
        <f t="shared" si="66"/>
        <v>269.8024653617714</v>
      </c>
      <c r="L517" s="42">
        <f>Pressure!Q517</f>
        <v>0.64274466629986782</v>
      </c>
      <c r="M517" s="10">
        <f t="shared" si="65"/>
        <v>1.5344819795961822</v>
      </c>
      <c r="N517" s="10">
        <f t="shared" si="64"/>
        <v>2.5992852259916033</v>
      </c>
    </row>
    <row r="518" spans="3:14">
      <c r="C518" s="4">
        <f>Pressure!AB518*1000000</f>
        <v>4468781.337119502</v>
      </c>
      <c r="D518" s="78">
        <f>Pressure!I518</f>
        <v>2.1367820014326583E-4</v>
      </c>
      <c r="E518" s="40">
        <f>Pressure!H518</f>
        <v>213.67820014326583</v>
      </c>
      <c r="F518" s="10">
        <f t="shared" si="60"/>
        <v>4.5000000000000009</v>
      </c>
      <c r="G518" s="4">
        <f t="shared" si="59"/>
        <v>189379.31576731222</v>
      </c>
      <c r="H518" s="42">
        <f t="shared" si="61"/>
        <v>7.2821403213795017</v>
      </c>
      <c r="I518" s="10">
        <f t="shared" si="62"/>
        <v>1.2568366036171104</v>
      </c>
      <c r="J518" s="4">
        <f t="shared" si="63"/>
        <v>1200.1295851310551</v>
      </c>
      <c r="K518" s="4">
        <f t="shared" si="66"/>
        <v>269.80117466189813</v>
      </c>
      <c r="L518" s="42">
        <f>Pressure!Q518</f>
        <v>0.64402325631595247</v>
      </c>
      <c r="M518" s="10">
        <f t="shared" si="65"/>
        <v>1.534477375935178</v>
      </c>
      <c r="N518" s="10">
        <f t="shared" si="64"/>
        <v>2.5992852259916033</v>
      </c>
    </row>
    <row r="519" spans="3:14">
      <c r="C519" s="4">
        <f>Pressure!AB519*1000000</f>
        <v>4468754.0544721205</v>
      </c>
      <c r="D519" s="78">
        <f>Pressure!I519</f>
        <v>2.1367820014326583E-4</v>
      </c>
      <c r="E519" s="40">
        <f>Pressure!H519</f>
        <v>213.67820014326583</v>
      </c>
      <c r="F519" s="10">
        <f t="shared" si="60"/>
        <v>4.5000000000000009</v>
      </c>
      <c r="G519" s="4">
        <f t="shared" si="59"/>
        <v>189378.15957534316</v>
      </c>
      <c r="H519" s="42">
        <f t="shared" si="61"/>
        <v>7.2821057389270454</v>
      </c>
      <c r="I519" s="10">
        <f t="shared" si="62"/>
        <v>1.2568359826839699</v>
      </c>
      <c r="J519" s="4">
        <f t="shared" si="63"/>
        <v>1200.1216652281914</v>
      </c>
      <c r="K519" s="4">
        <f t="shared" si="66"/>
        <v>269.79939418825398</v>
      </c>
      <c r="L519" s="42">
        <f>Pressure!Q519</f>
        <v>0.64530184813716707</v>
      </c>
      <c r="M519" s="10">
        <f t="shared" si="65"/>
        <v>1.5344708087847152</v>
      </c>
      <c r="N519" s="10">
        <f t="shared" si="64"/>
        <v>2.5992852259916033</v>
      </c>
    </row>
    <row r="520" spans="3:14">
      <c r="C520" s="4">
        <f>Pressure!AB520*1000000</f>
        <v>4468719.2668492803</v>
      </c>
      <c r="D520" s="78">
        <f>Pressure!I520</f>
        <v>2.1367820014326583E-4</v>
      </c>
      <c r="E520" s="40">
        <f>Pressure!H520</f>
        <v>213.67820014326583</v>
      </c>
      <c r="F520" s="10">
        <f t="shared" si="60"/>
        <v>4.5000000000000009</v>
      </c>
      <c r="G520" s="4">
        <f t="shared" si="59"/>
        <v>189376.68533534044</v>
      </c>
      <c r="H520" s="42">
        <f t="shared" si="61"/>
        <v>7.2820616433968643</v>
      </c>
      <c r="I520" s="10">
        <f t="shared" si="62"/>
        <v>1.2568351909320685</v>
      </c>
      <c r="J520" s="4">
        <f t="shared" si="63"/>
        <v>1200.1115666996322</v>
      </c>
      <c r="K520" s="4">
        <f t="shared" si="66"/>
        <v>269.79712393768989</v>
      </c>
      <c r="L520" s="42">
        <f>Pressure!Q520</f>
        <v>0.64658044244851021</v>
      </c>
      <c r="M520" s="10">
        <f t="shared" si="65"/>
        <v>1.5344622781198374</v>
      </c>
      <c r="N520" s="10">
        <f t="shared" si="64"/>
        <v>2.5992852259916033</v>
      </c>
    </row>
    <row r="521" spans="3:14">
      <c r="C521" s="4">
        <f>Pressure!AB521*1000000</f>
        <v>4468676.9742140034</v>
      </c>
      <c r="D521" s="78">
        <f>Pressure!I521</f>
        <v>2.1367820014326583E-4</v>
      </c>
      <c r="E521" s="40">
        <f>Pressure!H521</f>
        <v>213.67820014326583</v>
      </c>
      <c r="F521" s="10">
        <f t="shared" si="60"/>
        <v>4.5000000000000009</v>
      </c>
      <c r="G521" s="4">
        <f t="shared" si="59"/>
        <v>189374.89304573697</v>
      </c>
      <c r="H521" s="42">
        <f t="shared" si="61"/>
        <v>7.2820080347025051</v>
      </c>
      <c r="I521" s="10">
        <f t="shared" si="62"/>
        <v>1.2568342283525864</v>
      </c>
      <c r="J521" s="4">
        <f t="shared" si="63"/>
        <v>1200.099289534643</v>
      </c>
      <c r="K521" s="4">
        <f t="shared" si="66"/>
        <v>269.79436390779262</v>
      </c>
      <c r="L521" s="42">
        <f>Pressure!Q521</f>
        <v>0.64785903993500138</v>
      </c>
      <c r="M521" s="10">
        <f t="shared" si="65"/>
        <v>1.5344517839149856</v>
      </c>
      <c r="N521" s="10">
        <f t="shared" si="64"/>
        <v>2.5992852259916033</v>
      </c>
    </row>
    <row r="522" spans="3:14">
      <c r="C522" s="4">
        <f>Pressure!AB522*1000000</f>
        <v>4468627.1765394546</v>
      </c>
      <c r="D522" s="78">
        <f>Pressure!I522</f>
        <v>2.1367820014326583E-4</v>
      </c>
      <c r="E522" s="40">
        <f>Pressure!H522</f>
        <v>213.67820014326583</v>
      </c>
      <c r="F522" s="10">
        <f t="shared" si="60"/>
        <v>4.5000000000000009</v>
      </c>
      <c r="G522" s="4">
        <f t="shared" si="59"/>
        <v>189372.78270539551</v>
      </c>
      <c r="H522" s="42">
        <f t="shared" si="61"/>
        <v>7.2819449127618459</v>
      </c>
      <c r="I522" s="10">
        <f t="shared" si="62"/>
        <v>1.2568330949352124</v>
      </c>
      <c r="J522" s="4">
        <f t="shared" si="63"/>
        <v>1200.084833725434</v>
      </c>
      <c r="K522" s="4">
        <f t="shared" si="66"/>
        <v>269.79111409681087</v>
      </c>
      <c r="L522" s="42">
        <f>Pressure!Q522</f>
        <v>0.64913764128168461</v>
      </c>
      <c r="M522" s="10">
        <f t="shared" si="65"/>
        <v>1.5344393261440188</v>
      </c>
      <c r="N522" s="10">
        <f t="shared" si="64"/>
        <v>2.5992852259916033</v>
      </c>
    </row>
    <row r="523" spans="3:14">
      <c r="C523" s="4">
        <f>Pressure!AB523*1000000</f>
        <v>4468569.8738102252</v>
      </c>
      <c r="D523" s="78">
        <f>Pressure!I523</f>
        <v>2.1367820014326583E-4</v>
      </c>
      <c r="E523" s="40">
        <f>Pressure!H523</f>
        <v>213.67820014326583</v>
      </c>
      <c r="F523" s="10">
        <f t="shared" si="60"/>
        <v>4.5000000000000009</v>
      </c>
      <c r="G523" s="4">
        <f t="shared" si="59"/>
        <v>189370.35431366309</v>
      </c>
      <c r="H523" s="42">
        <f t="shared" si="61"/>
        <v>7.2818722774987057</v>
      </c>
      <c r="I523" s="10">
        <f t="shared" si="62"/>
        <v>1.2568317906681736</v>
      </c>
      <c r="J523" s="4">
        <f t="shared" si="63"/>
        <v>1200.0681992675322</v>
      </c>
      <c r="K523" s="4">
        <f t="shared" si="66"/>
        <v>269.7873745037391</v>
      </c>
      <c r="L523" s="42">
        <f>Pressure!Q523</f>
        <v>0.650416247173632</v>
      </c>
      <c r="M523" s="10">
        <f t="shared" si="65"/>
        <v>1.5344249047801064</v>
      </c>
      <c r="N523" s="10">
        <f t="shared" si="64"/>
        <v>2.5992852259916033</v>
      </c>
    </row>
    <row r="524" spans="3:14">
      <c r="C524" s="4">
        <f>Pressure!AB524*1000000</f>
        <v>4468505.0660210336</v>
      </c>
      <c r="D524" s="78">
        <f>Pressure!I524</f>
        <v>2.1367820014326583E-4</v>
      </c>
      <c r="E524" s="40">
        <f>Pressure!H524</f>
        <v>213.67820014326583</v>
      </c>
      <c r="F524" s="10">
        <f t="shared" si="60"/>
        <v>4.5000000000000009</v>
      </c>
      <c r="G524" s="4">
        <f t="shared" si="59"/>
        <v>189367.60787031587</v>
      </c>
      <c r="H524" s="42">
        <f t="shared" si="61"/>
        <v>7.2817901288412008</v>
      </c>
      <c r="I524" s="10">
        <f t="shared" si="62"/>
        <v>1.2568303155382052</v>
      </c>
      <c r="J524" s="4">
        <f t="shared" si="63"/>
        <v>1200.0493861594043</v>
      </c>
      <c r="K524" s="4">
        <f t="shared" si="66"/>
        <v>269.7831451282326</v>
      </c>
      <c r="L524" s="42">
        <f>Pressure!Q524</f>
        <v>0.65169485829594742</v>
      </c>
      <c r="M524" s="10">
        <f t="shared" si="65"/>
        <v>1.5344085197958566</v>
      </c>
      <c r="N524" s="10">
        <f t="shared" si="64"/>
        <v>2.5992852259916033</v>
      </c>
    </row>
    <row r="525" spans="3:14">
      <c r="C525" s="4">
        <f>Pressure!AB525*1000000</f>
        <v>4468432.7531780954</v>
      </c>
      <c r="D525" s="78">
        <f>Pressure!I525</f>
        <v>2.1367820014326583E-4</v>
      </c>
      <c r="E525" s="40">
        <f>Pressure!H525</f>
        <v>213.67820014326583</v>
      </c>
      <c r="F525" s="10">
        <f t="shared" si="60"/>
        <v>4.5000000000000009</v>
      </c>
      <c r="G525" s="4">
        <f t="shared" si="59"/>
        <v>189364.54337561727</v>
      </c>
      <c r="H525" s="42">
        <f t="shared" si="61"/>
        <v>7.2816984667234754</v>
      </c>
      <c r="I525" s="10">
        <f t="shared" si="62"/>
        <v>1.2568286695305815</v>
      </c>
      <c r="J525" s="4">
        <f t="shared" si="63"/>
        <v>1200.0283944028542</v>
      </c>
      <c r="K525" s="4">
        <f t="shared" si="66"/>
        <v>269.77842597069696</v>
      </c>
      <c r="L525" s="42">
        <f>Pressure!Q525</f>
        <v>0.6529734753337697</v>
      </c>
      <c r="M525" s="10">
        <f t="shared" si="65"/>
        <v>1.5343901711627967</v>
      </c>
      <c r="N525" s="10">
        <f t="shared" si="64"/>
        <v>2.5992852259916033</v>
      </c>
    </row>
    <row r="526" spans="3:14">
      <c r="C526" s="4">
        <f>Pressure!AB526*1000000</f>
        <v>4468352.9352978291</v>
      </c>
      <c r="D526" s="78">
        <f>Pressure!I526</f>
        <v>2.1367820014326583E-4</v>
      </c>
      <c r="E526" s="40">
        <f>Pressure!H526</f>
        <v>213.67820014326583</v>
      </c>
      <c r="F526" s="10">
        <f t="shared" si="60"/>
        <v>4.5000000000000009</v>
      </c>
      <c r="G526" s="4">
        <f t="shared" si="59"/>
        <v>189361.16083026305</v>
      </c>
      <c r="H526" s="42">
        <f t="shared" si="61"/>
        <v>7.2815972910840694</v>
      </c>
      <c r="I526" s="10">
        <f t="shared" si="62"/>
        <v>1.2568268526290867</v>
      </c>
      <c r="J526" s="4">
        <f t="shared" si="63"/>
        <v>1200.0052240026489</v>
      </c>
      <c r="K526" s="4">
        <f t="shared" si="66"/>
        <v>269.77321703220377</v>
      </c>
      <c r="L526" s="42">
        <f>Pressure!Q526</f>
        <v>0.65425209897227676</v>
      </c>
      <c r="M526" s="10">
        <f t="shared" si="65"/>
        <v>1.5343698588524537</v>
      </c>
      <c r="N526" s="10">
        <f t="shared" si="64"/>
        <v>2.5992852259916033</v>
      </c>
    </row>
    <row r="527" spans="3:14">
      <c r="C527" s="4">
        <f>Pressure!AB527*1000000</f>
        <v>4468265.61240792</v>
      </c>
      <c r="D527" s="78">
        <f>Pressure!I527</f>
        <v>2.1367820014326583E-4</v>
      </c>
      <c r="E527" s="40">
        <f>Pressure!H527</f>
        <v>213.67820014326583</v>
      </c>
      <c r="F527" s="10">
        <f t="shared" si="60"/>
        <v>4.5000000000000009</v>
      </c>
      <c r="G527" s="4">
        <f t="shared" si="59"/>
        <v>189357.46023542652</v>
      </c>
      <c r="H527" s="42">
        <f t="shared" si="61"/>
        <v>7.2814866018672699</v>
      </c>
      <c r="I527" s="10">
        <f t="shared" si="62"/>
        <v>1.2568248648160369</v>
      </c>
      <c r="J527" s="4">
        <f t="shared" si="63"/>
        <v>1199.9798749668241</v>
      </c>
      <c r="K527" s="4">
        <f t="shared" ref="K527:K590" si="67">J527/4.4482</f>
        <v>269.76751831455965</v>
      </c>
      <c r="L527" s="42">
        <f>Pressure!Q527</f>
        <v>0.65553072989668859</v>
      </c>
      <c r="M527" s="10">
        <f t="shared" ref="M527:M590" si="68">(J527+J526)/2*(L527-L526)</f>
        <v>1.5343475828349746</v>
      </c>
      <c r="N527" s="10">
        <f t="shared" si="64"/>
        <v>2.5992852259916033</v>
      </c>
    </row>
    <row r="528" spans="3:14">
      <c r="C528" s="4">
        <f>Pressure!AB528*1000000</f>
        <v>4468170.7845465392</v>
      </c>
      <c r="D528" s="78">
        <f>Pressure!I528</f>
        <v>2.1367820014326583E-4</v>
      </c>
      <c r="E528" s="40">
        <f>Pressure!H528</f>
        <v>213.67820014326583</v>
      </c>
      <c r="F528" s="10">
        <f t="shared" si="60"/>
        <v>4.5000000000000009</v>
      </c>
      <c r="G528" s="4">
        <f t="shared" si="59"/>
        <v>189353.44159272526</v>
      </c>
      <c r="H528" s="42">
        <f t="shared" si="61"/>
        <v>7.2813663990221</v>
      </c>
      <c r="I528" s="10">
        <f t="shared" si="62"/>
        <v>1.2568227060722648</v>
      </c>
      <c r="J528" s="4">
        <f t="shared" si="63"/>
        <v>1199.9523473064617</v>
      </c>
      <c r="K528" s="4">
        <f t="shared" si="67"/>
        <v>269.76132982025575</v>
      </c>
      <c r="L528" s="42">
        <f>Pressure!Q528</f>
        <v>0.65680936879227125</v>
      </c>
      <c r="M528" s="10">
        <f t="shared" si="68"/>
        <v>1.5343233430803791</v>
      </c>
      <c r="N528" s="10">
        <f t="shared" si="64"/>
        <v>2.5992852259916033</v>
      </c>
    </row>
    <row r="529" spans="3:14">
      <c r="C529" s="4">
        <f>Pressure!AB529*1000000</f>
        <v>4468068.451762761</v>
      </c>
      <c r="D529" s="78">
        <f>Pressure!I529</f>
        <v>2.1367820014326583E-4</v>
      </c>
      <c r="E529" s="40">
        <f>Pressure!H529</f>
        <v>213.67820014326583</v>
      </c>
      <c r="F529" s="10">
        <f t="shared" si="60"/>
        <v>4.5000000000000009</v>
      </c>
      <c r="G529" s="4">
        <f t="shared" si="59"/>
        <v>189349.10490423895</v>
      </c>
      <c r="H529" s="42">
        <f t="shared" si="61"/>
        <v>7.2812366825028763</v>
      </c>
      <c r="I529" s="10">
        <f t="shared" si="62"/>
        <v>1.256820376377126</v>
      </c>
      <c r="J529" s="4">
        <f t="shared" si="63"/>
        <v>1199.9226410358069</v>
      </c>
      <c r="K529" s="4">
        <f t="shared" si="67"/>
        <v>269.75465155249469</v>
      </c>
      <c r="L529" s="42">
        <f>Pressure!Q529</f>
        <v>0.65808801634434022</v>
      </c>
      <c r="M529" s="10">
        <f t="shared" si="68"/>
        <v>1.5342971395576923</v>
      </c>
      <c r="N529" s="10">
        <f t="shared" si="64"/>
        <v>2.5992852259916033</v>
      </c>
    </row>
    <row r="530" spans="3:14">
      <c r="C530" s="4">
        <f>Pressure!AB530*1000000</f>
        <v>4467958.614116556</v>
      </c>
      <c r="D530" s="78">
        <f>Pressure!I530</f>
        <v>2.1367820014326583E-4</v>
      </c>
      <c r="E530" s="40">
        <f>Pressure!H530</f>
        <v>213.67820014326583</v>
      </c>
      <c r="F530" s="10">
        <f t="shared" si="60"/>
        <v>4.5000000000000009</v>
      </c>
      <c r="G530" s="4">
        <f t="shared" si="59"/>
        <v>189344.45017250907</v>
      </c>
      <c r="H530" s="42">
        <f t="shared" si="61"/>
        <v>7.2810974522691723</v>
      </c>
      <c r="I530" s="10">
        <f t="shared" si="62"/>
        <v>1.2568178757084998</v>
      </c>
      <c r="J530" s="4">
        <f t="shared" si="63"/>
        <v>1199.8907561722688</v>
      </c>
      <c r="K530" s="4">
        <f t="shared" si="67"/>
        <v>269.74748351519014</v>
      </c>
      <c r="L530" s="42">
        <f>Pressure!Q530</f>
        <v>0.65936667323826403</v>
      </c>
      <c r="M530" s="10">
        <f t="shared" si="68"/>
        <v>1.5342689722354159</v>
      </c>
      <c r="N530" s="10">
        <f t="shared" si="64"/>
        <v>2.5992852259916033</v>
      </c>
    </row>
    <row r="531" spans="3:14">
      <c r="C531" s="4">
        <f>Pressure!AB531*1000000</f>
        <v>4467841.2716786247</v>
      </c>
      <c r="D531" s="78">
        <f>Pressure!I531</f>
        <v>2.1367820014326583E-4</v>
      </c>
      <c r="E531" s="40">
        <f>Pressure!H531</f>
        <v>213.67820014326583</v>
      </c>
      <c r="F531" s="10">
        <f t="shared" si="60"/>
        <v>4.5000000000000009</v>
      </c>
      <c r="G531" s="4">
        <f t="shared" si="59"/>
        <v>189339.47740053176</v>
      </c>
      <c r="H531" s="42">
        <f t="shared" si="61"/>
        <v>7.2809487082856252</v>
      </c>
      <c r="I531" s="10">
        <f t="shared" si="62"/>
        <v>1.2568152040427849</v>
      </c>
      <c r="J531" s="4">
        <f t="shared" si="63"/>
        <v>1199.8566927363709</v>
      </c>
      <c r="K531" s="4">
        <f t="shared" si="67"/>
        <v>269.73982571295602</v>
      </c>
      <c r="L531" s="42">
        <f>Pressure!Q531</f>
        <v>0.66064534015946808</v>
      </c>
      <c r="M531" s="10">
        <f t="shared" si="68"/>
        <v>1.5342388410816314</v>
      </c>
      <c r="N531" s="10">
        <f t="shared" si="64"/>
        <v>2.5992852259916033</v>
      </c>
    </row>
    <row r="532" spans="3:14">
      <c r="C532" s="4">
        <f>Pressure!AB532*1000000</f>
        <v>4467716.4245302752</v>
      </c>
      <c r="D532" s="78">
        <f>Pressure!I532</f>
        <v>2.1367820014326583E-4</v>
      </c>
      <c r="E532" s="40">
        <f>Pressure!H532</f>
        <v>213.67820014326583</v>
      </c>
      <c r="F532" s="10">
        <f t="shared" si="60"/>
        <v>4.5000000000000009</v>
      </c>
      <c r="G532" s="4">
        <f t="shared" si="59"/>
        <v>189334.18659175275</v>
      </c>
      <c r="H532" s="42">
        <f t="shared" si="61"/>
        <v>7.2807904505217671</v>
      </c>
      <c r="I532" s="10">
        <f t="shared" si="62"/>
        <v>1.2568123613548958</v>
      </c>
      <c r="J532" s="4">
        <f t="shared" si="63"/>
        <v>1199.8204507517162</v>
      </c>
      <c r="K532" s="4">
        <f t="shared" si="67"/>
        <v>269.73167815109849</v>
      </c>
      <c r="L532" s="42">
        <f>Pressure!Q532</f>
        <v>0.66192401779343768</v>
      </c>
      <c r="M532" s="10">
        <f t="shared" si="68"/>
        <v>1.5342067460631437</v>
      </c>
      <c r="N532" s="10">
        <f t="shared" si="64"/>
        <v>2.5992852259916033</v>
      </c>
    </row>
    <row r="533" spans="3:14">
      <c r="C533" s="4">
        <f>Pressure!AB533*1000000</f>
        <v>4467584.0727640046</v>
      </c>
      <c r="D533" s="78">
        <f>Pressure!I533</f>
        <v>2.1367820014326583E-4</v>
      </c>
      <c r="E533" s="40">
        <f>Pressure!H533</f>
        <v>213.67820014326583</v>
      </c>
      <c r="F533" s="10">
        <f t="shared" si="60"/>
        <v>4.5000000000000009</v>
      </c>
      <c r="G533" s="4">
        <f t="shared" si="59"/>
        <v>189328.57775009188</v>
      </c>
      <c r="H533" s="42">
        <f t="shared" si="61"/>
        <v>7.2806226789527679</v>
      </c>
      <c r="I533" s="10">
        <f t="shared" si="62"/>
        <v>1.2568093476182753</v>
      </c>
      <c r="J533" s="4">
        <f t="shared" si="63"/>
        <v>1199.7820302451557</v>
      </c>
      <c r="K533" s="4">
        <f t="shared" si="67"/>
        <v>269.72304083565393</v>
      </c>
      <c r="L533" s="42">
        <f>Pressure!Q533</f>
        <v>0.66320270682572202</v>
      </c>
      <c r="M533" s="10">
        <f t="shared" si="68"/>
        <v>1.5341726871464976</v>
      </c>
      <c r="N533" s="10">
        <f t="shared" si="64"/>
        <v>2.5992852259916033</v>
      </c>
    </row>
    <row r="534" spans="3:14">
      <c r="C534" s="4">
        <f>Pressure!AB534*1000000</f>
        <v>4467444.2164828023</v>
      </c>
      <c r="D534" s="78">
        <f>Pressure!I534</f>
        <v>2.1367820014326583E-4</v>
      </c>
      <c r="E534" s="40">
        <f>Pressure!H534</f>
        <v>213.67820014326583</v>
      </c>
      <c r="F534" s="10">
        <f t="shared" si="60"/>
        <v>4.5000000000000009</v>
      </c>
      <c r="G534" s="4">
        <f t="shared" si="59"/>
        <v>189322.65087991368</v>
      </c>
      <c r="H534" s="42">
        <f t="shared" si="61"/>
        <v>7.2804453935585656</v>
      </c>
      <c r="I534" s="10">
        <f t="shared" si="62"/>
        <v>1.256806162804879</v>
      </c>
      <c r="J534" s="4">
        <f t="shared" si="63"/>
        <v>1199.7414312465869</v>
      </c>
      <c r="K534" s="4">
        <f t="shared" si="67"/>
        <v>269.71391377334356</v>
      </c>
      <c r="L534" s="42">
        <f>Pressure!Q534</f>
        <v>0.66448140794193777</v>
      </c>
      <c r="M534" s="10">
        <f t="shared" si="68"/>
        <v>1.5341366642976888</v>
      </c>
      <c r="N534" s="10">
        <f t="shared" si="64"/>
        <v>2.5992852259916033</v>
      </c>
    </row>
    <row r="535" spans="3:14">
      <c r="C535" s="4">
        <f>Pressure!AB535*1000000</f>
        <v>4467296.8558007469</v>
      </c>
      <c r="D535" s="78">
        <f>Pressure!I535</f>
        <v>2.1367820014326583E-4</v>
      </c>
      <c r="E535" s="40">
        <f>Pressure!H535</f>
        <v>213.67820014326583</v>
      </c>
      <c r="F535" s="10">
        <f t="shared" si="60"/>
        <v>4.5000000000000009</v>
      </c>
      <c r="G535" s="4">
        <f t="shared" si="59"/>
        <v>189316.40598605262</v>
      </c>
      <c r="H535" s="42">
        <f t="shared" si="61"/>
        <v>7.2802585943245877</v>
      </c>
      <c r="I535" s="10">
        <f t="shared" si="62"/>
        <v>1.2568028068851869</v>
      </c>
      <c r="J535" s="4">
        <f t="shared" si="63"/>
        <v>1199.698653789125</v>
      </c>
      <c r="K535" s="4">
        <f t="shared" si="67"/>
        <v>269.70429697161211</v>
      </c>
      <c r="L535" s="42">
        <f>Pressure!Q535</f>
        <v>0.66576012182777233</v>
      </c>
      <c r="M535" s="10">
        <f t="shared" si="68"/>
        <v>1.5340986774816103</v>
      </c>
      <c r="N535" s="10">
        <f t="shared" si="64"/>
        <v>2.5992852259916033</v>
      </c>
    </row>
    <row r="536" spans="3:14">
      <c r="C536" s="4">
        <f>Pressure!AB536*1000000</f>
        <v>4467141.9908423489</v>
      </c>
      <c r="D536" s="78">
        <f>Pressure!I536</f>
        <v>2.1367820014326583E-4</v>
      </c>
      <c r="E536" s="40">
        <f>Pressure!H536</f>
        <v>213.67820014326583</v>
      </c>
      <c r="F536" s="10">
        <f t="shared" si="60"/>
        <v>4.5000000000000009</v>
      </c>
      <c r="G536" s="4">
        <f t="shared" si="59"/>
        <v>189309.84307378522</v>
      </c>
      <c r="H536" s="42">
        <f t="shared" si="61"/>
        <v>7.280062281240947</v>
      </c>
      <c r="I536" s="10">
        <f t="shared" si="62"/>
        <v>1.2567992798281884</v>
      </c>
      <c r="J536" s="4">
        <f t="shared" si="63"/>
        <v>1199.6536979089149</v>
      </c>
      <c r="K536" s="4">
        <f t="shared" si="67"/>
        <v>269.69419043858522</v>
      </c>
      <c r="L536" s="42">
        <f>Pressure!Q536</f>
        <v>0.66703884916898781</v>
      </c>
      <c r="M536" s="10">
        <f t="shared" si="68"/>
        <v>1.5340587266629717</v>
      </c>
      <c r="N536" s="10">
        <f t="shared" si="64"/>
        <v>2.5992852259916033</v>
      </c>
    </row>
    <row r="537" spans="3:14">
      <c r="C537" s="4">
        <f>Pressure!AB537*1000000</f>
        <v>4466979.6217432143</v>
      </c>
      <c r="D537" s="78">
        <f>Pressure!I537</f>
        <v>2.1367820014326583E-4</v>
      </c>
      <c r="E537" s="40">
        <f>Pressure!H537</f>
        <v>213.67820014326583</v>
      </c>
      <c r="F537" s="10">
        <f t="shared" si="60"/>
        <v>4.5000000000000009</v>
      </c>
      <c r="G537" s="4">
        <f t="shared" si="59"/>
        <v>189302.96214885821</v>
      </c>
      <c r="H537" s="42">
        <f t="shared" si="61"/>
        <v>7.2798564543032702</v>
      </c>
      <c r="I537" s="10">
        <f t="shared" si="62"/>
        <v>1.2567955816013974</v>
      </c>
      <c r="J537" s="4">
        <f t="shared" si="63"/>
        <v>1199.6065636453211</v>
      </c>
      <c r="K537" s="4">
        <f t="shared" si="67"/>
        <v>269.68359418311252</v>
      </c>
      <c r="L537" s="42">
        <f>Pressure!Q537</f>
        <v>0.66831759065142438</v>
      </c>
      <c r="M537" s="10">
        <f t="shared" si="68"/>
        <v>1.5340168118054995</v>
      </c>
      <c r="N537" s="10">
        <f t="shared" si="64"/>
        <v>2.5992852259916033</v>
      </c>
    </row>
    <row r="538" spans="3:14">
      <c r="C538" s="4">
        <f>Pressure!AB538*1000000</f>
        <v>4466809.7486496642</v>
      </c>
      <c r="D538" s="78">
        <f>Pressure!I538</f>
        <v>2.1367820014326583E-4</v>
      </c>
      <c r="E538" s="40">
        <f>Pressure!H538</f>
        <v>213.67820014326583</v>
      </c>
      <c r="F538" s="10">
        <f t="shared" si="60"/>
        <v>4.5000000000000009</v>
      </c>
      <c r="G538" s="4">
        <f t="shared" si="59"/>
        <v>189295.76321747247</v>
      </c>
      <c r="H538" s="42">
        <f t="shared" si="61"/>
        <v>7.279641113512227</v>
      </c>
      <c r="I538" s="10">
        <f t="shared" si="62"/>
        <v>1.2567917121708418</v>
      </c>
      <c r="J538" s="4">
        <f t="shared" si="63"/>
        <v>1199.5572510408197</v>
      </c>
      <c r="K538" s="4">
        <f t="shared" si="67"/>
        <v>269.67250821474295</v>
      </c>
      <c r="L538" s="42">
        <f>Pressure!Q538</f>
        <v>0.66959634696100379</v>
      </c>
      <c r="M538" s="10">
        <f t="shared" si="68"/>
        <v>1.5339729328722538</v>
      </c>
      <c r="N538" s="10">
        <f t="shared" si="64"/>
        <v>2.5992852259916033</v>
      </c>
    </row>
    <row r="539" spans="3:14">
      <c r="C539" s="4">
        <f>Pressure!AB539*1000000</f>
        <v>4466632.3717188919</v>
      </c>
      <c r="D539" s="78">
        <f>Pressure!I539</f>
        <v>2.1367820014326583E-4</v>
      </c>
      <c r="E539" s="40">
        <f>Pressure!H539</f>
        <v>213.67820014326583</v>
      </c>
      <c r="F539" s="10">
        <f t="shared" si="60"/>
        <v>4.5000000000000009</v>
      </c>
      <c r="G539" s="4">
        <f t="shared" si="59"/>
        <v>189288.24628628956</v>
      </c>
      <c r="H539" s="42">
        <f t="shared" si="61"/>
        <v>7.2794162588736979</v>
      </c>
      <c r="I539" s="10">
        <f t="shared" si="62"/>
        <v>1.2567876715010675</v>
      </c>
      <c r="J539" s="4">
        <f t="shared" si="63"/>
        <v>1199.5057601410424</v>
      </c>
      <c r="K539" s="4">
        <f t="shared" si="67"/>
        <v>269.6609325437351</v>
      </c>
      <c r="L539" s="42">
        <f>Pressure!Q539</f>
        <v>0.67087511878373307</v>
      </c>
      <c r="M539" s="10">
        <f t="shared" si="68"/>
        <v>1.5339270898257189</v>
      </c>
      <c r="N539" s="10">
        <f t="shared" si="64"/>
        <v>2.5992852259916033</v>
      </c>
    </row>
    <row r="540" spans="3:14">
      <c r="C540" s="4">
        <f>Pressure!AB540*1000000</f>
        <v>4466447.4911188399</v>
      </c>
      <c r="D540" s="78">
        <f>Pressure!I540</f>
        <v>2.1367820014326583E-4</v>
      </c>
      <c r="E540" s="40">
        <f>Pressure!H540</f>
        <v>213.67820014326583</v>
      </c>
      <c r="F540" s="10">
        <f t="shared" si="60"/>
        <v>4.5000000000000009</v>
      </c>
      <c r="G540" s="4">
        <f t="shared" ref="G540:G603" si="69">IF(C540/(1+(k-1)/2*N540^2)^(k/(k-1))&lt;patm*1000000,patm*1000000,C540/(1+(k-1)/2*N540^2)^(k/(k-1)))</f>
        <v>189280.41136242662</v>
      </c>
      <c r="H540" s="42">
        <f t="shared" si="61"/>
        <v>7.2791818903986485</v>
      </c>
      <c r="I540" s="10">
        <f t="shared" si="62"/>
        <v>1.2567834595551335</v>
      </c>
      <c r="J540" s="4">
        <f t="shared" si="63"/>
        <v>1199.4520909947414</v>
      </c>
      <c r="K540" s="4">
        <f t="shared" si="67"/>
        <v>269.64886718104884</v>
      </c>
      <c r="L540" s="42">
        <f>Pressure!Q540</f>
        <v>0.67215390680570819</v>
      </c>
      <c r="M540" s="10">
        <f t="shared" si="68"/>
        <v>1.5338792826278058</v>
      </c>
      <c r="N540" s="10">
        <f t="shared" si="64"/>
        <v>2.5992852259916033</v>
      </c>
    </row>
    <row r="541" spans="3:14">
      <c r="C541" s="4">
        <f>Pressure!AB541*1000000</f>
        <v>4466255.1070282683</v>
      </c>
      <c r="D541" s="78">
        <f>Pressure!I541</f>
        <v>2.1367820014326583E-4</v>
      </c>
      <c r="E541" s="40">
        <f>Pressure!H541</f>
        <v>213.67820014326583</v>
      </c>
      <c r="F541" s="10">
        <f t="shared" ref="F541:F604" si="70">aexit/E541</f>
        <v>4.5000000000000009</v>
      </c>
      <c r="G541" s="4">
        <f t="shared" si="69"/>
        <v>189272.25845345919</v>
      </c>
      <c r="H541" s="42">
        <f t="shared" ref="H541:H604" si="71">1/(((k+1)/2)^(1/(k-1))*(patm*1000000/C541)^(1/k)*SQRT((k+1)/(k-1)*(1-(patm*1000000/C541)^((k-1)/k))))</f>
        <v>7.2789380081032098</v>
      </c>
      <c r="I541" s="10">
        <f t="shared" ref="I541:I604" si="72">etanoz*SQRT(2*k^2/(k-1)*(2/(k+1))^((k+1)/(k-1))*(1-(G541/C541)^((k-1)/k)))+(G541-patm*1000000)/C541*(aexit/E541)</f>
        <v>1.2567790762946138</v>
      </c>
      <c r="J541" s="4">
        <f t="shared" ref="J541:J604" si="73">I541*D541*C541</f>
        <v>1199.3962436538093</v>
      </c>
      <c r="K541" s="4">
        <f t="shared" si="67"/>
        <v>269.63631213835021</v>
      </c>
      <c r="L541" s="42">
        <f>Pressure!Q541</f>
        <v>0.67343271171311747</v>
      </c>
      <c r="M541" s="10">
        <f t="shared" si="68"/>
        <v>1.5338295112395741</v>
      </c>
      <c r="N541" s="10">
        <f t="shared" si="64"/>
        <v>2.5992852259916033</v>
      </c>
    </row>
    <row r="542" spans="3:14">
      <c r="C542" s="4">
        <f>Pressure!AB542*1000000</f>
        <v>4466055.2196368072</v>
      </c>
      <c r="D542" s="78">
        <f>Pressure!I542</f>
        <v>2.1367820014326583E-4</v>
      </c>
      <c r="E542" s="40">
        <f>Pressure!H542</f>
        <v>213.67820014326583</v>
      </c>
      <c r="F542" s="10">
        <f t="shared" si="70"/>
        <v>4.5000000000000009</v>
      </c>
      <c r="G542" s="4">
        <f t="shared" si="69"/>
        <v>189263.78756742342</v>
      </c>
      <c r="H542" s="42">
        <f t="shared" si="71"/>
        <v>7.2786846120087274</v>
      </c>
      <c r="I542" s="10">
        <f t="shared" si="72"/>
        <v>1.2567745216795971</v>
      </c>
      <c r="J542" s="4">
        <f t="shared" si="73"/>
        <v>1199.3382181732939</v>
      </c>
      <c r="K542" s="4">
        <f t="shared" si="67"/>
        <v>269.62326742801446</v>
      </c>
      <c r="L542" s="42">
        <f>Pressure!Q542</f>
        <v>0.67471153419224517</v>
      </c>
      <c r="M542" s="10">
        <f t="shared" si="68"/>
        <v>1.5337777756213864</v>
      </c>
      <c r="N542" s="10">
        <f t="shared" ref="N542:N605" si="74">N541-1/834*(me-mef)</f>
        <v>2.5992852259916033</v>
      </c>
    </row>
    <row r="543" spans="3:14">
      <c r="C543" s="4">
        <f>Pressure!AB543*1000000</f>
        <v>4465847.8291447973</v>
      </c>
      <c r="D543" s="78">
        <f>Pressure!I543</f>
        <v>2.1367820014326583E-4</v>
      </c>
      <c r="E543" s="40">
        <f>Pressure!H543</f>
        <v>213.67820014326583</v>
      </c>
      <c r="F543" s="10">
        <f t="shared" si="70"/>
        <v>4.5000000000000009</v>
      </c>
      <c r="G543" s="4">
        <f t="shared" si="69"/>
        <v>189254.99871280949</v>
      </c>
      <c r="H543" s="42">
        <f t="shared" si="71"/>
        <v>7.2784217021415722</v>
      </c>
      <c r="I543" s="10">
        <f t="shared" si="72"/>
        <v>1.2567697956686827</v>
      </c>
      <c r="J543" s="4">
        <f t="shared" si="73"/>
        <v>1199.2780146113519</v>
      </c>
      <c r="K543" s="4">
        <f t="shared" si="67"/>
        <v>269.60973306311587</v>
      </c>
      <c r="L543" s="42">
        <f>Pressure!Q543</f>
        <v>0.67599037492947534</v>
      </c>
      <c r="M543" s="10">
        <f t="shared" si="68"/>
        <v>1.5337240757332837</v>
      </c>
      <c r="N543" s="10">
        <f t="shared" si="74"/>
        <v>2.5992852259916033</v>
      </c>
    </row>
    <row r="544" spans="3:14">
      <c r="C544" s="4">
        <f>Pressure!AB544*1000000</f>
        <v>4465632.9357634438</v>
      </c>
      <c r="D544" s="78">
        <f>Pressure!I544</f>
        <v>2.1367820014326583E-4</v>
      </c>
      <c r="E544" s="40">
        <f>Pressure!H544</f>
        <v>213.67820014326583</v>
      </c>
      <c r="F544" s="10">
        <f t="shared" si="70"/>
        <v>4.5000000000000009</v>
      </c>
      <c r="G544" s="4">
        <f t="shared" si="69"/>
        <v>189245.89189856785</v>
      </c>
      <c r="H544" s="42">
        <f t="shared" si="71"/>
        <v>7.2781492785333404</v>
      </c>
      <c r="I544" s="10">
        <f t="shared" si="72"/>
        <v>1.2567648982189827</v>
      </c>
      <c r="J544" s="4">
        <f t="shared" si="73"/>
        <v>1199.2156330292942</v>
      </c>
      <c r="K544" s="4">
        <f t="shared" si="67"/>
        <v>269.59570905743766</v>
      </c>
      <c r="L544" s="42">
        <f>Pressure!Q544</f>
        <v>0.67726923461129496</v>
      </c>
      <c r="M544" s="10">
        <f t="shared" si="68"/>
        <v>1.5336684115340504</v>
      </c>
      <c r="N544" s="10">
        <f t="shared" si="74"/>
        <v>2.5992852259916033</v>
      </c>
    </row>
    <row r="545" spans="3:14">
      <c r="C545" s="4">
        <f>Pressure!AB545*1000000</f>
        <v>4465410.5397149036</v>
      </c>
      <c r="D545" s="78">
        <f>Pressure!I545</f>
        <v>2.1367820014326583E-4</v>
      </c>
      <c r="E545" s="40">
        <f>Pressure!H545</f>
        <v>213.67820014326583</v>
      </c>
      <c r="F545" s="10">
        <f t="shared" si="70"/>
        <v>4.5000000000000009</v>
      </c>
      <c r="G545" s="4">
        <f t="shared" si="69"/>
        <v>189236.46713411313</v>
      </c>
      <c r="H545" s="42">
        <f t="shared" si="71"/>
        <v>7.27786734122094</v>
      </c>
      <c r="I545" s="10">
        <f t="shared" si="72"/>
        <v>1.2567598292861237</v>
      </c>
      <c r="J545" s="4">
        <f t="shared" si="73"/>
        <v>1199.1510734916117</v>
      </c>
      <c r="K545" s="4">
        <f t="shared" si="67"/>
        <v>269.58119542547809</v>
      </c>
      <c r="L545" s="42">
        <f>Pressure!Q545</f>
        <v>0.67854811392429804</v>
      </c>
      <c r="M545" s="10">
        <f t="shared" si="68"/>
        <v>1.5336107829824559</v>
      </c>
      <c r="N545" s="10">
        <f t="shared" si="74"/>
        <v>2.5992852259916033</v>
      </c>
    </row>
    <row r="546" spans="3:14">
      <c r="C546" s="4">
        <f>Pressure!AB546*1000000</f>
        <v>4465180.6412319951</v>
      </c>
      <c r="D546" s="78">
        <f>Pressure!I546</f>
        <v>2.1367820014326583E-4</v>
      </c>
      <c r="E546" s="40">
        <f>Pressure!H546</f>
        <v>213.67820014326583</v>
      </c>
      <c r="F546" s="10">
        <f t="shared" si="70"/>
        <v>4.5000000000000009</v>
      </c>
      <c r="G546" s="4">
        <f t="shared" si="69"/>
        <v>189226.72442931184</v>
      </c>
      <c r="H546" s="42">
        <f t="shared" si="71"/>
        <v>7.2775758902462409</v>
      </c>
      <c r="I546" s="10">
        <f t="shared" si="72"/>
        <v>1.2567545888242384</v>
      </c>
      <c r="J546" s="4">
        <f t="shared" si="73"/>
        <v>1199.0843360658887</v>
      </c>
      <c r="K546" s="4">
        <f t="shared" si="67"/>
        <v>269.56619218243083</v>
      </c>
      <c r="L546" s="42">
        <f>Pressure!Q546</f>
        <v>0.67982701355518871</v>
      </c>
      <c r="M546" s="10">
        <f t="shared" si="68"/>
        <v>1.5335511900360146</v>
      </c>
      <c r="N546" s="10">
        <f t="shared" si="74"/>
        <v>2.5992852259916033</v>
      </c>
    </row>
    <row r="547" spans="3:14">
      <c r="C547" s="4">
        <f>Pressure!AB547*1000000</f>
        <v>4464943.2405583216</v>
      </c>
      <c r="D547" s="78">
        <f>Pressure!I547</f>
        <v>2.1367820014326583E-4</v>
      </c>
      <c r="E547" s="40">
        <f>Pressure!H547</f>
        <v>213.67820014326583</v>
      </c>
      <c r="F547" s="10">
        <f t="shared" si="70"/>
        <v>4.5000000000000009</v>
      </c>
      <c r="G547" s="4">
        <f t="shared" si="69"/>
        <v>189216.66379448739</v>
      </c>
      <c r="H547" s="42">
        <f t="shared" si="71"/>
        <v>7.277274925656231</v>
      </c>
      <c r="I547" s="10">
        <f t="shared" si="72"/>
        <v>1.256749176785968</v>
      </c>
      <c r="J547" s="4">
        <f t="shared" si="73"/>
        <v>1199.0154208228414</v>
      </c>
      <c r="K547" s="4">
        <f t="shared" si="67"/>
        <v>269.5506993441935</v>
      </c>
      <c r="L547" s="42">
        <f>Pressure!Q547</f>
        <v>0.68110593419078524</v>
      </c>
      <c r="M547" s="10">
        <f t="shared" si="68"/>
        <v>1.5334896326520173</v>
      </c>
      <c r="N547" s="10">
        <f t="shared" si="74"/>
        <v>2.5992852259916033</v>
      </c>
    </row>
    <row r="548" spans="3:14">
      <c r="C548" s="4">
        <f>Pressure!AB548*1000000</f>
        <v>4464698.3379485393</v>
      </c>
      <c r="D548" s="78">
        <f>Pressure!I548</f>
        <v>2.1367820014326583E-4</v>
      </c>
      <c r="E548" s="40">
        <f>Pressure!H548</f>
        <v>213.67820014326583</v>
      </c>
      <c r="F548" s="10">
        <f t="shared" si="70"/>
        <v>4.5000000000000009</v>
      </c>
      <c r="G548" s="4">
        <f t="shared" si="69"/>
        <v>189206.28524043175</v>
      </c>
      <c r="H548" s="42">
        <f t="shared" si="71"/>
        <v>7.2769644475033406</v>
      </c>
      <c r="I548" s="10">
        <f t="shared" si="72"/>
        <v>1.2567435931224671</v>
      </c>
      <c r="J548" s="4">
        <f t="shared" si="73"/>
        <v>1198.9443278363938</v>
      </c>
      <c r="K548" s="4">
        <f t="shared" si="67"/>
        <v>269.53471692738498</v>
      </c>
      <c r="L548" s="42">
        <f>Pressure!Q548</f>
        <v>0.68238487651802338</v>
      </c>
      <c r="M548" s="10">
        <f t="shared" si="68"/>
        <v>1.5334261107868026</v>
      </c>
      <c r="N548" s="10">
        <f t="shared" si="74"/>
        <v>2.5992852259916033</v>
      </c>
    </row>
    <row r="549" spans="3:14">
      <c r="C549" s="4">
        <f>Pressure!AB549*1000000</f>
        <v>4464445.9336678376</v>
      </c>
      <c r="D549" s="78">
        <f>Pressure!I549</f>
        <v>2.1367820014326583E-4</v>
      </c>
      <c r="E549" s="40">
        <f>Pressure!H549</f>
        <v>213.67820014326583</v>
      </c>
      <c r="F549" s="10">
        <f t="shared" si="70"/>
        <v>4.5000000000000009</v>
      </c>
      <c r="G549" s="4">
        <f t="shared" si="69"/>
        <v>189195.58877838316</v>
      </c>
      <c r="H549" s="42">
        <f t="shared" si="71"/>
        <v>7.2766444558447958</v>
      </c>
      <c r="I549" s="10">
        <f t="shared" si="72"/>
        <v>1.2567378377833909</v>
      </c>
      <c r="J549" s="4">
        <f t="shared" si="73"/>
        <v>1198.8710571835284</v>
      </c>
      <c r="K549" s="4">
        <f t="shared" si="67"/>
        <v>269.51824494931174</v>
      </c>
      <c r="L549" s="42">
        <f>Pressure!Q549</f>
        <v>0.68366384122395996</v>
      </c>
      <c r="M549" s="10">
        <f t="shared" si="68"/>
        <v>1.5333606243961069</v>
      </c>
      <c r="N549" s="10">
        <f t="shared" si="74"/>
        <v>2.5992852259916033</v>
      </c>
    </row>
    <row r="550" spans="3:14">
      <c r="C550" s="4">
        <f>Pressure!AB550*1000000</f>
        <v>4464186.0279926071</v>
      </c>
      <c r="D550" s="78">
        <f>Pressure!I550</f>
        <v>2.1367820014326583E-4</v>
      </c>
      <c r="E550" s="40">
        <f>Pressure!H550</f>
        <v>213.67820014326583</v>
      </c>
      <c r="F550" s="10">
        <f t="shared" si="70"/>
        <v>4.5000000000000009</v>
      </c>
      <c r="G550" s="4">
        <f t="shared" si="69"/>
        <v>189184.57442005453</v>
      </c>
      <c r="H550" s="42">
        <f t="shared" si="71"/>
        <v>7.2763149507434539</v>
      </c>
      <c r="I550" s="10">
        <f t="shared" si="72"/>
        <v>1.2567319107169093</v>
      </c>
      <c r="J550" s="4">
        <f t="shared" si="73"/>
        <v>1198.7956089444785</v>
      </c>
      <c r="K550" s="4">
        <f t="shared" si="67"/>
        <v>269.50128342801099</v>
      </c>
      <c r="L550" s="42">
        <f>Pressure!Q550</f>
        <v>0.68494282899577663</v>
      </c>
      <c r="M550" s="10">
        <f t="shared" si="68"/>
        <v>1.5332931734350881</v>
      </c>
      <c r="N550" s="10">
        <f t="shared" si="74"/>
        <v>2.5992852259916033</v>
      </c>
    </row>
    <row r="551" spans="3:14">
      <c r="C551" s="4">
        <f>Pressure!AB551*1000000</f>
        <v>4463918.6212096568</v>
      </c>
      <c r="D551" s="78">
        <f>Pressure!I551</f>
        <v>2.1367820014326583E-4</v>
      </c>
      <c r="E551" s="40">
        <f>Pressure!H551</f>
        <v>213.67820014326583</v>
      </c>
      <c r="F551" s="10">
        <f t="shared" si="70"/>
        <v>4.5000000000000009</v>
      </c>
      <c r="G551" s="4">
        <f t="shared" si="69"/>
        <v>189173.24217760042</v>
      </c>
      <c r="H551" s="42">
        <f t="shared" si="71"/>
        <v>7.2759759322668192</v>
      </c>
      <c r="I551" s="10">
        <f t="shared" si="72"/>
        <v>1.2567258118696878</v>
      </c>
      <c r="J551" s="4">
        <f t="shared" si="73"/>
        <v>1198.7179832025024</v>
      </c>
      <c r="K551" s="4">
        <f t="shared" si="67"/>
        <v>269.48383238220009</v>
      </c>
      <c r="L551" s="42">
        <f>Pressure!Q551</f>
        <v>0.6862218405207835</v>
      </c>
      <c r="M551" s="10">
        <f t="shared" si="68"/>
        <v>1.5332237578583019</v>
      </c>
      <c r="N551" s="10">
        <f t="shared" si="74"/>
        <v>2.5992852259916033</v>
      </c>
    </row>
    <row r="552" spans="3:14">
      <c r="C552" s="4">
        <f>Pressure!AB552*1000000</f>
        <v>4463643.7136168806</v>
      </c>
      <c r="D552" s="78">
        <f>Pressure!I552</f>
        <v>2.1367820014326583E-4</v>
      </c>
      <c r="E552" s="40">
        <f>Pressure!H552</f>
        <v>213.67820014326583</v>
      </c>
      <c r="F552" s="10">
        <f t="shared" si="70"/>
        <v>4.5000000000000009</v>
      </c>
      <c r="G552" s="4">
        <f t="shared" si="69"/>
        <v>189161.59206364502</v>
      </c>
      <c r="H552" s="42">
        <f t="shared" si="71"/>
        <v>7.2756274004878865</v>
      </c>
      <c r="I552" s="10">
        <f t="shared" si="72"/>
        <v>1.2567195411869017</v>
      </c>
      <c r="J552" s="4">
        <f t="shared" si="73"/>
        <v>1198.6381800440759</v>
      </c>
      <c r="K552" s="4">
        <f t="shared" si="67"/>
        <v>269.4658918313196</v>
      </c>
      <c r="L552" s="42">
        <f>Pressure!Q552</f>
        <v>0.68750087648642244</v>
      </c>
      <c r="M552" s="10">
        <f t="shared" si="68"/>
        <v>1.5331523776192775</v>
      </c>
      <c r="N552" s="10">
        <f t="shared" si="74"/>
        <v>2.5992852259916033</v>
      </c>
    </row>
    <row r="553" spans="3:14">
      <c r="C553" s="4">
        <f>Pressure!AB553*1000000</f>
        <v>4463361.3055228395</v>
      </c>
      <c r="D553" s="78">
        <f>Pressure!I553</f>
        <v>2.1367820014326583E-4</v>
      </c>
      <c r="E553" s="40">
        <f>Pressure!H553</f>
        <v>213.67820014326583</v>
      </c>
      <c r="F553" s="10">
        <f t="shared" si="70"/>
        <v>4.5000000000000009</v>
      </c>
      <c r="G553" s="4">
        <f t="shared" si="69"/>
        <v>189149.62409126465</v>
      </c>
      <c r="H553" s="42">
        <f t="shared" si="71"/>
        <v>7.2752693554845935</v>
      </c>
      <c r="I553" s="10">
        <f t="shared" si="72"/>
        <v>1.2567130986122252</v>
      </c>
      <c r="J553" s="4">
        <f t="shared" si="73"/>
        <v>1198.5561995587714</v>
      </c>
      <c r="K553" s="4">
        <f t="shared" si="67"/>
        <v>269.44746179550634</v>
      </c>
      <c r="L553" s="42">
        <f>Pressure!Q553</f>
        <v>0.6887799375802709</v>
      </c>
      <c r="M553" s="10">
        <f t="shared" si="68"/>
        <v>1.5330790326710928</v>
      </c>
      <c r="N553" s="10">
        <f t="shared" si="74"/>
        <v>2.5992852259916033</v>
      </c>
    </row>
    <row r="554" spans="3:14">
      <c r="C554" s="4">
        <f>Pressure!AB554*1000000</f>
        <v>4463071.3972472129</v>
      </c>
      <c r="D554" s="78">
        <f>Pressure!I554</f>
        <v>2.1367820014326583E-4</v>
      </c>
      <c r="E554" s="40">
        <f>Pressure!H554</f>
        <v>213.67820014326583</v>
      </c>
      <c r="F554" s="10">
        <f t="shared" si="70"/>
        <v>4.5000000000000009</v>
      </c>
      <c r="G554" s="4">
        <f t="shared" si="69"/>
        <v>189137.33827400673</v>
      </c>
      <c r="H554" s="42">
        <f t="shared" si="71"/>
        <v>7.2749017973404131</v>
      </c>
      <c r="I554" s="10">
        <f t="shared" si="72"/>
        <v>1.2567064840878408</v>
      </c>
      <c r="J554" s="4">
        <f t="shared" si="73"/>
        <v>1198.4720418393888</v>
      </c>
      <c r="K554" s="4">
        <f t="shared" si="67"/>
        <v>269.42854229562266</v>
      </c>
      <c r="L554" s="42">
        <f>Pressure!Q554</f>
        <v>0.69005902449004564</v>
      </c>
      <c r="M554" s="10">
        <f t="shared" si="68"/>
        <v>1.5330037229663767</v>
      </c>
      <c r="N554" s="10">
        <f t="shared" si="74"/>
        <v>2.5992852259916033</v>
      </c>
    </row>
    <row r="555" spans="3:14">
      <c r="C555" s="4">
        <f>Pressure!AB555*1000000</f>
        <v>4462773.9891202133</v>
      </c>
      <c r="D555" s="78">
        <f>Pressure!I555</f>
        <v>2.1367820014326583E-4</v>
      </c>
      <c r="E555" s="40">
        <f>Pressure!H555</f>
        <v>213.67820014326583</v>
      </c>
      <c r="F555" s="10">
        <f t="shared" si="70"/>
        <v>4.5000000000000009</v>
      </c>
      <c r="G555" s="4">
        <f t="shared" si="69"/>
        <v>189124.73462586512</v>
      </c>
      <c r="H555" s="42">
        <f t="shared" si="71"/>
        <v>7.2745247261436043</v>
      </c>
      <c r="I555" s="10">
        <f t="shared" si="72"/>
        <v>1.2566996975544247</v>
      </c>
      <c r="J555" s="4">
        <f t="shared" si="73"/>
        <v>1198.3857069817859</v>
      </c>
      <c r="K555" s="4">
        <f t="shared" si="67"/>
        <v>269.40913335321835</v>
      </c>
      <c r="L555" s="42">
        <f>Pressure!Q555</f>
        <v>0.69133813790360599</v>
      </c>
      <c r="M555" s="10">
        <f t="shared" si="68"/>
        <v>1.5329264484566159</v>
      </c>
      <c r="N555" s="10">
        <f t="shared" si="74"/>
        <v>2.5992852259916033</v>
      </c>
    </row>
    <row r="556" spans="3:14">
      <c r="C556" s="4">
        <f>Pressure!AB556*1000000</f>
        <v>4462469.0814830903</v>
      </c>
      <c r="D556" s="78">
        <f>Pressure!I556</f>
        <v>2.1367820014326583E-4</v>
      </c>
      <c r="E556" s="40">
        <f>Pressure!H556</f>
        <v>213.67820014326583</v>
      </c>
      <c r="F556" s="10">
        <f t="shared" si="70"/>
        <v>4.5000000000000009</v>
      </c>
      <c r="G556" s="4">
        <f t="shared" si="69"/>
        <v>189111.8131613014</v>
      </c>
      <c r="H556" s="42">
        <f t="shared" si="71"/>
        <v>7.2741381419878328</v>
      </c>
      <c r="I556" s="10">
        <f t="shared" si="72"/>
        <v>1.2566927389511562</v>
      </c>
      <c r="J556" s="4">
        <f t="shared" si="73"/>
        <v>1198.297195085024</v>
      </c>
      <c r="K556" s="4">
        <f t="shared" si="67"/>
        <v>269.38923499056335</v>
      </c>
      <c r="L556" s="42">
        <f>Pressure!Q556</f>
        <v>0.69261727850895771</v>
      </c>
      <c r="M556" s="10">
        <f t="shared" si="68"/>
        <v>1.5328472090929344</v>
      </c>
      <c r="N556" s="10">
        <f t="shared" si="74"/>
        <v>2.5992852259916033</v>
      </c>
    </row>
    <row r="557" spans="3:14">
      <c r="C557" s="4">
        <f>Pressure!AB557*1000000</f>
        <v>4462156.6746877693</v>
      </c>
      <c r="D557" s="78">
        <f>Pressure!I557</f>
        <v>2.1367820014326583E-4</v>
      </c>
      <c r="E557" s="40">
        <f>Pressure!H557</f>
        <v>213.67820014326583</v>
      </c>
      <c r="F557" s="10">
        <f t="shared" si="70"/>
        <v>4.5000000000000009</v>
      </c>
      <c r="G557" s="4">
        <f t="shared" si="69"/>
        <v>189098.57389522958</v>
      </c>
      <c r="H557" s="42">
        <f t="shared" si="71"/>
        <v>7.2737420449717405</v>
      </c>
      <c r="I557" s="10">
        <f t="shared" si="72"/>
        <v>1.2566856082157098</v>
      </c>
      <c r="J557" s="4">
        <f t="shared" si="73"/>
        <v>1198.2065062512647</v>
      </c>
      <c r="K557" s="4">
        <f t="shared" si="67"/>
        <v>269.36884723062468</v>
      </c>
      <c r="L557" s="42">
        <f>Pressure!Q557</f>
        <v>0.69389644699425668</v>
      </c>
      <c r="M557" s="10">
        <f t="shared" si="68"/>
        <v>1.5327660048258518</v>
      </c>
      <c r="N557" s="10">
        <f t="shared" si="74"/>
        <v>2.5992852259916033</v>
      </c>
    </row>
    <row r="558" spans="3:14">
      <c r="C558" s="4">
        <f>Pressure!AB558*1000000</f>
        <v>4461836.7690972202</v>
      </c>
      <c r="D558" s="78">
        <f>Pressure!I558</f>
        <v>2.1367820014326583E-4</v>
      </c>
      <c r="E558" s="40">
        <f>Pressure!H558</f>
        <v>213.67820014326583</v>
      </c>
      <c r="F558" s="10">
        <f t="shared" si="70"/>
        <v>4.5000000000000009</v>
      </c>
      <c r="G558" s="4">
        <f t="shared" si="69"/>
        <v>189085.01684303166</v>
      </c>
      <c r="H558" s="42">
        <f t="shared" si="71"/>
        <v>7.2733364351993872</v>
      </c>
      <c r="I558" s="10">
        <f t="shared" si="72"/>
        <v>1.2566783052842603</v>
      </c>
      <c r="J558" s="4">
        <f t="shared" si="73"/>
        <v>1198.113640585874</v>
      </c>
      <c r="K558" s="4">
        <f t="shared" si="67"/>
        <v>269.34797009708961</v>
      </c>
      <c r="L558" s="42">
        <f>Pressure!Q558</f>
        <v>0.69517564404781229</v>
      </c>
      <c r="M558" s="10">
        <f t="shared" si="68"/>
        <v>1.5326828356050124</v>
      </c>
      <c r="N558" s="10">
        <f t="shared" si="74"/>
        <v>2.5992852259916033</v>
      </c>
    </row>
    <row r="559" spans="3:14">
      <c r="C559" s="4">
        <f>Pressure!AB559*1000000</f>
        <v>4461509.3650850384</v>
      </c>
      <c r="D559" s="78">
        <f>Pressure!I559</f>
        <v>2.1367820014326583E-4</v>
      </c>
      <c r="E559" s="40">
        <f>Pressure!H559</f>
        <v>213.67820014326583</v>
      </c>
      <c r="F559" s="10">
        <f t="shared" si="70"/>
        <v>4.5000000000000009</v>
      </c>
      <c r="G559" s="4">
        <f t="shared" si="69"/>
        <v>189071.14202054002</v>
      </c>
      <c r="H559" s="42">
        <f t="shared" si="71"/>
        <v>7.272921312779733</v>
      </c>
      <c r="I559" s="10">
        <f t="shared" si="72"/>
        <v>1.2566708300914733</v>
      </c>
      <c r="J559" s="4">
        <f t="shared" si="73"/>
        <v>1198.0185981973032</v>
      </c>
      <c r="K559" s="4">
        <f t="shared" si="67"/>
        <v>269.32660361433909</v>
      </c>
      <c r="L559" s="42">
        <f>Pressure!Q559</f>
        <v>0.69645487035809106</v>
      </c>
      <c r="M559" s="10">
        <f t="shared" si="68"/>
        <v>1.5325977013793053</v>
      </c>
      <c r="N559" s="10">
        <f t="shared" si="74"/>
        <v>2.5992852259916033</v>
      </c>
    </row>
    <row r="560" spans="3:14">
      <c r="C560" s="4">
        <f>Pressure!AB560*1000000</f>
        <v>4461174.4630359113</v>
      </c>
      <c r="D560" s="78">
        <f>Pressure!I560</f>
        <v>2.1367820014326583E-4</v>
      </c>
      <c r="E560" s="40">
        <f>Pressure!H560</f>
        <v>213.67820014326583</v>
      </c>
      <c r="F560" s="10">
        <f t="shared" si="70"/>
        <v>4.5000000000000009</v>
      </c>
      <c r="G560" s="4">
        <f t="shared" si="69"/>
        <v>189056.94944405707</v>
      </c>
      <c r="H560" s="42">
        <f t="shared" si="71"/>
        <v>7.2724966778272151</v>
      </c>
      <c r="I560" s="10">
        <f t="shared" si="72"/>
        <v>1.2566631825705139</v>
      </c>
      <c r="J560" s="4">
        <f t="shared" si="73"/>
        <v>1197.921379197224</v>
      </c>
      <c r="K560" s="4">
        <f t="shared" si="67"/>
        <v>269.30474780747812</v>
      </c>
      <c r="L560" s="42">
        <f>Pressure!Q560</f>
        <v>0.69773412661372047</v>
      </c>
      <c r="M560" s="10">
        <f t="shared" si="68"/>
        <v>1.5325106020972714</v>
      </c>
      <c r="N560" s="10">
        <f t="shared" si="74"/>
        <v>2.5992852259916033</v>
      </c>
    </row>
    <row r="561" spans="3:14">
      <c r="C561" s="4">
        <f>Pressure!AB561*1000000</f>
        <v>4460832.0633450998</v>
      </c>
      <c r="D561" s="78">
        <f>Pressure!I561</f>
        <v>2.1367820014326583E-4</v>
      </c>
      <c r="E561" s="40">
        <f>Pressure!H561</f>
        <v>213.67820014326583</v>
      </c>
      <c r="F561" s="10">
        <f t="shared" si="70"/>
        <v>4.5000000000000009</v>
      </c>
      <c r="G561" s="4">
        <f t="shared" si="69"/>
        <v>189042.43913033322</v>
      </c>
      <c r="H561" s="42">
        <f t="shared" si="71"/>
        <v>7.2720625304611008</v>
      </c>
      <c r="I561" s="10">
        <f t="shared" si="72"/>
        <v>1.2566553626530339</v>
      </c>
      <c r="J561" s="4">
        <f t="shared" si="73"/>
        <v>1197.8219837003771</v>
      </c>
      <c r="K561" s="4">
        <f t="shared" si="67"/>
        <v>269.2824027023014</v>
      </c>
      <c r="L561" s="42">
        <f>Pressure!Q561</f>
        <v>0.69901341350349244</v>
      </c>
      <c r="M561" s="10">
        <f t="shared" si="68"/>
        <v>1.5324215377065549</v>
      </c>
      <c r="N561" s="10">
        <f t="shared" si="74"/>
        <v>2.5992852259916033</v>
      </c>
    </row>
    <row r="562" spans="3:14">
      <c r="C562" s="4">
        <f>Pressure!AB562*1000000</f>
        <v>4460482.1664190507</v>
      </c>
      <c r="D562" s="78">
        <f>Pressure!I562</f>
        <v>2.1367820014326583E-4</v>
      </c>
      <c r="E562" s="40">
        <f>Pressure!H562</f>
        <v>213.67820014326583</v>
      </c>
      <c r="F562" s="10">
        <f t="shared" si="70"/>
        <v>4.5000000000000009</v>
      </c>
      <c r="G562" s="4">
        <f t="shared" si="69"/>
        <v>189027.61109659306</v>
      </c>
      <c r="H562" s="42">
        <f t="shared" si="71"/>
        <v>7.2716188708062628</v>
      </c>
      <c r="I562" s="10">
        <f t="shared" si="72"/>
        <v>1.2566473702691829</v>
      </c>
      <c r="J562" s="4">
        <f t="shared" si="73"/>
        <v>1197.7204118247498</v>
      </c>
      <c r="K562" s="4">
        <f t="shared" si="67"/>
        <v>269.25956832533382</v>
      </c>
      <c r="L562" s="42">
        <f>Pressure!Q562</f>
        <v>0.70029273171636697</v>
      </c>
      <c r="M562" s="10">
        <f t="shared" si="68"/>
        <v>1.5323305081541823</v>
      </c>
      <c r="N562" s="10">
        <f t="shared" si="74"/>
        <v>2.5992852259916033</v>
      </c>
    </row>
    <row r="563" spans="3:14">
      <c r="C563" s="4">
        <f>Pressure!AB563*1000000</f>
        <v>4460124.7726746742</v>
      </c>
      <c r="D563" s="78">
        <f>Pressure!I563</f>
        <v>2.1367820014326583E-4</v>
      </c>
      <c r="E563" s="40">
        <f>Pressure!H563</f>
        <v>213.67820014326583</v>
      </c>
      <c r="F563" s="10">
        <f t="shared" si="70"/>
        <v>4.5000000000000009</v>
      </c>
      <c r="G563" s="4">
        <f t="shared" si="69"/>
        <v>189012.46536050449</v>
      </c>
      <c r="H563" s="42">
        <f t="shared" si="71"/>
        <v>7.2711656989922417</v>
      </c>
      <c r="I563" s="10">
        <f t="shared" si="72"/>
        <v>1.2566392053475925</v>
      </c>
      <c r="J563" s="4">
        <f t="shared" si="73"/>
        <v>1197.6166636913674</v>
      </c>
      <c r="K563" s="4">
        <f t="shared" si="67"/>
        <v>269.23624470378297</v>
      </c>
      <c r="L563" s="42">
        <f>Pressure!Q563</f>
        <v>0.70157208194147569</v>
      </c>
      <c r="M563" s="10">
        <f t="shared" si="68"/>
        <v>1.5322375133864061</v>
      </c>
      <c r="N563" s="10">
        <f t="shared" si="74"/>
        <v>2.5992852259916033</v>
      </c>
    </row>
    <row r="564" spans="3:14">
      <c r="C564" s="4">
        <f>Pressure!AB564*1000000</f>
        <v>4459759.8825401329</v>
      </c>
      <c r="D564" s="78">
        <f>Pressure!I564</f>
        <v>2.1367820014326583E-4</v>
      </c>
      <c r="E564" s="40">
        <f>Pressure!H564</f>
        <v>213.67820014326583</v>
      </c>
      <c r="F564" s="10">
        <f t="shared" si="70"/>
        <v>4.5000000000000009</v>
      </c>
      <c r="G564" s="4">
        <f t="shared" si="69"/>
        <v>188997.0019402123</v>
      </c>
      <c r="H564" s="42">
        <f t="shared" si="71"/>
        <v>7.2707030151542771</v>
      </c>
      <c r="I564" s="10">
        <f t="shared" si="72"/>
        <v>1.256630867815391</v>
      </c>
      <c r="J564" s="4">
        <f t="shared" si="73"/>
        <v>1197.5107394245219</v>
      </c>
      <c r="K564" s="4">
        <f t="shared" si="67"/>
        <v>269.21243186559104</v>
      </c>
      <c r="L564" s="42">
        <f>Pressure!Q564</f>
        <v>0.70285146486812566</v>
      </c>
      <c r="M564" s="10">
        <f t="shared" si="68"/>
        <v>1.5321425533489799</v>
      </c>
      <c r="N564" s="10">
        <f t="shared" si="74"/>
        <v>2.5992852259916033</v>
      </c>
    </row>
    <row r="565" spans="3:14">
      <c r="C565" s="4">
        <f>Pressure!AB565*1000000</f>
        <v>4459387.4964542966</v>
      </c>
      <c r="D565" s="78">
        <f>Pressure!I565</f>
        <v>2.1367820014326583E-4</v>
      </c>
      <c r="E565" s="40">
        <f>Pressure!H565</f>
        <v>213.67820014326583</v>
      </c>
      <c r="F565" s="10">
        <f t="shared" si="70"/>
        <v>4.5000000000000009</v>
      </c>
      <c r="G565" s="4">
        <f t="shared" si="69"/>
        <v>188981.22085431509</v>
      </c>
      <c r="H565" s="42">
        <f t="shared" si="71"/>
        <v>7.2702308194325864</v>
      </c>
      <c r="I565" s="10">
        <f t="shared" si="72"/>
        <v>1.2566223575981901</v>
      </c>
      <c r="J565" s="4">
        <f t="shared" si="73"/>
        <v>1197.4026391516131</v>
      </c>
      <c r="K565" s="4">
        <f t="shared" si="67"/>
        <v>269.18812983939864</v>
      </c>
      <c r="L565" s="42">
        <f>Pressure!Q565</f>
        <v>0.70413088118580291</v>
      </c>
      <c r="M565" s="10">
        <f t="shared" si="68"/>
        <v>1.5320456279869314</v>
      </c>
      <c r="N565" s="10">
        <f t="shared" si="74"/>
        <v>2.5992852259916033</v>
      </c>
    </row>
    <row r="566" spans="3:14">
      <c r="C566" s="4">
        <f>Pressure!AB566*1000000</f>
        <v>4459007.6148666376</v>
      </c>
      <c r="D566" s="78">
        <f>Pressure!I566</f>
        <v>2.1367820014326583E-4</v>
      </c>
      <c r="E566" s="40">
        <f>Pressure!H566</f>
        <v>213.67820014326583</v>
      </c>
      <c r="F566" s="10">
        <f t="shared" si="70"/>
        <v>4.5000000000000009</v>
      </c>
      <c r="G566" s="4">
        <f t="shared" si="69"/>
        <v>188965.12212186071</v>
      </c>
      <c r="H566" s="42">
        <f t="shared" si="71"/>
        <v>7.2697491119722404</v>
      </c>
      <c r="I566" s="10">
        <f t="shared" si="72"/>
        <v>1.2566136746200804</v>
      </c>
      <c r="J566" s="4">
        <f t="shared" si="73"/>
        <v>1197.2923630031185</v>
      </c>
      <c r="K566" s="4">
        <f t="shared" si="67"/>
        <v>269.16333865453856</v>
      </c>
      <c r="L566" s="42">
        <f>Pressure!Q566</f>
        <v>0.7054103315841761</v>
      </c>
      <c r="M566" s="10">
        <f t="shared" si="68"/>
        <v>1.531946737244571</v>
      </c>
      <c r="N566" s="10">
        <f t="shared" si="74"/>
        <v>2.5992852259916033</v>
      </c>
    </row>
    <row r="567" spans="3:14">
      <c r="C567" s="4">
        <f>Pressure!AB567*1000000</f>
        <v>4458620.2382379929</v>
      </c>
      <c r="D567" s="78">
        <f>Pressure!I567</f>
        <v>2.1367820014326583E-4</v>
      </c>
      <c r="E567" s="40">
        <f>Pressure!H567</f>
        <v>213.67820014326583</v>
      </c>
      <c r="F567" s="10">
        <f t="shared" si="70"/>
        <v>4.5000000000000009</v>
      </c>
      <c r="G567" s="4">
        <f t="shared" si="69"/>
        <v>188948.70576237864</v>
      </c>
      <c r="H567" s="42">
        <f t="shared" si="71"/>
        <v>7.2692578929241378</v>
      </c>
      <c r="I567" s="10">
        <f t="shared" si="72"/>
        <v>1.2566048188036485</v>
      </c>
      <c r="J567" s="4">
        <f t="shared" si="73"/>
        <v>1197.179911112815</v>
      </c>
      <c r="K567" s="4">
        <f t="shared" si="67"/>
        <v>269.13805834108518</v>
      </c>
      <c r="L567" s="42">
        <f>Pressure!Q567</f>
        <v>0.70668981675309994</v>
      </c>
      <c r="M567" s="10">
        <f t="shared" si="68"/>
        <v>1.531845881065343</v>
      </c>
      <c r="N567" s="10">
        <f t="shared" si="74"/>
        <v>2.5992852259916033</v>
      </c>
    </row>
    <row r="568" spans="3:14">
      <c r="C568" s="4">
        <f>Pressure!AB568*1000000</f>
        <v>4458225.3670395864</v>
      </c>
      <c r="D568" s="78">
        <f>Pressure!I568</f>
        <v>2.1367820014326583E-4</v>
      </c>
      <c r="E568" s="40">
        <f>Pressure!H568</f>
        <v>213.67820014326583</v>
      </c>
      <c r="F568" s="10">
        <f t="shared" si="70"/>
        <v>4.5000000000000009</v>
      </c>
      <c r="G568" s="4">
        <f t="shared" si="69"/>
        <v>188931.97179583853</v>
      </c>
      <c r="H568" s="42">
        <f t="shared" si="71"/>
        <v>7.2687571624437455</v>
      </c>
      <c r="I568" s="10">
        <f t="shared" si="72"/>
        <v>1.2565957900699511</v>
      </c>
      <c r="J568" s="4">
        <f t="shared" si="73"/>
        <v>1197.0652836174945</v>
      </c>
      <c r="K568" s="4">
        <f t="shared" si="67"/>
        <v>269.11228892979062</v>
      </c>
      <c r="L568" s="42">
        <f>Pressure!Q568</f>
        <v>0.70796933738261925</v>
      </c>
      <c r="M568" s="10">
        <f t="shared" si="68"/>
        <v>1.5317430593924473</v>
      </c>
      <c r="N568" s="10">
        <f t="shared" si="74"/>
        <v>2.5992852259916033</v>
      </c>
    </row>
    <row r="569" spans="3:14">
      <c r="C569" s="4">
        <f>Pressure!AB569*1000000</f>
        <v>4457823.0017538285</v>
      </c>
      <c r="D569" s="78">
        <f>Pressure!I569</f>
        <v>2.1367820014326583E-4</v>
      </c>
      <c r="E569" s="40">
        <f>Pressure!H569</f>
        <v>213.67820014326583</v>
      </c>
      <c r="F569" s="10">
        <f t="shared" si="70"/>
        <v>4.5000000000000009</v>
      </c>
      <c r="G569" s="4">
        <f t="shared" si="69"/>
        <v>188914.92024268411</v>
      </c>
      <c r="H569" s="42">
        <f t="shared" si="71"/>
        <v>7.268246920692131</v>
      </c>
      <c r="I569" s="10">
        <f t="shared" si="72"/>
        <v>1.256586588338533</v>
      </c>
      <c r="J569" s="4">
        <f t="shared" si="73"/>
        <v>1196.9484806571961</v>
      </c>
      <c r="K569" s="4">
        <f t="shared" si="67"/>
        <v>269.08603045213709</v>
      </c>
      <c r="L569" s="42">
        <f>Pressure!Q569</f>
        <v>0.70924889416297221</v>
      </c>
      <c r="M569" s="10">
        <f t="shared" si="68"/>
        <v>1.5316382721680013</v>
      </c>
      <c r="N569" s="10">
        <f t="shared" si="74"/>
        <v>2.5992852259916033</v>
      </c>
    </row>
    <row r="570" spans="3:14">
      <c r="C570" s="4">
        <f>Pressure!AB570*1000000</f>
        <v>4457413.1428739512</v>
      </c>
      <c r="D570" s="78">
        <f>Pressure!I570</f>
        <v>2.1367820014326583E-4</v>
      </c>
      <c r="E570" s="40">
        <f>Pressure!H570</f>
        <v>213.67820014326583</v>
      </c>
      <c r="F570" s="10">
        <f t="shared" si="70"/>
        <v>4.5000000000000009</v>
      </c>
      <c r="G570" s="4">
        <f t="shared" si="69"/>
        <v>188897.55112381771</v>
      </c>
      <c r="H570" s="42">
        <f t="shared" si="71"/>
        <v>7.2677271678354751</v>
      </c>
      <c r="I570" s="10">
        <f t="shared" si="72"/>
        <v>1.2565772135274169</v>
      </c>
      <c r="J570" s="4">
        <f t="shared" si="73"/>
        <v>1196.8295023751014</v>
      </c>
      <c r="K570" s="4">
        <f t="shared" si="67"/>
        <v>269.05928294031327</v>
      </c>
      <c r="L570" s="42">
        <f>Pressure!Q570</f>
        <v>0.71052848778459432</v>
      </c>
      <c r="M570" s="10">
        <f t="shared" si="68"/>
        <v>1.5315315193337842</v>
      </c>
      <c r="N570" s="10">
        <f t="shared" si="74"/>
        <v>2.5992852259916033</v>
      </c>
    </row>
    <row r="571" spans="3:14">
      <c r="C571" s="4">
        <f>Pressure!AB571*1000000</f>
        <v>4456995.7909040861</v>
      </c>
      <c r="D571" s="78">
        <f>Pressure!I571</f>
        <v>2.1367820014326583E-4</v>
      </c>
      <c r="E571" s="40">
        <f>Pressure!H571</f>
        <v>213.67820014326583</v>
      </c>
      <c r="F571" s="10">
        <f t="shared" si="70"/>
        <v>4.5000000000000009</v>
      </c>
      <c r="G571" s="4">
        <f t="shared" si="69"/>
        <v>188879.8644606036</v>
      </c>
      <c r="H571" s="42">
        <f t="shared" si="71"/>
        <v>7.2671979040451884</v>
      </c>
      <c r="I571" s="10">
        <f t="shared" si="72"/>
        <v>1.2565676655531024</v>
      </c>
      <c r="J571" s="4">
        <f t="shared" si="73"/>
        <v>1196.7083489175543</v>
      </c>
      <c r="K571" s="4">
        <f t="shared" si="67"/>
        <v>269.03204642721875</v>
      </c>
      <c r="L571" s="42">
        <f>Pressure!Q571</f>
        <v>0.71180811893812179</v>
      </c>
      <c r="M571" s="10">
        <f t="shared" si="68"/>
        <v>1.5314228008306434</v>
      </c>
      <c r="N571" s="10">
        <f t="shared" si="74"/>
        <v>2.5992852259916033</v>
      </c>
    </row>
    <row r="572" spans="3:14">
      <c r="C572" s="4">
        <f>Pressure!AB572*1000000</f>
        <v>4456570.9463589322</v>
      </c>
      <c r="D572" s="78">
        <f>Pressure!I572</f>
        <v>2.1367820014326583E-4</v>
      </c>
      <c r="E572" s="40">
        <f>Pressure!H572</f>
        <v>213.67820014326583</v>
      </c>
      <c r="F572" s="10">
        <f t="shared" si="70"/>
        <v>4.5000000000000009</v>
      </c>
      <c r="G572" s="4">
        <f t="shared" si="69"/>
        <v>188861.8602748538</v>
      </c>
      <c r="H572" s="42">
        <f t="shared" si="71"/>
        <v>7.2666591294974783</v>
      </c>
      <c r="I572" s="10">
        <f t="shared" si="72"/>
        <v>1.2565579443305579</v>
      </c>
      <c r="J572" s="4">
        <f t="shared" si="73"/>
        <v>1196.5850204339674</v>
      </c>
      <c r="K572" s="4">
        <f t="shared" si="67"/>
        <v>269.00432094644293</v>
      </c>
      <c r="L572" s="42">
        <f>Pressure!Q572</f>
        <v>0.71308778831439534</v>
      </c>
      <c r="M572" s="10">
        <f t="shared" si="68"/>
        <v>1.5313121165988437</v>
      </c>
      <c r="N572" s="10">
        <f t="shared" si="74"/>
        <v>2.5992852259916033</v>
      </c>
    </row>
    <row r="573" spans="3:14">
      <c r="C573" s="4">
        <f>Pressure!AB573*1000000</f>
        <v>4456138.6097645536</v>
      </c>
      <c r="D573" s="78">
        <f>Pressure!I573</f>
        <v>2.1367820014326583E-4</v>
      </c>
      <c r="E573" s="40">
        <f>Pressure!H573</f>
        <v>213.67820014326583</v>
      </c>
      <c r="F573" s="10">
        <f t="shared" si="70"/>
        <v>4.5000000000000009</v>
      </c>
      <c r="G573" s="4">
        <f t="shared" si="69"/>
        <v>188843.53858886202</v>
      </c>
      <c r="H573" s="42">
        <f t="shared" si="71"/>
        <v>7.2661108443743672</v>
      </c>
      <c r="I573" s="10">
        <f t="shared" si="72"/>
        <v>1.2565480497732362</v>
      </c>
      <c r="J573" s="4">
        <f t="shared" si="73"/>
        <v>1196.4595170770526</v>
      </c>
      <c r="K573" s="4">
        <f t="shared" si="67"/>
        <v>268.97610653231703</v>
      </c>
      <c r="L573" s="42">
        <f>Pressure!Q573</f>
        <v>0.71436749660446375</v>
      </c>
      <c r="M573" s="10">
        <f t="shared" si="68"/>
        <v>1.5311994665778814</v>
      </c>
      <c r="N573" s="10">
        <f t="shared" si="74"/>
        <v>2.5992852259916033</v>
      </c>
    </row>
    <row r="574" spans="3:14">
      <c r="C574" s="4">
        <f>Pressure!AB574*1000000</f>
        <v>4455698.7816575859</v>
      </c>
      <c r="D574" s="78">
        <f>Pressure!I574</f>
        <v>2.1367820014326583E-4</v>
      </c>
      <c r="E574" s="40">
        <f>Pressure!H574</f>
        <v>213.67820014326583</v>
      </c>
      <c r="F574" s="10">
        <f t="shared" si="70"/>
        <v>4.5000000000000009</v>
      </c>
      <c r="G574" s="4">
        <f t="shared" si="69"/>
        <v>188824.89942536998</v>
      </c>
      <c r="H574" s="42">
        <f t="shared" si="71"/>
        <v>7.265553048862663</v>
      </c>
      <c r="I574" s="10">
        <f t="shared" si="72"/>
        <v>1.2565379817930549</v>
      </c>
      <c r="J574" s="4">
        <f t="shared" si="73"/>
        <v>1196.3318390025902</v>
      </c>
      <c r="K574" s="4">
        <f t="shared" si="67"/>
        <v>268.947403219862</v>
      </c>
      <c r="L574" s="42">
        <f>Pressure!Q574</f>
        <v>0.71564724449958761</v>
      </c>
      <c r="M574" s="10">
        <f t="shared" si="68"/>
        <v>1.5310848507067467</v>
      </c>
      <c r="N574" s="10">
        <f t="shared" si="74"/>
        <v>2.5992852259916033</v>
      </c>
    </row>
    <row r="575" spans="3:14">
      <c r="C575" s="4">
        <f>Pressure!AB575*1000000</f>
        <v>4455251.462585696</v>
      </c>
      <c r="D575" s="78">
        <f>Pressure!I575</f>
        <v>2.1367820014326583E-4</v>
      </c>
      <c r="E575" s="40">
        <f>Pressure!H575</f>
        <v>213.67820014326583</v>
      </c>
      <c r="F575" s="10">
        <f t="shared" si="70"/>
        <v>4.5000000000000009</v>
      </c>
      <c r="G575" s="4">
        <f t="shared" si="69"/>
        <v>188805.94280758683</v>
      </c>
      <c r="H575" s="42">
        <f t="shared" si="71"/>
        <v>7.2649857431545772</v>
      </c>
      <c r="I575" s="10">
        <f t="shared" si="72"/>
        <v>1.2565277403004043</v>
      </c>
      <c r="J575" s="4">
        <f t="shared" si="73"/>
        <v>1196.2019863695625</v>
      </c>
      <c r="K575" s="4">
        <f t="shared" si="67"/>
        <v>268.91821104481869</v>
      </c>
      <c r="L575" s="42">
        <f>Pressure!Q575</f>
        <v>0.71692703269124292</v>
      </c>
      <c r="M575" s="10">
        <f t="shared" si="68"/>
        <v>1.5309682689235904</v>
      </c>
      <c r="N575" s="10">
        <f t="shared" si="74"/>
        <v>2.5992852259916033</v>
      </c>
    </row>
    <row r="576" spans="3:14">
      <c r="C576" s="4">
        <f>Pressure!AB576*1000000</f>
        <v>4454796.6531074615</v>
      </c>
      <c r="D576" s="78">
        <f>Pressure!I576</f>
        <v>2.1367820014326583E-4</v>
      </c>
      <c r="E576" s="40">
        <f>Pressure!H576</f>
        <v>213.67820014326583</v>
      </c>
      <c r="F576" s="10">
        <f t="shared" si="70"/>
        <v>4.5000000000000009</v>
      </c>
      <c r="G576" s="4">
        <f t="shared" si="69"/>
        <v>188786.66875918419</v>
      </c>
      <c r="H576" s="42">
        <f t="shared" si="71"/>
        <v>7.2644089274475343</v>
      </c>
      <c r="I576" s="10">
        <f t="shared" si="72"/>
        <v>1.2565173252041437</v>
      </c>
      <c r="J576" s="4">
        <f t="shared" si="73"/>
        <v>1196.06995934012</v>
      </c>
      <c r="K576" s="4">
        <f t="shared" si="67"/>
        <v>268.88853004364012</v>
      </c>
      <c r="L576" s="42">
        <f>Pressure!Q576</f>
        <v>0.71820686187112481</v>
      </c>
      <c r="M576" s="10">
        <f t="shared" si="68"/>
        <v>1.530849721166047</v>
      </c>
      <c r="N576" s="10">
        <f t="shared" si="74"/>
        <v>2.5992852259916033</v>
      </c>
    </row>
    <row r="577" spans="3:14">
      <c r="C577" s="4">
        <f>Pressure!AB577*1000000</f>
        <v>4454334.3537920769</v>
      </c>
      <c r="D577" s="78">
        <f>Pressure!I577</f>
        <v>2.1367820014326583E-4</v>
      </c>
      <c r="E577" s="40">
        <f>Pressure!H577</f>
        <v>213.67820014326583</v>
      </c>
      <c r="F577" s="10">
        <f t="shared" si="70"/>
        <v>4.5000000000000009</v>
      </c>
      <c r="G577" s="4">
        <f t="shared" si="69"/>
        <v>188767.07730428351</v>
      </c>
      <c r="H577" s="42">
        <f t="shared" si="71"/>
        <v>7.2638226019438124</v>
      </c>
      <c r="I577" s="10">
        <f t="shared" si="72"/>
        <v>1.2565067364115927</v>
      </c>
      <c r="J577" s="4">
        <f t="shared" si="73"/>
        <v>1195.9357580794945</v>
      </c>
      <c r="K577" s="4">
        <f t="shared" si="67"/>
        <v>268.85836025347209</v>
      </c>
      <c r="L577" s="42">
        <f>Pressure!Q577</f>
        <v>0.71948673273115127</v>
      </c>
      <c r="M577" s="10">
        <f t="shared" si="68"/>
        <v>1.5307292073710199</v>
      </c>
      <c r="N577" s="10">
        <f t="shared" si="74"/>
        <v>2.5992852259916033</v>
      </c>
    </row>
    <row r="578" spans="3:14">
      <c r="C578" s="4">
        <f>Pressure!AB578*1000000</f>
        <v>4453864.5652199751</v>
      </c>
      <c r="D578" s="78">
        <f>Pressure!I578</f>
        <v>2.1367820014326583E-4</v>
      </c>
      <c r="E578" s="40">
        <f>Pressure!H578</f>
        <v>213.67820014326583</v>
      </c>
      <c r="F578" s="10">
        <f t="shared" si="70"/>
        <v>4.5000000000000009</v>
      </c>
      <c r="G578" s="4">
        <f t="shared" si="69"/>
        <v>188747.16846748252</v>
      </c>
      <c r="H578" s="42">
        <f t="shared" si="71"/>
        <v>7.2632267668513322</v>
      </c>
      <c r="I578" s="10">
        <f t="shared" si="72"/>
        <v>1.2564959738285422</v>
      </c>
      <c r="J578" s="4">
        <f t="shared" si="73"/>
        <v>1195.7993827561802</v>
      </c>
      <c r="K578" s="4">
        <f t="shared" si="67"/>
        <v>268.82770171219374</v>
      </c>
      <c r="L578" s="42">
        <f>Pressure!Q578</f>
        <v>0.72076664596346662</v>
      </c>
      <c r="M578" s="10">
        <f t="shared" si="68"/>
        <v>1.5306067274746045</v>
      </c>
      <c r="N578" s="10">
        <f t="shared" si="74"/>
        <v>2.5992852259916033</v>
      </c>
    </row>
    <row r="579" spans="3:14">
      <c r="C579" s="4">
        <f>Pressure!AB579*1000000</f>
        <v>4453387.2879823959</v>
      </c>
      <c r="D579" s="78">
        <f>Pressure!I579</f>
        <v>2.1367820014326583E-4</v>
      </c>
      <c r="E579" s="40">
        <f>Pressure!H579</f>
        <v>213.67820014326583</v>
      </c>
      <c r="F579" s="10">
        <f t="shared" si="70"/>
        <v>4.5000000000000009</v>
      </c>
      <c r="G579" s="4">
        <f t="shared" si="69"/>
        <v>188726.94227383699</v>
      </c>
      <c r="H579" s="42">
        <f t="shared" si="71"/>
        <v>7.2626214223831038</v>
      </c>
      <c r="I579" s="10">
        <f t="shared" si="72"/>
        <v>1.2564850373592436</v>
      </c>
      <c r="J579" s="4">
        <f t="shared" si="73"/>
        <v>1195.6608335418086</v>
      </c>
      <c r="K579" s="4">
        <f t="shared" si="67"/>
        <v>268.79655445838961</v>
      </c>
      <c r="L579" s="42">
        <f>Pressure!Q579</f>
        <v>0.72204660226044526</v>
      </c>
      <c r="M579" s="10">
        <f t="shared" si="68"/>
        <v>1.5304822814122496</v>
      </c>
      <c r="N579" s="10">
        <f t="shared" si="74"/>
        <v>2.5992852259916033</v>
      </c>
    </row>
    <row r="580" spans="3:14">
      <c r="C580" s="4">
        <f>Pressure!AB580*1000000</f>
        <v>4452902.5226813704</v>
      </c>
      <c r="D580" s="78">
        <f>Pressure!I580</f>
        <v>2.1367820014326583E-4</v>
      </c>
      <c r="E580" s="40">
        <f>Pressure!H580</f>
        <v>213.67820014326583</v>
      </c>
      <c r="F580" s="10">
        <f t="shared" si="70"/>
        <v>4.5000000000000009</v>
      </c>
      <c r="G580" s="4">
        <f t="shared" si="69"/>
        <v>188706.39874886</v>
      </c>
      <c r="H580" s="42">
        <f t="shared" si="71"/>
        <v>7.2620065687572062</v>
      </c>
      <c r="I580" s="10">
        <f t="shared" si="72"/>
        <v>1.256473926906406</v>
      </c>
      <c r="J580" s="4">
        <f t="shared" si="73"/>
        <v>1195.520110611144</v>
      </c>
      <c r="K580" s="4">
        <f t="shared" si="67"/>
        <v>268.76491853134843</v>
      </c>
      <c r="L580" s="42">
        <f>Pressure!Q580</f>
        <v>0.72332660231469548</v>
      </c>
      <c r="M580" s="10">
        <f t="shared" si="68"/>
        <v>1.5303558691189343</v>
      </c>
      <c r="N580" s="10">
        <f t="shared" si="74"/>
        <v>2.5992852259916033</v>
      </c>
    </row>
    <row r="581" spans="3:14">
      <c r="C581" s="4">
        <f>Pressure!AB581*1000000</f>
        <v>4452410.2699299483</v>
      </c>
      <c r="D581" s="78">
        <f>Pressure!I581</f>
        <v>2.1367820014326583E-4</v>
      </c>
      <c r="E581" s="40">
        <f>Pressure!H581</f>
        <v>213.67820014326583</v>
      </c>
      <c r="F581" s="10">
        <f t="shared" si="70"/>
        <v>4.5000000000000009</v>
      </c>
      <c r="G581" s="4">
        <f t="shared" si="69"/>
        <v>188685.53791853145</v>
      </c>
      <c r="H581" s="42">
        <f t="shared" si="71"/>
        <v>7.2613822061970659</v>
      </c>
      <c r="I581" s="10">
        <f t="shared" si="72"/>
        <v>1.2564626423712</v>
      </c>
      <c r="J581" s="4">
        <f t="shared" si="73"/>
        <v>1195.3772141421489</v>
      </c>
      <c r="K581" s="4">
        <f t="shared" si="67"/>
        <v>268.73279397107797</v>
      </c>
      <c r="L581" s="42">
        <f>Pressure!Q581</f>
        <v>0.72460664681906295</v>
      </c>
      <c r="M581" s="10">
        <f t="shared" si="68"/>
        <v>1.5302274905286724</v>
      </c>
      <c r="N581" s="10">
        <f t="shared" si="74"/>
        <v>2.5992852259916033</v>
      </c>
    </row>
    <row r="582" spans="3:14">
      <c r="C582" s="4">
        <f>Pressure!AB582*1000000</f>
        <v>4451910.5303521808</v>
      </c>
      <c r="D582" s="78">
        <f>Pressure!I582</f>
        <v>2.1367820014326583E-4</v>
      </c>
      <c r="E582" s="40">
        <f>Pressure!H582</f>
        <v>213.67820014326583</v>
      </c>
      <c r="F582" s="10">
        <f t="shared" si="70"/>
        <v>4.5000000000000009</v>
      </c>
      <c r="G582" s="4">
        <f t="shared" si="69"/>
        <v>188664.35980929766</v>
      </c>
      <c r="H582" s="42">
        <f t="shared" si="71"/>
        <v>7.2607483349314528</v>
      </c>
      <c r="I582" s="10">
        <f t="shared" si="72"/>
        <v>1.2564511836532539</v>
      </c>
      <c r="J582" s="4">
        <f t="shared" si="73"/>
        <v>1195.2321443159799</v>
      </c>
      <c r="K582" s="4">
        <f t="shared" si="67"/>
        <v>268.70018081830403</v>
      </c>
      <c r="L582" s="42">
        <f>Pressure!Q582</f>
        <v>0.72588673646663449</v>
      </c>
      <c r="M582" s="10">
        <f t="shared" si="68"/>
        <v>1.530097145574941</v>
      </c>
      <c r="N582" s="10">
        <f t="shared" si="74"/>
        <v>2.5992852259916033</v>
      </c>
    </row>
    <row r="583" spans="3:14">
      <c r="C583" s="4">
        <f>Pressure!AB583*1000000</f>
        <v>4451403.3045828855</v>
      </c>
      <c r="D583" s="78">
        <f>Pressure!I583</f>
        <v>2.1367820014326583E-4</v>
      </c>
      <c r="E583" s="40">
        <f>Pressure!H583</f>
        <v>213.67820014326583</v>
      </c>
      <c r="F583" s="10">
        <f t="shared" si="70"/>
        <v>4.5000000000000009</v>
      </c>
      <c r="G583" s="4">
        <f t="shared" si="69"/>
        <v>188642.8644480611</v>
      </c>
      <c r="H583" s="42">
        <f t="shared" si="71"/>
        <v>7.2601049551941532</v>
      </c>
      <c r="I583" s="10">
        <f t="shared" si="72"/>
        <v>1.2564395506506472</v>
      </c>
      <c r="J583" s="4">
        <f t="shared" si="73"/>
        <v>1195.0849013169184</v>
      </c>
      <c r="K583" s="4">
        <f t="shared" si="67"/>
        <v>268.66707911445491</v>
      </c>
      <c r="L583" s="42">
        <f>Pressure!Q583</f>
        <v>0.72716687195074181</v>
      </c>
      <c r="M583" s="10">
        <f t="shared" si="68"/>
        <v>1.5299648341906309</v>
      </c>
      <c r="N583" s="10">
        <f t="shared" si="74"/>
        <v>2.5992852259916033</v>
      </c>
    </row>
    <row r="584" spans="3:14">
      <c r="C584" s="4">
        <f>Pressure!AB584*1000000</f>
        <v>4450888.5932677276</v>
      </c>
      <c r="D584" s="78">
        <f>Pressure!I584</f>
        <v>2.1367820014326583E-4</v>
      </c>
      <c r="E584" s="40">
        <f>Pressure!H584</f>
        <v>213.67820014326583</v>
      </c>
      <c r="F584" s="10">
        <f t="shared" si="70"/>
        <v>4.5000000000000009</v>
      </c>
      <c r="G584" s="4">
        <f t="shared" si="69"/>
        <v>188621.0518621839</v>
      </c>
      <c r="H584" s="42">
        <f t="shared" si="71"/>
        <v>7.2594520672240925</v>
      </c>
      <c r="I584" s="10">
        <f t="shared" si="72"/>
        <v>1.2564277432599096</v>
      </c>
      <c r="J584" s="4">
        <f t="shared" si="73"/>
        <v>1194.9354853323957</v>
      </c>
      <c r="K584" s="4">
        <f t="shared" si="67"/>
        <v>268.63348890166714</v>
      </c>
      <c r="L584" s="42">
        <f>Pressure!Q584</f>
        <v>0.72844705396496512</v>
      </c>
      <c r="M584" s="10">
        <f t="shared" si="68"/>
        <v>1.5298305563077437</v>
      </c>
      <c r="N584" s="10">
        <f t="shared" si="74"/>
        <v>2.5992852259916033</v>
      </c>
    </row>
    <row r="585" spans="3:14">
      <c r="C585" s="4">
        <f>Pressure!AB585*1000000</f>
        <v>4450366.397063571</v>
      </c>
      <c r="D585" s="78">
        <f>Pressure!I585</f>
        <v>2.1367820014326583E-4</v>
      </c>
      <c r="E585" s="40">
        <f>Pressure!H585</f>
        <v>213.67820014326583</v>
      </c>
      <c r="F585" s="10">
        <f t="shared" si="70"/>
        <v>4.5000000000000009</v>
      </c>
      <c r="G585" s="4">
        <f t="shared" si="69"/>
        <v>188598.92207950287</v>
      </c>
      <c r="H585" s="42">
        <f t="shared" si="71"/>
        <v>7.2587896712657693</v>
      </c>
      <c r="I585" s="10">
        <f t="shared" si="72"/>
        <v>1.2564157613760272</v>
      </c>
      <c r="J585" s="4">
        <f t="shared" si="73"/>
        <v>1194.7838965530925</v>
      </c>
      <c r="K585" s="4">
        <f t="shared" si="67"/>
        <v>268.59941022280753</v>
      </c>
      <c r="L585" s="42">
        <f>Pressure!Q585</f>
        <v>0.72972728320313685</v>
      </c>
      <c r="M585" s="10">
        <f t="shared" si="68"/>
        <v>1.5296943118577337</v>
      </c>
      <c r="N585" s="10">
        <f t="shared" si="74"/>
        <v>2.5992852259916033</v>
      </c>
    </row>
    <row r="586" spans="3:14">
      <c r="C586" s="4">
        <f>Pressure!AB586*1000000</f>
        <v>4449836.7166380109</v>
      </c>
      <c r="D586" s="78">
        <f>Pressure!I586</f>
        <v>2.1367820014326583E-4</v>
      </c>
      <c r="E586" s="40">
        <f>Pressure!H586</f>
        <v>213.67820014326583</v>
      </c>
      <c r="F586" s="10">
        <f t="shared" si="70"/>
        <v>4.5000000000000009</v>
      </c>
      <c r="G586" s="4">
        <f t="shared" si="69"/>
        <v>188576.47512830957</v>
      </c>
      <c r="H586" s="42">
        <f t="shared" si="71"/>
        <v>7.2581177675686588</v>
      </c>
      <c r="I586" s="10">
        <f t="shared" si="72"/>
        <v>1.2564036048924301</v>
      </c>
      <c r="J586" s="4">
        <f t="shared" si="73"/>
        <v>1194.6301351728066</v>
      </c>
      <c r="K586" s="4">
        <f t="shared" si="67"/>
        <v>268.56484312144386</v>
      </c>
      <c r="L586" s="42">
        <f>Pressure!Q586</f>
        <v>0.73100756035934533</v>
      </c>
      <c r="M586" s="10">
        <f t="shared" si="68"/>
        <v>1.5295561007713445</v>
      </c>
      <c r="N586" s="10">
        <f t="shared" si="74"/>
        <v>2.5992852259916033</v>
      </c>
    </row>
    <row r="587" spans="3:14">
      <c r="C587" s="4">
        <f>Pressure!AB587*1000000</f>
        <v>4449299.552669582</v>
      </c>
      <c r="D587" s="78">
        <f>Pressure!I587</f>
        <v>2.1367820014326583E-4</v>
      </c>
      <c r="E587" s="40">
        <f>Pressure!H587</f>
        <v>213.67820014326583</v>
      </c>
      <c r="F587" s="10">
        <f t="shared" si="70"/>
        <v>4.5000000000000009</v>
      </c>
      <c r="G587" s="4">
        <f t="shared" si="69"/>
        <v>188553.71103735908</v>
      </c>
      <c r="H587" s="42">
        <f t="shared" si="71"/>
        <v>7.2574363563874797</v>
      </c>
      <c r="I587" s="10">
        <f t="shared" si="72"/>
        <v>1.2563912737009932</v>
      </c>
      <c r="J587" s="4">
        <f t="shared" si="73"/>
        <v>1194.4742013885093</v>
      </c>
      <c r="K587" s="4">
        <f t="shared" si="67"/>
        <v>268.52978764185724</v>
      </c>
      <c r="L587" s="42">
        <f>Pressure!Q587</f>
        <v>0.7322878861279386</v>
      </c>
      <c r="M587" s="10">
        <f t="shared" si="68"/>
        <v>1.5294159229786921</v>
      </c>
      <c r="N587" s="10">
        <f t="shared" si="74"/>
        <v>2.5992852259916033</v>
      </c>
    </row>
    <row r="588" spans="3:14">
      <c r="C588" s="4">
        <f>Pressure!AB588*1000000</f>
        <v>4448754.905847813</v>
      </c>
      <c r="D588" s="78">
        <f>Pressure!I588</f>
        <v>2.1367820014326583E-4</v>
      </c>
      <c r="E588" s="40">
        <f>Pressure!H588</f>
        <v>213.67820014326583</v>
      </c>
      <c r="F588" s="10">
        <f t="shared" si="70"/>
        <v>4.5000000000000009</v>
      </c>
      <c r="G588" s="4">
        <f t="shared" si="69"/>
        <v>188530.62983587253</v>
      </c>
      <c r="H588" s="42">
        <f t="shared" si="71"/>
        <v>7.2567454379822571</v>
      </c>
      <c r="I588" s="10">
        <f t="shared" si="72"/>
        <v>1.256378767692037</v>
      </c>
      <c r="J588" s="4">
        <f t="shared" si="73"/>
        <v>1194.3160954003656</v>
      </c>
      <c r="K588" s="4">
        <f t="shared" si="67"/>
        <v>268.4942438290467</v>
      </c>
      <c r="L588" s="42">
        <f>Pressure!Q588</f>
        <v>0.73356826120352792</v>
      </c>
      <c r="M588" s="10">
        <f t="shared" si="68"/>
        <v>1.5292737784090364</v>
      </c>
      <c r="N588" s="10">
        <f t="shared" si="74"/>
        <v>2.5992852259916033</v>
      </c>
    </row>
    <row r="589" spans="3:14">
      <c r="C589" s="4">
        <f>Pressure!AB589*1000000</f>
        <v>4448202.7768731834</v>
      </c>
      <c r="D589" s="78">
        <f>Pressure!I589</f>
        <v>2.1367820014326583E-4</v>
      </c>
      <c r="E589" s="40">
        <f>Pressure!H589</f>
        <v>213.67820014326583</v>
      </c>
      <c r="F589" s="10">
        <f t="shared" si="70"/>
        <v>4.5000000000000009</v>
      </c>
      <c r="G589" s="4">
        <f t="shared" si="69"/>
        <v>188507.23155353501</v>
      </c>
      <c r="H589" s="42">
        <f t="shared" si="71"/>
        <v>7.2560450126182729</v>
      </c>
      <c r="I589" s="10">
        <f t="shared" si="72"/>
        <v>1.2563660867543229</v>
      </c>
      <c r="J589" s="4">
        <f t="shared" si="73"/>
        <v>1194.1558174117176</v>
      </c>
      <c r="K589" s="4">
        <f t="shared" si="67"/>
        <v>268.4582117287257</v>
      </c>
      <c r="L589" s="42">
        <f>Pressure!Q589</f>
        <v>0.73484868628099165</v>
      </c>
      <c r="M589" s="10">
        <f t="shared" si="68"/>
        <v>1.5291296669911794</v>
      </c>
      <c r="N589" s="10">
        <f t="shared" si="74"/>
        <v>2.5992852259916033</v>
      </c>
    </row>
    <row r="590" spans="3:14">
      <c r="C590" s="4">
        <f>Pressure!AB590*1000000</f>
        <v>4447643.166456976</v>
      </c>
      <c r="D590" s="78">
        <f>Pressure!I590</f>
        <v>2.1367820014326583E-4</v>
      </c>
      <c r="E590" s="40">
        <f>Pressure!H590</f>
        <v>213.67820014326583</v>
      </c>
      <c r="F590" s="10">
        <f t="shared" si="70"/>
        <v>4.5000000000000009</v>
      </c>
      <c r="G590" s="4">
        <f t="shared" si="69"/>
        <v>188483.51622048943</v>
      </c>
      <c r="H590" s="42">
        <f t="shared" si="71"/>
        <v>7.2553350805658594</v>
      </c>
      <c r="I590" s="10">
        <f t="shared" si="72"/>
        <v>1.2563532307750482</v>
      </c>
      <c r="J590" s="4">
        <f t="shared" si="73"/>
        <v>1193.9933676290441</v>
      </c>
      <c r="K590" s="4">
        <f t="shared" si="67"/>
        <v>268.42169138731265</v>
      </c>
      <c r="L590" s="42">
        <f>Pressure!Q590</f>
        <v>0.73612916205547896</v>
      </c>
      <c r="M590" s="10">
        <f t="shared" si="68"/>
        <v>1.5289835886531549</v>
      </c>
      <c r="N590" s="10">
        <f t="shared" si="74"/>
        <v>2.5992852259916033</v>
      </c>
    </row>
    <row r="591" spans="3:14">
      <c r="C591" s="4">
        <f>Pressure!AB591*1000000</f>
        <v>4447076.0753216622</v>
      </c>
      <c r="D591" s="78">
        <f>Pressure!I591</f>
        <v>2.1367820014326583E-4</v>
      </c>
      <c r="E591" s="40">
        <f>Pressure!H591</f>
        <v>213.67820014326583</v>
      </c>
      <c r="F591" s="10">
        <f t="shared" si="70"/>
        <v>4.5000000000000009</v>
      </c>
      <c r="G591" s="4">
        <f t="shared" si="69"/>
        <v>188459.48386735292</v>
      </c>
      <c r="H591" s="42">
        <f t="shared" si="71"/>
        <v>7.2546156421009069</v>
      </c>
      <c r="I591" s="10">
        <f t="shared" si="72"/>
        <v>1.2563401996398522</v>
      </c>
      <c r="J591" s="4">
        <f t="shared" si="73"/>
        <v>1193.8287462620724</v>
      </c>
      <c r="K591" s="4">
        <f t="shared" ref="K591:K654" si="75">J591/4.4482</f>
        <v>268.38468285195637</v>
      </c>
      <c r="L591" s="42">
        <f>Pressure!Q591</f>
        <v>0.73740968922241323</v>
      </c>
      <c r="M591" s="10">
        <f t="shared" ref="M591:M654" si="76">(J591+J590)/2*(L591-L590)</f>
        <v>1.5288355433220022</v>
      </c>
      <c r="N591" s="10">
        <f t="shared" si="74"/>
        <v>2.5992852259916033</v>
      </c>
    </row>
    <row r="592" spans="3:14">
      <c r="C592" s="4">
        <f>Pressure!AB592*1000000</f>
        <v>4446501.5042005386</v>
      </c>
      <c r="D592" s="78">
        <f>Pressure!I592</f>
        <v>2.1367820014326583E-4</v>
      </c>
      <c r="E592" s="40">
        <f>Pressure!H592</f>
        <v>213.67820014326583</v>
      </c>
      <c r="F592" s="10">
        <f t="shared" si="70"/>
        <v>4.5000000000000009</v>
      </c>
      <c r="G592" s="4">
        <f t="shared" si="69"/>
        <v>188435.13452520137</v>
      </c>
      <c r="H592" s="42">
        <f t="shared" si="71"/>
        <v>7.2538866975043881</v>
      </c>
      <c r="I592" s="10">
        <f t="shared" si="72"/>
        <v>1.2563269932328052</v>
      </c>
      <c r="J592" s="4">
        <f t="shared" si="73"/>
        <v>1193.6619535236714</v>
      </c>
      <c r="K592" s="4">
        <f t="shared" si="75"/>
        <v>268.34718617051197</v>
      </c>
      <c r="L592" s="42">
        <f>Pressure!Q592</f>
        <v>0.7386902684774963</v>
      </c>
      <c r="M592" s="10">
        <f t="shared" si="76"/>
        <v>1.5286855309246923</v>
      </c>
      <c r="N592" s="10">
        <f t="shared" si="74"/>
        <v>2.5992852259916033</v>
      </c>
    </row>
    <row r="593" spans="3:14">
      <c r="C593" s="4">
        <f>Pressure!AB593*1000000</f>
        <v>4445919.4538377766</v>
      </c>
      <c r="D593" s="78">
        <f>Pressure!I593</f>
        <v>2.1367820014326583E-4</v>
      </c>
      <c r="E593" s="40">
        <f>Pressure!H593</f>
        <v>213.67820014326583</v>
      </c>
      <c r="F593" s="10">
        <f t="shared" si="70"/>
        <v>4.5000000000000009</v>
      </c>
      <c r="G593" s="4">
        <f t="shared" si="69"/>
        <v>188410.46822557144</v>
      </c>
      <c r="H593" s="42">
        <f t="shared" si="71"/>
        <v>7.25314824706241</v>
      </c>
      <c r="I593" s="10">
        <f t="shared" si="72"/>
        <v>1.2563136114364075</v>
      </c>
      <c r="J593" s="4">
        <f t="shared" si="73"/>
        <v>1193.4929896298677</v>
      </c>
      <c r="K593" s="4">
        <f t="shared" si="75"/>
        <v>268.30920139154438</v>
      </c>
      <c r="L593" s="42">
        <f>Pressure!Q593</f>
        <v>0.73997090051671188</v>
      </c>
      <c r="M593" s="10">
        <f t="shared" si="76"/>
        <v>1.5285335513871332</v>
      </c>
      <c r="N593" s="10">
        <f t="shared" si="74"/>
        <v>2.5992852259916033</v>
      </c>
    </row>
    <row r="594" spans="3:14">
      <c r="C594" s="4">
        <f>Pressure!AB594*1000000</f>
        <v>4445329.9249885846</v>
      </c>
      <c r="D594" s="78">
        <f>Pressure!I594</f>
        <v>2.1367820014326583E-4</v>
      </c>
      <c r="E594" s="40">
        <f>Pressure!H594</f>
        <v>213.67820014326583</v>
      </c>
      <c r="F594" s="10">
        <f t="shared" si="70"/>
        <v>4.5000000000000009</v>
      </c>
      <c r="G594" s="4">
        <f t="shared" si="69"/>
        <v>188385.4850004676</v>
      </c>
      <c r="H594" s="42">
        <f t="shared" si="71"/>
        <v>7.2524002910664471</v>
      </c>
      <c r="I594" s="10">
        <f t="shared" si="72"/>
        <v>1.2563000541315907</v>
      </c>
      <c r="J594" s="4">
        <f t="shared" si="73"/>
        <v>1193.3218547998908</v>
      </c>
      <c r="K594" s="4">
        <f t="shared" si="75"/>
        <v>268.27072856433858</v>
      </c>
      <c r="L594" s="42">
        <f>Pressure!Q594</f>
        <v>0.74125158603632924</v>
      </c>
      <c r="M594" s="10">
        <f t="shared" si="76"/>
        <v>1.5283796046344682</v>
      </c>
      <c r="N594" s="10">
        <f t="shared" si="74"/>
        <v>2.5992852259916033</v>
      </c>
    </row>
    <row r="595" spans="3:14">
      <c r="C595" s="4">
        <f>Pressure!AB595*1000000</f>
        <v>4444732.9184193071</v>
      </c>
      <c r="D595" s="78">
        <f>Pressure!I595</f>
        <v>2.1367820014326583E-4</v>
      </c>
      <c r="E595" s="40">
        <f>Pressure!H595</f>
        <v>213.67820014326583</v>
      </c>
      <c r="F595" s="10">
        <f t="shared" si="70"/>
        <v>4.5000000000000009</v>
      </c>
      <c r="G595" s="4">
        <f t="shared" si="69"/>
        <v>188360.18488236624</v>
      </c>
      <c r="H595" s="42">
        <f t="shared" si="71"/>
        <v>7.2516428298134343</v>
      </c>
      <c r="I595" s="10">
        <f t="shared" si="72"/>
        <v>1.2562863211977169</v>
      </c>
      <c r="J595" s="4">
        <f t="shared" si="73"/>
        <v>1193.1485492562038</v>
      </c>
      <c r="K595" s="4">
        <f t="shared" si="75"/>
        <v>268.23176773890646</v>
      </c>
      <c r="L595" s="42">
        <f>Pressure!Q595</f>
        <v>0.74253232573290695</v>
      </c>
      <c r="M595" s="10">
        <f t="shared" si="76"/>
        <v>1.5282236905912499</v>
      </c>
      <c r="N595" s="10">
        <f t="shared" si="74"/>
        <v>2.5992852259916033</v>
      </c>
    </row>
    <row r="596" spans="3:14">
      <c r="C596" s="4">
        <f>Pressure!AB596*1000000</f>
        <v>4444128.4349068897</v>
      </c>
      <c r="D596" s="78">
        <f>Pressure!I596</f>
        <v>2.1367820014326583E-4</v>
      </c>
      <c r="E596" s="40">
        <f>Pressure!H596</f>
        <v>213.67820014326583</v>
      </c>
      <c r="F596" s="10">
        <f t="shared" si="70"/>
        <v>4.5000000000000009</v>
      </c>
      <c r="G596" s="4">
        <f t="shared" si="69"/>
        <v>188334.56790419293</v>
      </c>
      <c r="H596" s="42">
        <f t="shared" si="71"/>
        <v>7.2508758636051009</v>
      </c>
      <c r="I596" s="10">
        <f t="shared" si="72"/>
        <v>1.2562724125125639</v>
      </c>
      <c r="J596" s="4">
        <f t="shared" si="73"/>
        <v>1192.9730732243468</v>
      </c>
      <c r="K596" s="4">
        <f t="shared" si="75"/>
        <v>268.19231896595181</v>
      </c>
      <c r="L596" s="42">
        <f>Pressure!Q596</f>
        <v>0.74381312030329694</v>
      </c>
      <c r="M596" s="10">
        <f t="shared" si="76"/>
        <v>1.5280658091816175</v>
      </c>
      <c r="N596" s="10">
        <f t="shared" si="74"/>
        <v>2.5992852259916033</v>
      </c>
    </row>
    <row r="597" spans="3:14">
      <c r="C597" s="4">
        <f>Pressure!AB597*1000000</f>
        <v>4443516.475239628</v>
      </c>
      <c r="D597" s="78">
        <f>Pressure!I597</f>
        <v>2.1367820014326583E-4</v>
      </c>
      <c r="E597" s="40">
        <f>Pressure!H597</f>
        <v>213.67820014326583</v>
      </c>
      <c r="F597" s="10">
        <f t="shared" si="70"/>
        <v>4.5000000000000009</v>
      </c>
      <c r="G597" s="4">
        <f t="shared" si="69"/>
        <v>188308.63409935433</v>
      </c>
      <c r="H597" s="42">
        <f t="shared" si="71"/>
        <v>7.2500993927489068</v>
      </c>
      <c r="I597" s="10">
        <f t="shared" si="72"/>
        <v>1.2562583279523405</v>
      </c>
      <c r="J597" s="4">
        <f t="shared" si="73"/>
        <v>1192.7954269331551</v>
      </c>
      <c r="K597" s="4">
        <f t="shared" si="75"/>
        <v>268.15238229691903</v>
      </c>
      <c r="L597" s="42">
        <f>Pressure!Q597</f>
        <v>0.74509397044464776</v>
      </c>
      <c r="M597" s="10">
        <f t="shared" si="76"/>
        <v>1.527905960328535</v>
      </c>
      <c r="N597" s="10">
        <f t="shared" si="74"/>
        <v>2.5992852259916033</v>
      </c>
    </row>
    <row r="598" spans="3:14">
      <c r="C598" s="4">
        <f>Pressure!AB598*1000000</f>
        <v>4442897.040216512</v>
      </c>
      <c r="D598" s="78">
        <f>Pressure!I598</f>
        <v>2.1367820014326583E-4</v>
      </c>
      <c r="E598" s="40">
        <f>Pressure!H598</f>
        <v>213.67820014326583</v>
      </c>
      <c r="F598" s="10">
        <f t="shared" si="70"/>
        <v>4.5000000000000009</v>
      </c>
      <c r="G598" s="4">
        <f t="shared" si="69"/>
        <v>188282.38350171028</v>
      </c>
      <c r="H598" s="42">
        <f t="shared" si="71"/>
        <v>7.2493134175572322</v>
      </c>
      <c r="I598" s="10">
        <f t="shared" si="72"/>
        <v>1.2562440673916675</v>
      </c>
      <c r="J598" s="4">
        <f t="shared" si="73"/>
        <v>1192.6156106145679</v>
      </c>
      <c r="K598" s="4">
        <f t="shared" si="75"/>
        <v>268.11195778395034</v>
      </c>
      <c r="L598" s="42">
        <f>Pressure!Q598</f>
        <v>0.74637487685440873</v>
      </c>
      <c r="M598" s="10">
        <f t="shared" si="76"/>
        <v>1.5277441439547264</v>
      </c>
      <c r="N598" s="10">
        <f t="shared" si="74"/>
        <v>2.5992852259916033</v>
      </c>
    </row>
    <row r="599" spans="3:14">
      <c r="C599" s="4">
        <f>Pressure!AB599*1000000</f>
        <v>4442270.1306477627</v>
      </c>
      <c r="D599" s="78">
        <f>Pressure!I599</f>
        <v>2.1367820014326583E-4</v>
      </c>
      <c r="E599" s="40">
        <f>Pressure!H599</f>
        <v>213.67820014326583</v>
      </c>
      <c r="F599" s="10">
        <f t="shared" si="70"/>
        <v>4.5000000000000009</v>
      </c>
      <c r="G599" s="4">
        <f t="shared" si="69"/>
        <v>188255.81614559653</v>
      </c>
      <c r="H599" s="42">
        <f t="shared" si="71"/>
        <v>7.2485179383480132</v>
      </c>
      <c r="I599" s="10">
        <f t="shared" si="72"/>
        <v>1.256229630703589</v>
      </c>
      <c r="J599" s="4">
        <f t="shared" si="73"/>
        <v>1192.4336245037853</v>
      </c>
      <c r="K599" s="4">
        <f t="shared" si="75"/>
        <v>268.07104547992117</v>
      </c>
      <c r="L599" s="42">
        <f>Pressure!Q599</f>
        <v>0.74765584023033338</v>
      </c>
      <c r="M599" s="10">
        <f t="shared" si="76"/>
        <v>1.5275803599818532</v>
      </c>
      <c r="N599" s="10">
        <f t="shared" si="74"/>
        <v>2.5992852259916033</v>
      </c>
    </row>
    <row r="600" spans="3:14">
      <c r="C600" s="4">
        <f>Pressure!AB600*1000000</f>
        <v>4441635.7473542877</v>
      </c>
      <c r="D600" s="78">
        <f>Pressure!I600</f>
        <v>2.1367820014326583E-4</v>
      </c>
      <c r="E600" s="40">
        <f>Pressure!H600</f>
        <v>213.67820014326583</v>
      </c>
      <c r="F600" s="10">
        <f t="shared" si="70"/>
        <v>4.5000000000000009</v>
      </c>
      <c r="G600" s="4">
        <f t="shared" si="69"/>
        <v>188228.93206580175</v>
      </c>
      <c r="H600" s="42">
        <f t="shared" si="71"/>
        <v>7.2477129554441087</v>
      </c>
      <c r="I600" s="10">
        <f t="shared" si="72"/>
        <v>1.2562150177595548</v>
      </c>
      <c r="J600" s="4">
        <f t="shared" si="73"/>
        <v>1192.2494688391084</v>
      </c>
      <c r="K600" s="4">
        <f t="shared" si="75"/>
        <v>268.02964543840397</v>
      </c>
      <c r="L600" s="42">
        <f>Pressure!Q600</f>
        <v>0.74893686127048342</v>
      </c>
      <c r="M600" s="10">
        <f t="shared" si="76"/>
        <v>1.5274146083311682</v>
      </c>
      <c r="N600" s="10">
        <f t="shared" si="74"/>
        <v>2.5992852259916033</v>
      </c>
    </row>
    <row r="601" spans="3:14">
      <c r="C601" s="4">
        <f>Pressure!AB601*1000000</f>
        <v>4440993.8911683084</v>
      </c>
      <c r="D601" s="78">
        <f>Pressure!I601</f>
        <v>2.1367820014326583E-4</v>
      </c>
      <c r="E601" s="40">
        <f>Pressure!H601</f>
        <v>213.67820014326583</v>
      </c>
      <c r="F601" s="10">
        <f t="shared" si="70"/>
        <v>4.5000000000000009</v>
      </c>
      <c r="G601" s="4">
        <f t="shared" si="69"/>
        <v>188201.73129759409</v>
      </c>
      <c r="H601" s="42">
        <f t="shared" si="71"/>
        <v>7.2468984691740372</v>
      </c>
      <c r="I601" s="10">
        <f t="shared" si="72"/>
        <v>1.2562002284294349</v>
      </c>
      <c r="J601" s="4">
        <f t="shared" si="73"/>
        <v>1192.0631438621244</v>
      </c>
      <c r="K601" s="4">
        <f t="shared" si="75"/>
        <v>267.98775771370993</v>
      </c>
      <c r="L601" s="42">
        <f>Pressure!Q601</f>
        <v>0.75021794067323255</v>
      </c>
      <c r="M601" s="10">
        <f t="shared" si="76"/>
        <v>1.5272468889232567</v>
      </c>
      <c r="N601" s="10">
        <f t="shared" si="74"/>
        <v>2.5992852259916033</v>
      </c>
    </row>
    <row r="602" spans="3:14">
      <c r="C602" s="4">
        <f>Pressure!AB602*1000000</f>
        <v>4440344.5629327912</v>
      </c>
      <c r="D602" s="78">
        <f>Pressure!I602</f>
        <v>2.1367820014326583E-4</v>
      </c>
      <c r="E602" s="40">
        <f>Pressure!H602</f>
        <v>213.67820014326583</v>
      </c>
      <c r="F602" s="10">
        <f t="shared" si="70"/>
        <v>4.5000000000000009</v>
      </c>
      <c r="G602" s="4">
        <f t="shared" si="69"/>
        <v>188174.21387669697</v>
      </c>
      <c r="H602" s="42">
        <f t="shared" si="71"/>
        <v>7.2460744798712691</v>
      </c>
      <c r="I602" s="10">
        <f t="shared" si="72"/>
        <v>1.2561852625815009</v>
      </c>
      <c r="J602" s="4">
        <f t="shared" si="73"/>
        <v>1191.8746498175383</v>
      </c>
      <c r="K602" s="4">
        <f t="shared" si="75"/>
        <v>267.94538236085123</v>
      </c>
      <c r="L602" s="42">
        <f>Pressure!Q602</f>
        <v>0.75149907913726988</v>
      </c>
      <c r="M602" s="10">
        <f t="shared" si="76"/>
        <v>1.5270772016776446</v>
      </c>
      <c r="N602" s="10">
        <f t="shared" si="74"/>
        <v>2.5992852259916033</v>
      </c>
    </row>
    <row r="603" spans="3:14">
      <c r="C603" s="4">
        <f>Pressure!AB603*1000000</f>
        <v>4439687.7635018826</v>
      </c>
      <c r="D603" s="78">
        <f>Pressure!I603</f>
        <v>2.1367820014326583E-4</v>
      </c>
      <c r="E603" s="40">
        <f>Pressure!H603</f>
        <v>213.67820014326583</v>
      </c>
      <c r="F603" s="10">
        <f t="shared" si="70"/>
        <v>4.5000000000000009</v>
      </c>
      <c r="G603" s="4">
        <f t="shared" si="69"/>
        <v>188146.37983930772</v>
      </c>
      <c r="H603" s="42">
        <f t="shared" si="71"/>
        <v>7.2452409878748076</v>
      </c>
      <c r="I603" s="10">
        <f t="shared" si="72"/>
        <v>1.2561701200824351</v>
      </c>
      <c r="J603" s="4">
        <f t="shared" si="73"/>
        <v>1191.6839869533012</v>
      </c>
      <c r="K603" s="4">
        <f t="shared" si="75"/>
        <v>267.90251943556973</v>
      </c>
      <c r="L603" s="42">
        <f>Pressure!Q603</f>
        <v>0.75278027736160413</v>
      </c>
      <c r="M603" s="10">
        <f t="shared" si="76"/>
        <v>1.5269055465136905</v>
      </c>
      <c r="N603" s="10">
        <f t="shared" si="74"/>
        <v>2.5992852259916033</v>
      </c>
    </row>
    <row r="604" spans="3:14">
      <c r="C604" s="4">
        <f>Pressure!AB604*1000000</f>
        <v>4439023.4937405856</v>
      </c>
      <c r="D604" s="78">
        <f>Pressure!I604</f>
        <v>2.1367820014326583E-4</v>
      </c>
      <c r="E604" s="40">
        <f>Pressure!H604</f>
        <v>213.67820014326583</v>
      </c>
      <c r="F604" s="10">
        <f t="shared" si="70"/>
        <v>4.5000000000000009</v>
      </c>
      <c r="G604" s="4">
        <f t="shared" ref="G604:G667" si="77">IF(C604/(1+(k-1)/2*N604^2)^(k/(k-1))&lt;patm*1000000,patm*1000000,C604/(1+(k-1)/2*N604^2)^(k/(k-1)))</f>
        <v>188118.22922208364</v>
      </c>
      <c r="H604" s="42">
        <f t="shared" si="71"/>
        <v>7.2443979935287333</v>
      </c>
      <c r="I604" s="10">
        <f t="shared" si="72"/>
        <v>1.2561548007973191</v>
      </c>
      <c r="J604" s="4">
        <f t="shared" si="73"/>
        <v>1191.4911555205151</v>
      </c>
      <c r="K604" s="4">
        <f t="shared" si="75"/>
        <v>267.85916899431572</v>
      </c>
      <c r="L604" s="42">
        <f>Pressure!Q604</f>
        <v>0.75406153604556703</v>
      </c>
      <c r="M604" s="10">
        <f t="shared" si="76"/>
        <v>1.5267319233495418</v>
      </c>
      <c r="N604" s="10">
        <f t="shared" si="74"/>
        <v>2.5992852259916033</v>
      </c>
    </row>
    <row r="605" spans="3:14">
      <c r="C605" s="4">
        <f>Pressure!AB605*1000000</f>
        <v>4438351.7545250049</v>
      </c>
      <c r="D605" s="78">
        <f>Pressure!I605</f>
        <v>2.1367820014326583E-4</v>
      </c>
      <c r="E605" s="40">
        <f>Pressure!H605</f>
        <v>213.67820014326583</v>
      </c>
      <c r="F605" s="10">
        <f t="shared" ref="F605:F668" si="78">aexit/E605</f>
        <v>4.5000000000000009</v>
      </c>
      <c r="G605" s="4">
        <f t="shared" si="77"/>
        <v>188089.76206215256</v>
      </c>
      <c r="H605" s="42">
        <f t="shared" ref="H605:H668" si="79">1/(((k+1)/2)^(1/(k-1))*(patm*1000000/C605)^(1/k)*SQRT((k+1)/(k-1)*(1-(patm*1000000/C605)^((k-1)/k))))</f>
        <v>7.2435454971825228</v>
      </c>
      <c r="I605" s="10">
        <f t="shared" ref="I605:I668" si="80">etanoz*SQRT(2*k^2/(k-1)*(2/(k+1))^((k+1)/(k-1))*(1-(G605/C605)^((k-1)/k)))+(G605-patm*1000000)/C605*(aexit/E605)</f>
        <v>1.2561393045896372</v>
      </c>
      <c r="J605" s="4">
        <f t="shared" ref="J605:J668" si="81">I605*D605*C605</f>
        <v>1191.2961557735057</v>
      </c>
      <c r="K605" s="4">
        <f t="shared" si="75"/>
        <v>267.81533109426414</v>
      </c>
      <c r="L605" s="42">
        <f>Pressure!Q605</f>
        <v>0.75534285588881744</v>
      </c>
      <c r="M605" s="10">
        <f t="shared" si="76"/>
        <v>1.5265563321031683</v>
      </c>
      <c r="N605" s="10">
        <f t="shared" si="74"/>
        <v>2.5992852259916033</v>
      </c>
    </row>
    <row r="606" spans="3:14">
      <c r="C606" s="4">
        <f>Pressure!AB606*1000000</f>
        <v>4437672.546742267</v>
      </c>
      <c r="D606" s="78">
        <f>Pressure!I606</f>
        <v>2.1367820014326583E-4</v>
      </c>
      <c r="E606" s="40">
        <f>Pressure!H606</f>
        <v>213.67820014326583</v>
      </c>
      <c r="F606" s="10">
        <f t="shared" si="78"/>
        <v>4.5000000000000009</v>
      </c>
      <c r="G606" s="4">
        <f t="shared" si="77"/>
        <v>188060.97839710943</v>
      </c>
      <c r="H606" s="42">
        <f t="shared" si="79"/>
        <v>7.2426834991909734</v>
      </c>
      <c r="I606" s="10">
        <f t="shared" si="80"/>
        <v>1.2561236313212709</v>
      </c>
      <c r="J606" s="4">
        <f t="shared" si="81"/>
        <v>1191.0989879697977</v>
      </c>
      <c r="K606" s="4">
        <f t="shared" si="75"/>
        <v>267.77100579330914</v>
      </c>
      <c r="L606" s="42">
        <f>Pressure!Q606</f>
        <v>0.75662423759134478</v>
      </c>
      <c r="M606" s="10">
        <f t="shared" si="76"/>
        <v>1.5263787726913305</v>
      </c>
      <c r="N606" s="10">
        <f t="shared" ref="N606:N669" si="82">N605-1/834*(me-mef)</f>
        <v>2.5992852259916033</v>
      </c>
    </row>
    <row r="607" spans="3:14">
      <c r="C607" s="4">
        <f>Pressure!AB607*1000000</f>
        <v>4436985.8712905254</v>
      </c>
      <c r="D607" s="78">
        <f>Pressure!I607</f>
        <v>2.1367820014326583E-4</v>
      </c>
      <c r="E607" s="40">
        <f>Pressure!H607</f>
        <v>213.67820014326583</v>
      </c>
      <c r="F607" s="10">
        <f t="shared" si="78"/>
        <v>4.5000000000000009</v>
      </c>
      <c r="G607" s="4">
        <f t="shared" si="77"/>
        <v>188031.87826501639</v>
      </c>
      <c r="H607" s="42">
        <f t="shared" si="79"/>
        <v>7.2418119999141632</v>
      </c>
      <c r="I607" s="10">
        <f t="shared" si="80"/>
        <v>1.2561077808524965</v>
      </c>
      <c r="J607" s="4">
        <f t="shared" si="81"/>
        <v>1190.8996523701162</v>
      </c>
      <c r="K607" s="4">
        <f t="shared" si="75"/>
        <v>267.72619315006432</v>
      </c>
      <c r="L607" s="42">
        <f>Pressure!Q607</f>
        <v>0.75790568185347307</v>
      </c>
      <c r="M607" s="10">
        <f t="shared" si="76"/>
        <v>1.5261992450304784</v>
      </c>
      <c r="N607" s="10">
        <f t="shared" si="82"/>
        <v>2.5992852259916033</v>
      </c>
    </row>
    <row r="608" spans="3:14">
      <c r="C608" s="4">
        <f>Pressure!AB608*1000000</f>
        <v>4436291.7290788274</v>
      </c>
      <c r="D608" s="78">
        <f>Pressure!I608</f>
        <v>2.1367820014326583E-4</v>
      </c>
      <c r="E608" s="40">
        <f>Pressure!H608</f>
        <v>213.67820014326583</v>
      </c>
      <c r="F608" s="10">
        <f t="shared" si="78"/>
        <v>4.5000000000000009</v>
      </c>
      <c r="G608" s="4">
        <f t="shared" si="77"/>
        <v>188002.46170439737</v>
      </c>
      <c r="H608" s="42">
        <f t="shared" si="79"/>
        <v>7.2409309997173095</v>
      </c>
      <c r="I608" s="10">
        <f t="shared" si="80"/>
        <v>1.2560917530419793</v>
      </c>
      <c r="J608" s="4">
        <f t="shared" si="81"/>
        <v>1190.6981492383502</v>
      </c>
      <c r="K608" s="4">
        <f t="shared" si="75"/>
        <v>267.68089322385464</v>
      </c>
      <c r="L608" s="42">
        <f>Pressure!Q608</f>
        <v>0.75918718937586471</v>
      </c>
      <c r="M608" s="10">
        <f t="shared" si="76"/>
        <v>1.5260177490363271</v>
      </c>
      <c r="N608" s="10">
        <f t="shared" si="82"/>
        <v>2.5992852259916033</v>
      </c>
    </row>
    <row r="609" spans="3:14">
      <c r="C609" s="4">
        <f>Pressure!AB609*1000000</f>
        <v>4435590.1210275069</v>
      </c>
      <c r="D609" s="78">
        <f>Pressure!I609</f>
        <v>2.1367820014326583E-4</v>
      </c>
      <c r="E609" s="40">
        <f>Pressure!H609</f>
        <v>213.67820014326583</v>
      </c>
      <c r="F609" s="10">
        <f t="shared" si="78"/>
        <v>4.5000000000000009</v>
      </c>
      <c r="G609" s="4">
        <f t="shared" si="77"/>
        <v>187972.72875425449</v>
      </c>
      <c r="H609" s="42">
        <f t="shared" si="79"/>
        <v>7.2400404989712577</v>
      </c>
      <c r="I609" s="10">
        <f t="shared" si="80"/>
        <v>1.2560755477467787</v>
      </c>
      <c r="J609" s="4">
        <f t="shared" si="81"/>
        <v>1190.4944788416637</v>
      </c>
      <c r="K609" s="4">
        <f t="shared" si="75"/>
        <v>267.6351060747412</v>
      </c>
      <c r="L609" s="42">
        <f>Pressure!Q609</f>
        <v>0.76046876085952431</v>
      </c>
      <c r="M609" s="10">
        <f t="shared" si="76"/>
        <v>1.5258342846238953</v>
      </c>
      <c r="N609" s="10">
        <f t="shared" si="82"/>
        <v>2.5992852259916033</v>
      </c>
    </row>
    <row r="610" spans="3:14">
      <c r="C610" s="4">
        <f>Pressure!AB610*1000000</f>
        <v>4434881.0480676126</v>
      </c>
      <c r="D610" s="78">
        <f>Pressure!I610</f>
        <v>2.1367820014326583E-4</v>
      </c>
      <c r="E610" s="40">
        <f>Pressure!H610</f>
        <v>213.67820014326583</v>
      </c>
      <c r="F610" s="10">
        <f t="shared" si="78"/>
        <v>4.5000000000000009</v>
      </c>
      <c r="G610" s="4">
        <f t="shared" si="77"/>
        <v>187942.67945404406</v>
      </c>
      <c r="H610" s="42">
        <f t="shared" si="79"/>
        <v>7.2391404980517438</v>
      </c>
      <c r="I610" s="10">
        <f t="shared" si="80"/>
        <v>1.2560591648223325</v>
      </c>
      <c r="J610" s="4">
        <f t="shared" si="81"/>
        <v>1190.2886414503319</v>
      </c>
      <c r="K610" s="4">
        <f t="shared" si="75"/>
        <v>267.58883176348451</v>
      </c>
      <c r="L610" s="42">
        <f>Pressure!Q610</f>
        <v>0.76175039700580216</v>
      </c>
      <c r="M610" s="10">
        <f t="shared" si="76"/>
        <v>1.5256488517071984</v>
      </c>
      <c r="N610" s="10">
        <f t="shared" si="82"/>
        <v>2.5992852259916033</v>
      </c>
    </row>
    <row r="611" spans="3:14">
      <c r="C611" s="4">
        <f>Pressure!AB611*1000000</f>
        <v>4434164.5111414716</v>
      </c>
      <c r="D611" s="78">
        <f>Pressure!I611</f>
        <v>2.1367820014326583E-4</v>
      </c>
      <c r="E611" s="40">
        <f>Pressure!H611</f>
        <v>213.67820014326583</v>
      </c>
      <c r="F611" s="10">
        <f t="shared" si="78"/>
        <v>4.5000000000000009</v>
      </c>
      <c r="G611" s="4">
        <f t="shared" si="77"/>
        <v>187912.31384370028</v>
      </c>
      <c r="H611" s="42">
        <f t="shared" si="79"/>
        <v>7.2382309973401213</v>
      </c>
      <c r="I611" s="10">
        <f t="shared" si="80"/>
        <v>1.2560426041224668</v>
      </c>
      <c r="J611" s="4">
        <f t="shared" si="81"/>
        <v>1190.080637337903</v>
      </c>
      <c r="K611" s="4">
        <f t="shared" si="75"/>
        <v>267.54207035158112</v>
      </c>
      <c r="L611" s="42">
        <f>Pressure!Q611</f>
        <v>0.76303209851639842</v>
      </c>
      <c r="M611" s="10">
        <f t="shared" si="76"/>
        <v>1.5254614501999002</v>
      </c>
      <c r="N611" s="10">
        <f t="shared" si="82"/>
        <v>2.5992852259916033</v>
      </c>
    </row>
    <row r="612" spans="3:14">
      <c r="C612" s="4">
        <f>Pressure!AB612*1000000</f>
        <v>4433440.5112025058</v>
      </c>
      <c r="D612" s="78">
        <f>Pressure!I612</f>
        <v>2.1367820014326583E-4</v>
      </c>
      <c r="E612" s="40">
        <f>Pressure!H612</f>
        <v>213.67820014326583</v>
      </c>
      <c r="F612" s="10">
        <f t="shared" si="78"/>
        <v>4.5000000000000009</v>
      </c>
      <c r="G612" s="4">
        <f t="shared" si="77"/>
        <v>187881.6319636275</v>
      </c>
      <c r="H612" s="42">
        <f t="shared" si="79"/>
        <v>7.2373119972231166</v>
      </c>
      <c r="I612" s="10">
        <f t="shared" si="80"/>
        <v>1.2560258654993883</v>
      </c>
      <c r="J612" s="4">
        <f t="shared" si="81"/>
        <v>1189.8704667811473</v>
      </c>
      <c r="K612" s="4">
        <f t="shared" si="75"/>
        <v>267.49482190125161</v>
      </c>
      <c r="L612" s="42">
        <f>Pressure!Q612</f>
        <v>0.76431386609336671</v>
      </c>
      <c r="M612" s="10">
        <f t="shared" si="76"/>
        <v>1.5252720800148476</v>
      </c>
      <c r="N612" s="10">
        <f t="shared" si="82"/>
        <v>2.5992852259916033</v>
      </c>
    </row>
    <row r="613" spans="3:14">
      <c r="C613" s="4">
        <f>Pressure!AB613*1000000</f>
        <v>4432709.0492149321</v>
      </c>
      <c r="D613" s="78">
        <f>Pressure!I613</f>
        <v>2.1367820014326583E-4</v>
      </c>
      <c r="E613" s="40">
        <f>Pressure!H613</f>
        <v>213.67820014326583</v>
      </c>
      <c r="F613" s="10">
        <f t="shared" si="78"/>
        <v>4.5000000000000009</v>
      </c>
      <c r="G613" s="4">
        <f t="shared" si="77"/>
        <v>187850.63385468762</v>
      </c>
      <c r="H613" s="42">
        <f t="shared" si="79"/>
        <v>7.2363834980924437</v>
      </c>
      <c r="I613" s="10">
        <f t="shared" si="80"/>
        <v>1.256008948803675</v>
      </c>
      <c r="J613" s="4">
        <f t="shared" si="81"/>
        <v>1189.6581300599682</v>
      </c>
      <c r="K613" s="4">
        <f t="shared" si="75"/>
        <v>267.44708647542114</v>
      </c>
      <c r="L613" s="42">
        <f>Pressure!Q613</f>
        <v>0.76559570043911818</v>
      </c>
      <c r="M613" s="10">
        <f t="shared" si="76"/>
        <v>1.5250807410643659</v>
      </c>
      <c r="N613" s="10">
        <f t="shared" si="82"/>
        <v>2.5992852259916033</v>
      </c>
    </row>
    <row r="614" spans="3:14">
      <c r="C614" s="4">
        <f>Pressure!AB614*1000000</f>
        <v>4431970.1261542933</v>
      </c>
      <c r="D614" s="78">
        <f>Pressure!I614</f>
        <v>2.1367820014326583E-4</v>
      </c>
      <c r="E614" s="40">
        <f>Pressure!H614</f>
        <v>213.67820014326583</v>
      </c>
      <c r="F614" s="10">
        <f t="shared" si="78"/>
        <v>4.5000000000000009</v>
      </c>
      <c r="G614" s="4">
        <f t="shared" si="77"/>
        <v>187819.31955822249</v>
      </c>
      <c r="H614" s="42">
        <f t="shared" si="79"/>
        <v>7.2354455003454801</v>
      </c>
      <c r="I614" s="10">
        <f t="shared" si="80"/>
        <v>1.2559918538842836</v>
      </c>
      <c r="J614" s="4">
        <f t="shared" si="81"/>
        <v>1189.4436274575567</v>
      </c>
      <c r="K614" s="4">
        <f t="shared" si="75"/>
        <v>267.39886413775383</v>
      </c>
      <c r="L614" s="42">
        <f>Pressure!Q614</f>
        <v>0.76687760225642509</v>
      </c>
      <c r="M614" s="10">
        <f t="shared" si="76"/>
        <v>1.5248874332598994</v>
      </c>
      <c r="N614" s="10">
        <f t="shared" si="82"/>
        <v>2.5992852259916033</v>
      </c>
    </row>
    <row r="615" spans="3:14">
      <c r="C615" s="4">
        <f>Pressure!AB615*1000000</f>
        <v>4431223.7430070024</v>
      </c>
      <c r="D615" s="78">
        <f>Pressure!I615</f>
        <v>2.1367820014326583E-4</v>
      </c>
      <c r="E615" s="40">
        <f>Pressure!H615</f>
        <v>213.67820014326583</v>
      </c>
      <c r="F615" s="10">
        <f t="shared" si="78"/>
        <v>4.5000000000000009</v>
      </c>
      <c r="G615" s="4">
        <f t="shared" si="77"/>
        <v>187787.68911603457</v>
      </c>
      <c r="H615" s="42">
        <f t="shared" si="79"/>
        <v>7.2344980043846778</v>
      </c>
      <c r="I615" s="10">
        <f t="shared" si="80"/>
        <v>1.2559745805885372</v>
      </c>
      <c r="J615" s="4">
        <f t="shared" si="81"/>
        <v>1189.2269592602595</v>
      </c>
      <c r="K615" s="4">
        <f t="shared" si="75"/>
        <v>267.35015495262343</v>
      </c>
      <c r="L615" s="42">
        <f>Pressure!Q615</f>
        <v>0.76815957224842468</v>
      </c>
      <c r="M615" s="10">
        <f t="shared" si="76"/>
        <v>1.5246921565121465</v>
      </c>
      <c r="N615" s="10">
        <f t="shared" si="82"/>
        <v>2.5992852259916033</v>
      </c>
    </row>
    <row r="616" spans="3:14">
      <c r="C616" s="4">
        <f>Pressure!AB616*1000000</f>
        <v>4430469.9007705953</v>
      </c>
      <c r="D616" s="78">
        <f>Pressure!I616</f>
        <v>2.1367820014326583E-4</v>
      </c>
      <c r="E616" s="40">
        <f>Pressure!H616</f>
        <v>213.67820014326583</v>
      </c>
      <c r="F616" s="10">
        <f t="shared" si="78"/>
        <v>4.5000000000000009</v>
      </c>
      <c r="G616" s="4">
        <f t="shared" si="77"/>
        <v>187755.74257039774</v>
      </c>
      <c r="H616" s="42">
        <f t="shared" si="79"/>
        <v>7.2335410106178974</v>
      </c>
      <c r="I616" s="10">
        <f t="shared" si="80"/>
        <v>1.255957128762127</v>
      </c>
      <c r="J616" s="4">
        <f t="shared" si="81"/>
        <v>1189.0081257576517</v>
      </c>
      <c r="K616" s="4">
        <f t="shared" si="75"/>
        <v>267.30095898512917</v>
      </c>
      <c r="L616" s="42">
        <f>Pressure!Q616</f>
        <v>0.76944161111862308</v>
      </c>
      <c r="M616" s="10">
        <f t="shared" si="76"/>
        <v>1.5244949107312775</v>
      </c>
      <c r="N616" s="10">
        <f t="shared" si="82"/>
        <v>2.5992852259916033</v>
      </c>
    </row>
    <row r="617" spans="3:14">
      <c r="C617" s="4">
        <f>Pressure!AB617*1000000</f>
        <v>4429708.6004536832</v>
      </c>
      <c r="D617" s="78">
        <f>Pressure!I617</f>
        <v>2.1367820014326583E-4</v>
      </c>
      <c r="E617" s="40">
        <f>Pressure!H617</f>
        <v>213.67820014326583</v>
      </c>
      <c r="F617" s="10">
        <f t="shared" si="78"/>
        <v>4.5000000000000009</v>
      </c>
      <c r="G617" s="4">
        <f t="shared" si="77"/>
        <v>187723.47996405524</v>
      </c>
      <c r="H617" s="42">
        <f t="shared" si="79"/>
        <v>7.2325745194583231</v>
      </c>
      <c r="I617" s="10">
        <f t="shared" si="80"/>
        <v>1.2559394982491083</v>
      </c>
      <c r="J617" s="4">
        <f t="shared" si="81"/>
        <v>1188.7871272425245</v>
      </c>
      <c r="K617" s="4">
        <f t="shared" si="75"/>
        <v>267.25127630109358</v>
      </c>
      <c r="L617" s="42">
        <f>Pressure!Q617</f>
        <v>0.77072371957089925</v>
      </c>
      <c r="M617" s="10">
        <f t="shared" si="76"/>
        <v>1.5242956958268341</v>
      </c>
      <c r="N617" s="10">
        <f t="shared" si="82"/>
        <v>2.5992852259916033</v>
      </c>
    </row>
    <row r="618" spans="3:14">
      <c r="C618" s="4">
        <f>Pressure!AB618*1000000</f>
        <v>4428939.843076027</v>
      </c>
      <c r="D618" s="78">
        <f>Pressure!I618</f>
        <v>2.1367820014326583E-4</v>
      </c>
      <c r="E618" s="40">
        <f>Pressure!H618</f>
        <v>213.67820014326583</v>
      </c>
      <c r="F618" s="10">
        <f t="shared" si="78"/>
        <v>4.5000000000000009</v>
      </c>
      <c r="G618" s="4">
        <f t="shared" si="77"/>
        <v>187690.90134022274</v>
      </c>
      <c r="H618" s="42">
        <f t="shared" si="79"/>
        <v>7.231598531324579</v>
      </c>
      <c r="I618" s="10">
        <f t="shared" si="80"/>
        <v>1.2559216888918989</v>
      </c>
      <c r="J618" s="4">
        <f t="shared" si="81"/>
        <v>1188.5639640109052</v>
      </c>
      <c r="K618" s="4">
        <f t="shared" si="75"/>
        <v>267.20110696706649</v>
      </c>
      <c r="L618" s="42">
        <f>Pressure!Q618</f>
        <v>0.77200589830950839</v>
      </c>
      <c r="M618" s="10">
        <f t="shared" si="76"/>
        <v>1.5240945117071938</v>
      </c>
      <c r="N618" s="10">
        <f t="shared" si="82"/>
        <v>2.5992852259916033</v>
      </c>
    </row>
    <row r="619" spans="3:14">
      <c r="C619" s="4">
        <f>Pressure!AB619*1000000</f>
        <v>4428163.6296683317</v>
      </c>
      <c r="D619" s="78">
        <f>Pressure!I619</f>
        <v>2.1367820014326583E-4</v>
      </c>
      <c r="E619" s="40">
        <f>Pressure!H619</f>
        <v>213.67820014326583</v>
      </c>
      <c r="F619" s="10">
        <f t="shared" si="78"/>
        <v>4.5000000000000009</v>
      </c>
      <c r="G619" s="4">
        <f t="shared" si="77"/>
        <v>187658.00674257983</v>
      </c>
      <c r="H619" s="42">
        <f t="shared" si="79"/>
        <v>7.2306130466404319</v>
      </c>
      <c r="I619" s="10">
        <f t="shared" si="80"/>
        <v>1.2559037005312699</v>
      </c>
      <c r="J619" s="4">
        <f t="shared" si="81"/>
        <v>1188.3386363619977</v>
      </c>
      <c r="K619" s="4">
        <f t="shared" si="75"/>
        <v>267.15045105031197</v>
      </c>
      <c r="L619" s="42">
        <f>Pressure!Q619</f>
        <v>0.77328814803908641</v>
      </c>
      <c r="M619" s="10">
        <f t="shared" si="76"/>
        <v>1.5238913582807265</v>
      </c>
      <c r="N619" s="10">
        <f t="shared" si="82"/>
        <v>2.5992852259916033</v>
      </c>
    </row>
    <row r="620" spans="3:14">
      <c r="C620" s="4">
        <f>Pressure!AB620*1000000</f>
        <v>4427379.9612725861</v>
      </c>
      <c r="D620" s="78">
        <f>Pressure!I620</f>
        <v>2.1367820014326583E-4</v>
      </c>
      <c r="E620" s="40">
        <f>Pressure!H620</f>
        <v>213.67820014326583</v>
      </c>
      <c r="F620" s="10">
        <f t="shared" si="78"/>
        <v>4.5000000000000009</v>
      </c>
      <c r="G620" s="4">
        <f t="shared" si="77"/>
        <v>187624.79621528418</v>
      </c>
      <c r="H620" s="42">
        <f t="shared" si="79"/>
        <v>7.2296180658352522</v>
      </c>
      <c r="I620" s="10">
        <f t="shared" si="80"/>
        <v>1.2558855330063512</v>
      </c>
      <c r="J620" s="4">
        <f t="shared" si="81"/>
        <v>1188.1111445982815</v>
      </c>
      <c r="K620" s="4">
        <f t="shared" si="75"/>
        <v>267.09930861883043</v>
      </c>
      <c r="L620" s="42">
        <f>Pressure!Q620</f>
        <v>0.77457046946465324</v>
      </c>
      <c r="M620" s="10">
        <f t="shared" si="76"/>
        <v>1.5236862354544884</v>
      </c>
      <c r="N620" s="10">
        <f t="shared" si="82"/>
        <v>2.5992852259916033</v>
      </c>
    </row>
    <row r="621" spans="3:14">
      <c r="C621" s="4">
        <f>Pressure!AB621*1000000</f>
        <v>4426588.8389416765</v>
      </c>
      <c r="D621" s="78">
        <f>Pressure!I621</f>
        <v>2.1367820014326583E-4</v>
      </c>
      <c r="E621" s="40">
        <f>Pressure!H621</f>
        <v>213.67820014326583</v>
      </c>
      <c r="F621" s="10">
        <f t="shared" si="78"/>
        <v>4.5000000000000009</v>
      </c>
      <c r="G621" s="4">
        <f t="shared" si="77"/>
        <v>187591.26980295527</v>
      </c>
      <c r="H621" s="42">
        <f t="shared" si="79"/>
        <v>7.2286135893435075</v>
      </c>
      <c r="I621" s="10">
        <f t="shared" si="80"/>
        <v>1.2558671861546193</v>
      </c>
      <c r="J621" s="4">
        <f t="shared" si="81"/>
        <v>1187.8814890254007</v>
      </c>
      <c r="K621" s="4">
        <f t="shared" si="75"/>
        <v>267.04767974133375</v>
      </c>
      <c r="L621" s="42">
        <f>Pressure!Q621</f>
        <v>0.77585286329161707</v>
      </c>
      <c r="M621" s="10">
        <f t="shared" si="76"/>
        <v>1.5234791431352639</v>
      </c>
      <c r="N621" s="10">
        <f t="shared" si="82"/>
        <v>2.5992852259916033</v>
      </c>
    </row>
    <row r="622" spans="3:14">
      <c r="C622" s="4">
        <f>Pressure!AB622*1000000</f>
        <v>4425790.2637397284</v>
      </c>
      <c r="D622" s="78">
        <f>Pressure!I622</f>
        <v>2.1367820014326583E-4</v>
      </c>
      <c r="E622" s="40">
        <f>Pressure!H622</f>
        <v>213.67820014326583</v>
      </c>
      <c r="F622" s="10">
        <f t="shared" si="78"/>
        <v>4.5000000000000009</v>
      </c>
      <c r="G622" s="4">
        <f t="shared" si="77"/>
        <v>187557.427550689</v>
      </c>
      <c r="H622" s="42">
        <f t="shared" si="79"/>
        <v>7.2275996176051764</v>
      </c>
      <c r="I622" s="10">
        <f t="shared" si="80"/>
        <v>1.2558486598119001</v>
      </c>
      <c r="J622" s="4">
        <f t="shared" si="81"/>
        <v>1187.6496699522604</v>
      </c>
      <c r="K622" s="4">
        <f t="shared" si="75"/>
        <v>266.99556448726685</v>
      </c>
      <c r="L622" s="42">
        <f>Pressure!Q622</f>
        <v>0.77713533022577808</v>
      </c>
      <c r="M622" s="10">
        <f t="shared" si="76"/>
        <v>1.5232700812290141</v>
      </c>
      <c r="N622" s="10">
        <f t="shared" si="82"/>
        <v>2.5992852259916033</v>
      </c>
    </row>
    <row r="623" spans="3:14">
      <c r="C623" s="4">
        <f>Pressure!AB623*1000000</f>
        <v>4424984.2367418893</v>
      </c>
      <c r="D623" s="78">
        <f>Pressure!I623</f>
        <v>2.1367820014326583E-4</v>
      </c>
      <c r="E623" s="40">
        <f>Pressure!H623</f>
        <v>213.67820014326583</v>
      </c>
      <c r="F623" s="10">
        <f t="shared" si="78"/>
        <v>4.5000000000000009</v>
      </c>
      <c r="G623" s="4">
        <f t="shared" si="77"/>
        <v>187523.26950404822</v>
      </c>
      <c r="H623" s="42">
        <f t="shared" si="79"/>
        <v>7.22657615106551</v>
      </c>
      <c r="I623" s="10">
        <f t="shared" si="80"/>
        <v>1.2558299538123616</v>
      </c>
      <c r="J623" s="4">
        <f t="shared" si="81"/>
        <v>1187.4156876909665</v>
      </c>
      <c r="K623" s="4">
        <f t="shared" si="75"/>
        <v>266.94296292679434</v>
      </c>
      <c r="L623" s="42">
        <f>Pressure!Q623</f>
        <v>0.77841787097333226</v>
      </c>
      <c r="M623" s="10">
        <f t="shared" si="76"/>
        <v>1.5230590496408947</v>
      </c>
      <c r="N623" s="10">
        <f t="shared" si="82"/>
        <v>2.5992852259916033</v>
      </c>
    </row>
    <row r="624" spans="3:14">
      <c r="C624" s="4">
        <f>Pressure!AB624*1000000</f>
        <v>4424170.7590345182</v>
      </c>
      <c r="D624" s="78">
        <f>Pressure!I624</f>
        <v>2.1367820014326583E-4</v>
      </c>
      <c r="E624" s="40">
        <f>Pressure!H624</f>
        <v>213.67820014326583</v>
      </c>
      <c r="F624" s="10">
        <f t="shared" si="78"/>
        <v>4.5000000000000009</v>
      </c>
      <c r="G624" s="4">
        <f t="shared" si="77"/>
        <v>187488.79570907098</v>
      </c>
      <c r="H624" s="42">
        <f t="shared" si="79"/>
        <v>7.2255431901752267</v>
      </c>
      <c r="I624" s="10">
        <f t="shared" si="80"/>
        <v>1.2558110679885148</v>
      </c>
      <c r="J624" s="4">
        <f t="shared" si="81"/>
        <v>1187.1795425568789</v>
      </c>
      <c r="K624" s="4">
        <f t="shared" si="75"/>
        <v>266.88987513081224</v>
      </c>
      <c r="L624" s="42">
        <f>Pressure!Q624</f>
        <v>0.77970048624087529</v>
      </c>
      <c r="M624" s="10">
        <f t="shared" si="76"/>
        <v>1.5228460482753718</v>
      </c>
      <c r="N624" s="10">
        <f t="shared" si="82"/>
        <v>2.5992852259916033</v>
      </c>
    </row>
    <row r="625" spans="3:14">
      <c r="C625" s="4">
        <f>Pressure!AB625*1000000</f>
        <v>4423349.8317150008</v>
      </c>
      <c r="D625" s="78">
        <f>Pressure!I625</f>
        <v>2.1367820014326583E-4</v>
      </c>
      <c r="E625" s="40">
        <f>Pressure!H625</f>
        <v>213.67820014326583</v>
      </c>
      <c r="F625" s="10">
        <f t="shared" si="78"/>
        <v>4.5000000000000009</v>
      </c>
      <c r="G625" s="4">
        <f t="shared" si="77"/>
        <v>187454.00621226264</v>
      </c>
      <c r="H625" s="42">
        <f t="shared" si="79"/>
        <v>7.2245007353902908</v>
      </c>
      <c r="I625" s="10">
        <f t="shared" si="80"/>
        <v>1.2557920021712046</v>
      </c>
      <c r="J625" s="4">
        <f t="shared" si="81"/>
        <v>1186.9412348685589</v>
      </c>
      <c r="K625" s="4">
        <f t="shared" si="75"/>
        <v>266.83630117093634</v>
      </c>
      <c r="L625" s="42">
        <f>Pressure!Q625</f>
        <v>0.78098317673540651</v>
      </c>
      <c r="M625" s="10">
        <f t="shared" si="76"/>
        <v>1.5226310770363451</v>
      </c>
      <c r="N625" s="10">
        <f t="shared" si="82"/>
        <v>2.5992852259916033</v>
      </c>
    </row>
    <row r="626" spans="3:14">
      <c r="C626" s="4">
        <f>Pressure!AB626*1000000</f>
        <v>4422521.4558919454</v>
      </c>
      <c r="D626" s="78">
        <f>Pressure!I626</f>
        <v>2.1367820014326583E-4</v>
      </c>
      <c r="E626" s="40">
        <f>Pressure!H626</f>
        <v>213.67820014326583</v>
      </c>
      <c r="F626" s="10">
        <f t="shared" si="78"/>
        <v>4.5000000000000009</v>
      </c>
      <c r="G626" s="4">
        <f t="shared" si="77"/>
        <v>187418.90106060411</v>
      </c>
      <c r="H626" s="42">
        <f t="shared" si="79"/>
        <v>7.2234487871721704</v>
      </c>
      <c r="I626" s="10">
        <f t="shared" si="80"/>
        <v>1.2557727561896115</v>
      </c>
      <c r="J626" s="4">
        <f t="shared" si="81"/>
        <v>1186.7007649478251</v>
      </c>
      <c r="K626" s="4">
        <f t="shared" si="75"/>
        <v>266.78224111951465</v>
      </c>
      <c r="L626" s="42">
        <f>Pressure!Q626</f>
        <v>0.78226594316433284</v>
      </c>
      <c r="M626" s="10">
        <f t="shared" si="76"/>
        <v>1.5224141358270071</v>
      </c>
      <c r="N626" s="10">
        <f t="shared" si="82"/>
        <v>2.5992852259916033</v>
      </c>
    </row>
    <row r="627" spans="3:14">
      <c r="C627" s="4">
        <f>Pressure!AB627*1000000</f>
        <v>4421685.6326850401</v>
      </c>
      <c r="D627" s="78">
        <f>Pressure!I627</f>
        <v>2.1367820014326583E-4</v>
      </c>
      <c r="E627" s="40">
        <f>Pressure!H627</f>
        <v>213.67820014326583</v>
      </c>
      <c r="F627" s="10">
        <f t="shared" si="78"/>
        <v>4.5000000000000009</v>
      </c>
      <c r="G627" s="4">
        <f t="shared" si="77"/>
        <v>187383.48030154585</v>
      </c>
      <c r="H627" s="42">
        <f t="shared" si="79"/>
        <v>7.2223873459876389</v>
      </c>
      <c r="I627" s="10">
        <f t="shared" si="80"/>
        <v>1.2557533298712447</v>
      </c>
      <c r="J627" s="4">
        <f t="shared" si="81"/>
        <v>1186.4581331197128</v>
      </c>
      <c r="K627" s="4">
        <f t="shared" si="75"/>
        <v>266.72769504961843</v>
      </c>
      <c r="L627" s="42">
        <f>Pressure!Q627</f>
        <v>0.78354878623547253</v>
      </c>
      <c r="M627" s="10">
        <f t="shared" si="76"/>
        <v>1.5221952245497132</v>
      </c>
      <c r="N627" s="10">
        <f t="shared" si="82"/>
        <v>2.5992852259916033</v>
      </c>
    </row>
    <row r="628" spans="3:14">
      <c r="C628" s="4">
        <f>Pressure!AB628*1000000</f>
        <v>4420842.36322485</v>
      </c>
      <c r="D628" s="78">
        <f>Pressure!I628</f>
        <v>2.1367820014326583E-4</v>
      </c>
      <c r="E628" s="40">
        <f>Pressure!H628</f>
        <v>213.67820014326583</v>
      </c>
      <c r="F628" s="10">
        <f t="shared" si="78"/>
        <v>4.5000000000000009</v>
      </c>
      <c r="G628" s="4">
        <f t="shared" si="77"/>
        <v>187347.74398299929</v>
      </c>
      <c r="H628" s="42">
        <f t="shared" si="79"/>
        <v>7.2213164123085187</v>
      </c>
      <c r="I628" s="10">
        <f t="shared" si="80"/>
        <v>1.255733723041933</v>
      </c>
      <c r="J628" s="4">
        <f t="shared" si="81"/>
        <v>1186.2133397124148</v>
      </c>
      <c r="K628" s="4">
        <f t="shared" si="75"/>
        <v>266.67266303502873</v>
      </c>
      <c r="L628" s="42">
        <f>Pressure!Q628</f>
        <v>0.78483170665705926</v>
      </c>
      <c r="M628" s="10">
        <f t="shared" si="76"/>
        <v>1.5219743431063013</v>
      </c>
      <c r="N628" s="10">
        <f t="shared" si="82"/>
        <v>2.5992852259916033</v>
      </c>
    </row>
    <row r="629" spans="3:14">
      <c r="C629" s="4">
        <f>Pressure!AB629*1000000</f>
        <v>4419991.6486536674</v>
      </c>
      <c r="D629" s="78">
        <f>Pressure!I629</f>
        <v>2.1367820014326583E-4</v>
      </c>
      <c r="E629" s="40">
        <f>Pressure!H629</f>
        <v>213.67820014326583</v>
      </c>
      <c r="F629" s="10">
        <f t="shared" si="78"/>
        <v>4.5000000000000009</v>
      </c>
      <c r="G629" s="4">
        <f t="shared" si="77"/>
        <v>187311.6921533728</v>
      </c>
      <c r="H629" s="42">
        <f t="shared" si="79"/>
        <v>7.2202359866127379</v>
      </c>
      <c r="I629" s="10">
        <f t="shared" si="80"/>
        <v>1.2557139355258409</v>
      </c>
      <c r="J629" s="4">
        <f t="shared" si="81"/>
        <v>1185.9663850575275</v>
      </c>
      <c r="K629" s="4">
        <f t="shared" si="75"/>
        <v>266.61714515029172</v>
      </c>
      <c r="L629" s="42">
        <f>Pressure!Q629</f>
        <v>0.78611470513774584</v>
      </c>
      <c r="M629" s="10">
        <f t="shared" si="76"/>
        <v>1.5217514913976744</v>
      </c>
      <c r="N629" s="10">
        <f t="shared" si="82"/>
        <v>2.5992852259916033</v>
      </c>
    </row>
    <row r="630" spans="3:14">
      <c r="C630" s="4">
        <f>Pressure!AB630*1000000</f>
        <v>4419133.4901244575</v>
      </c>
      <c r="D630" s="78">
        <f>Pressure!I630</f>
        <v>2.1367820014326583E-4</v>
      </c>
      <c r="E630" s="40">
        <f>Pressure!H630</f>
        <v>213.67820014326583</v>
      </c>
      <c r="F630" s="10">
        <f t="shared" si="78"/>
        <v>4.5000000000000009</v>
      </c>
      <c r="G630" s="4">
        <f t="shared" si="77"/>
        <v>187275.3248615271</v>
      </c>
      <c r="H630" s="42">
        <f t="shared" si="79"/>
        <v>7.21914606938304</v>
      </c>
      <c r="I630" s="10">
        <f t="shared" si="80"/>
        <v>1.255693967145441</v>
      </c>
      <c r="J630" s="4">
        <f t="shared" si="81"/>
        <v>1185.7172694897467</v>
      </c>
      <c r="K630" s="4">
        <f t="shared" si="75"/>
        <v>266.56114147065034</v>
      </c>
      <c r="L630" s="42">
        <f>Pressure!Q630</f>
        <v>0.78739778238660829</v>
      </c>
      <c r="M630" s="10">
        <f t="shared" si="76"/>
        <v>1.5215266693242813</v>
      </c>
      <c r="N630" s="10">
        <f t="shared" si="82"/>
        <v>2.5992852259916033</v>
      </c>
    </row>
    <row r="631" spans="3:14">
      <c r="C631" s="4">
        <f>Pressure!AB631*1000000</f>
        <v>4418267.888801517</v>
      </c>
      <c r="D631" s="78">
        <f>Pressure!I631</f>
        <v>2.1367820014326583E-4</v>
      </c>
      <c r="E631" s="40">
        <f>Pressure!H631</f>
        <v>213.67820014326583</v>
      </c>
      <c r="F631" s="10">
        <f t="shared" si="78"/>
        <v>4.5000000000000009</v>
      </c>
      <c r="G631" s="4">
        <f t="shared" si="77"/>
        <v>187238.64215680308</v>
      </c>
      <c r="H631" s="42">
        <f t="shared" si="79"/>
        <v>7.2180466611077501</v>
      </c>
      <c r="I631" s="10">
        <f t="shared" si="80"/>
        <v>1.2556738177215243</v>
      </c>
      <c r="J631" s="4">
        <f t="shared" si="81"/>
        <v>1185.4659933470575</v>
      </c>
      <c r="K631" s="4">
        <f t="shared" si="75"/>
        <v>266.50465207208703</v>
      </c>
      <c r="L631" s="42">
        <f>Pressure!Q631</f>
        <v>0.78868093911314974</v>
      </c>
      <c r="M631" s="10">
        <f t="shared" si="76"/>
        <v>1.5212998767857691</v>
      </c>
      <c r="N631" s="10">
        <f t="shared" si="82"/>
        <v>2.5992852259916033</v>
      </c>
    </row>
    <row r="632" spans="3:14">
      <c r="C632" s="4">
        <f>Pressure!AB632*1000000</f>
        <v>4417394.8458601711</v>
      </c>
      <c r="D632" s="78">
        <f>Pressure!I632</f>
        <v>2.1367820014326583E-4</v>
      </c>
      <c r="E632" s="40">
        <f>Pressure!H632</f>
        <v>213.67820014326583</v>
      </c>
      <c r="F632" s="10">
        <f t="shared" si="78"/>
        <v>4.5000000000000009</v>
      </c>
      <c r="G632" s="4">
        <f t="shared" si="77"/>
        <v>187201.64408900903</v>
      </c>
      <c r="H632" s="42">
        <f t="shared" si="79"/>
        <v>7.2169377622804367</v>
      </c>
      <c r="I632" s="10">
        <f t="shared" si="80"/>
        <v>1.2556534870731899</v>
      </c>
      <c r="J632" s="4">
        <f t="shared" si="81"/>
        <v>1185.2125569706452</v>
      </c>
      <c r="K632" s="4">
        <f t="shared" si="75"/>
        <v>266.44767703130373</v>
      </c>
      <c r="L632" s="42">
        <f>Pressure!Q632</f>
        <v>0.78996417602730429</v>
      </c>
      <c r="M632" s="10">
        <f t="shared" si="76"/>
        <v>1.5210711136810362</v>
      </c>
      <c r="N632" s="10">
        <f t="shared" si="82"/>
        <v>2.5992852259916033</v>
      </c>
    </row>
    <row r="633" spans="3:14">
      <c r="C633" s="4">
        <f>Pressure!AB633*1000000</f>
        <v>4416514.3624871392</v>
      </c>
      <c r="D633" s="78">
        <f>Pressure!I633</f>
        <v>2.1367820014326583E-4</v>
      </c>
      <c r="E633" s="40">
        <f>Pressure!H633</f>
        <v>213.67820014326583</v>
      </c>
      <c r="F633" s="10">
        <f t="shared" si="78"/>
        <v>4.5000000000000009</v>
      </c>
      <c r="G633" s="4">
        <f t="shared" si="77"/>
        <v>187164.33070843606</v>
      </c>
      <c r="H633" s="42">
        <f t="shared" si="79"/>
        <v>7.2158193734003486</v>
      </c>
      <c r="I633" s="10">
        <f t="shared" si="80"/>
        <v>1.2556329750178492</v>
      </c>
      <c r="J633" s="4">
        <f t="shared" si="81"/>
        <v>1184.9569607050041</v>
      </c>
      <c r="K633" s="4">
        <f t="shared" si="75"/>
        <v>266.39021642574619</v>
      </c>
      <c r="L633" s="42">
        <f>Pressure!Q633</f>
        <v>0.79124749383944093</v>
      </c>
      <c r="M633" s="10">
        <f t="shared" si="76"/>
        <v>1.5208403799082368</v>
      </c>
      <c r="N633" s="10">
        <f t="shared" si="82"/>
        <v>2.5992852259916033</v>
      </c>
    </row>
    <row r="634" spans="3:14">
      <c r="C634" s="4">
        <f>Pressure!AB634*1000000</f>
        <v>4415626.4398802156</v>
      </c>
      <c r="D634" s="78">
        <f>Pressure!I634</f>
        <v>2.1367820014326583E-4</v>
      </c>
      <c r="E634" s="40">
        <f>Pressure!H634</f>
        <v>213.67820014326583</v>
      </c>
      <c r="F634" s="10">
        <f t="shared" si="78"/>
        <v>4.5000000000000009</v>
      </c>
      <c r="G634" s="4">
        <f t="shared" si="77"/>
        <v>187126.70206584467</v>
      </c>
      <c r="H634" s="42">
        <f t="shared" si="79"/>
        <v>7.2146914949720191</v>
      </c>
      <c r="I634" s="10">
        <f t="shared" si="80"/>
        <v>1.2556122813712149</v>
      </c>
      <c r="J634" s="4">
        <f t="shared" si="81"/>
        <v>1184.6992048978427</v>
      </c>
      <c r="K634" s="4">
        <f t="shared" si="75"/>
        <v>266.33227033358276</v>
      </c>
      <c r="L634" s="42">
        <f>Pressure!Q634</f>
        <v>0.79253089326036752</v>
      </c>
      <c r="M634" s="10">
        <f t="shared" si="76"/>
        <v>1.5206076753649085</v>
      </c>
      <c r="N634" s="10">
        <f t="shared" si="82"/>
        <v>2.5992852259916033</v>
      </c>
    </row>
    <row r="635" spans="3:14">
      <c r="C635" s="4">
        <f>Pressure!AB635*1000000</f>
        <v>4414731.0792483874</v>
      </c>
      <c r="D635" s="78">
        <f>Pressure!I635</f>
        <v>2.1367820014326583E-4</v>
      </c>
      <c r="E635" s="40">
        <f>Pressure!H635</f>
        <v>213.67820014326583</v>
      </c>
      <c r="F635" s="10">
        <f t="shared" si="78"/>
        <v>4.5000000000000009</v>
      </c>
      <c r="G635" s="4">
        <f t="shared" si="77"/>
        <v>187088.75821246966</v>
      </c>
      <c r="H635" s="42">
        <f t="shared" si="79"/>
        <v>7.2135541275053958</v>
      </c>
      <c r="I635" s="10">
        <f t="shared" si="80"/>
        <v>1.2555914059472992</v>
      </c>
      <c r="J635" s="4">
        <f t="shared" si="81"/>
        <v>1184.4392899001186</v>
      </c>
      <c r="K635" s="4">
        <f t="shared" si="75"/>
        <v>266.2738388337122</v>
      </c>
      <c r="L635" s="42">
        <f>Pressure!Q635</f>
        <v>0.79381437500133478</v>
      </c>
      <c r="M635" s="10">
        <f t="shared" si="76"/>
        <v>1.5203729999479239</v>
      </c>
      <c r="N635" s="10">
        <f t="shared" si="82"/>
        <v>2.5992852259916033</v>
      </c>
    </row>
    <row r="636" spans="3:14">
      <c r="C636" s="4">
        <f>Pressure!AB636*1000000</f>
        <v>4413828.2818117877</v>
      </c>
      <c r="D636" s="78">
        <f>Pressure!I636</f>
        <v>2.1367820014326583E-4</v>
      </c>
      <c r="E636" s="40">
        <f>Pressure!H636</f>
        <v>213.67820014326583</v>
      </c>
      <c r="F636" s="10">
        <f t="shared" si="78"/>
        <v>4.5000000000000009</v>
      </c>
      <c r="G636" s="4">
        <f t="shared" si="77"/>
        <v>187050.49920001821</v>
      </c>
      <c r="H636" s="42">
        <f t="shared" si="79"/>
        <v>7.2124072715158016</v>
      </c>
      <c r="I636" s="10">
        <f t="shared" si="80"/>
        <v>1.2555703485584093</v>
      </c>
      <c r="J636" s="4">
        <f t="shared" si="81"/>
        <v>1184.1772160660262</v>
      </c>
      <c r="K636" s="4">
        <f t="shared" si="75"/>
        <v>266.21492200576103</v>
      </c>
      <c r="L636" s="42">
        <f>Pressure!Q636</f>
        <v>0.79509793977404031</v>
      </c>
      <c r="M636" s="10">
        <f t="shared" si="76"/>
        <v>1.5201363535534953</v>
      </c>
      <c r="N636" s="10">
        <f t="shared" si="82"/>
        <v>2.5992852259916033</v>
      </c>
    </row>
    <row r="637" spans="3:14">
      <c r="C637" s="4">
        <f>Pressure!AB637*1000000</f>
        <v>4412918.0488016699</v>
      </c>
      <c r="D637" s="78">
        <f>Pressure!I637</f>
        <v>2.1367820014326583E-4</v>
      </c>
      <c r="E637" s="40">
        <f>Pressure!H637</f>
        <v>213.67820014326583</v>
      </c>
      <c r="F637" s="10">
        <f t="shared" si="78"/>
        <v>4.5000000000000009</v>
      </c>
      <c r="G637" s="4">
        <f t="shared" si="77"/>
        <v>187011.92508066871</v>
      </c>
      <c r="H637" s="42">
        <f t="shared" si="79"/>
        <v>7.2112509275238699</v>
      </c>
      <c r="I637" s="10">
        <f t="shared" si="80"/>
        <v>1.2555491090151416</v>
      </c>
      <c r="J637" s="4">
        <f t="shared" si="81"/>
        <v>1183.9129837529861</v>
      </c>
      <c r="K637" s="4">
        <f t="shared" si="75"/>
        <v>266.15551993008097</v>
      </c>
      <c r="L637" s="42">
        <f>Pressure!Q637</f>
        <v>0.79638158829063233</v>
      </c>
      <c r="M637" s="10">
        <f t="shared" si="76"/>
        <v>1.5198977360768846</v>
      </c>
      <c r="N637" s="10">
        <f t="shared" si="82"/>
        <v>2.5992852259916033</v>
      </c>
    </row>
    <row r="638" spans="3:14">
      <c r="C638" s="4">
        <f>Pressure!AB638*1000000</f>
        <v>4412000.3814606285</v>
      </c>
      <c r="D638" s="78">
        <f>Pressure!I638</f>
        <v>2.1367820014326583E-4</v>
      </c>
      <c r="E638" s="40">
        <f>Pressure!H638</f>
        <v>213.67820014326583</v>
      </c>
      <c r="F638" s="10">
        <f t="shared" si="78"/>
        <v>4.5000000000000009</v>
      </c>
      <c r="G638" s="4">
        <f t="shared" si="77"/>
        <v>186973.03590708016</v>
      </c>
      <c r="H638" s="42">
        <f t="shared" si="79"/>
        <v>7.2100850960558418</v>
      </c>
      <c r="I638" s="10">
        <f t="shared" si="80"/>
        <v>1.2555276871263841</v>
      </c>
      <c r="J638" s="4">
        <f t="shared" si="81"/>
        <v>1183.6465933217125</v>
      </c>
      <c r="K638" s="4">
        <f t="shared" si="75"/>
        <v>266.09563268776418</v>
      </c>
      <c r="L638" s="42">
        <f>Pressure!Q638</f>
        <v>0.79766532126371392</v>
      </c>
      <c r="M638" s="10">
        <f t="shared" si="76"/>
        <v>1.5196571474129559</v>
      </c>
      <c r="N638" s="10">
        <f t="shared" si="82"/>
        <v>2.5992852259916033</v>
      </c>
    </row>
    <row r="639" spans="3:14">
      <c r="C639" s="4">
        <f>Pressure!AB639*1000000</f>
        <v>4411075.28104252</v>
      </c>
      <c r="D639" s="78">
        <f>Pressure!I639</f>
        <v>2.1367820014326583E-4</v>
      </c>
      <c r="E639" s="40">
        <f>Pressure!H639</f>
        <v>213.67820014326583</v>
      </c>
      <c r="F639" s="10">
        <f t="shared" si="78"/>
        <v>4.5000000000000009</v>
      </c>
      <c r="G639" s="4">
        <f t="shared" si="77"/>
        <v>186933.83173238891</v>
      </c>
      <c r="H639" s="42">
        <f t="shared" si="79"/>
        <v>7.2089097776434592</v>
      </c>
      <c r="I639" s="10">
        <f t="shared" si="80"/>
        <v>1.2555060826993085</v>
      </c>
      <c r="J639" s="4">
        <f t="shared" si="81"/>
        <v>1183.3780451361886</v>
      </c>
      <c r="K639" s="4">
        <f t="shared" si="75"/>
        <v>266.03526036063772</v>
      </c>
      <c r="L639" s="42">
        <f>Pressure!Q639</f>
        <v>0.79894913940634671</v>
      </c>
      <c r="M639" s="10">
        <f t="shared" si="76"/>
        <v>1.5194145874555331</v>
      </c>
      <c r="N639" s="10">
        <f t="shared" si="82"/>
        <v>2.5992852259916033</v>
      </c>
    </row>
    <row r="640" spans="3:14">
      <c r="C640" s="4">
        <f>Pressure!AB640*1000000</f>
        <v>4410142.748812208</v>
      </c>
      <c r="D640" s="78">
        <f>Pressure!I640</f>
        <v>2.1367820014326583E-4</v>
      </c>
      <c r="E640" s="40">
        <f>Pressure!H640</f>
        <v>213.67820014326583</v>
      </c>
      <c r="F640" s="10">
        <f t="shared" si="78"/>
        <v>4.5000000000000009</v>
      </c>
      <c r="G640" s="4">
        <f t="shared" si="77"/>
        <v>186894.3126101977</v>
      </c>
      <c r="H640" s="42">
        <f t="shared" si="79"/>
        <v>7.2077249728236268</v>
      </c>
      <c r="I640" s="10">
        <f t="shared" si="80"/>
        <v>1.2554842955393624</v>
      </c>
      <c r="J640" s="4">
        <f t="shared" si="81"/>
        <v>1183.1073395635926</v>
      </c>
      <c r="K640" s="4">
        <f t="shared" si="75"/>
        <v>265.97440303124694</v>
      </c>
      <c r="L640" s="42">
        <f>Pressure!Q640</f>
        <v>0.80023304343205515</v>
      </c>
      <c r="M640" s="10">
        <f t="shared" si="76"/>
        <v>1.519170056098115</v>
      </c>
      <c r="N640" s="10">
        <f t="shared" si="82"/>
        <v>2.5992852259916033</v>
      </c>
    </row>
    <row r="641" spans="3:14">
      <c r="C641" s="4">
        <f>Pressure!AB641*1000000</f>
        <v>4409202.7860459816</v>
      </c>
      <c r="D641" s="78">
        <f>Pressure!I641</f>
        <v>2.1367820014326583E-4</v>
      </c>
      <c r="E641" s="40">
        <f>Pressure!H641</f>
        <v>213.67820014326583</v>
      </c>
      <c r="F641" s="10">
        <f t="shared" si="78"/>
        <v>4.5000000000000009</v>
      </c>
      <c r="G641" s="4">
        <f t="shared" si="77"/>
        <v>186854.47859459347</v>
      </c>
      <c r="H641" s="42">
        <f t="shared" si="79"/>
        <v>7.2065306821389585</v>
      </c>
      <c r="I641" s="10">
        <f t="shared" si="80"/>
        <v>1.2554623254502726</v>
      </c>
      <c r="J641" s="4">
        <f t="shared" si="81"/>
        <v>1182.8344769744199</v>
      </c>
      <c r="K641" s="4">
        <f t="shared" si="75"/>
        <v>265.91306078288295</v>
      </c>
      <c r="L641" s="42">
        <f>Pressure!Q641</f>
        <v>0.80151703405483021</v>
      </c>
      <c r="M641" s="10">
        <f t="shared" si="76"/>
        <v>1.5189235532331073</v>
      </c>
      <c r="N641" s="10">
        <f t="shared" si="82"/>
        <v>2.5992852259916033</v>
      </c>
    </row>
    <row r="642" spans="3:14">
      <c r="C642" s="4">
        <f>Pressure!AB642*1000000</f>
        <v>4408255.3940312378</v>
      </c>
      <c r="D642" s="78">
        <f>Pressure!I642</f>
        <v>2.1367820014326583E-4</v>
      </c>
      <c r="E642" s="40">
        <f>Pressure!H642</f>
        <v>213.67820014326583</v>
      </c>
      <c r="F642" s="10">
        <f t="shared" si="78"/>
        <v>4.5000000000000009</v>
      </c>
      <c r="G642" s="4">
        <f t="shared" si="77"/>
        <v>186814.32974013392</v>
      </c>
      <c r="H642" s="42">
        <f t="shared" si="79"/>
        <v>7.2053269061373406</v>
      </c>
      <c r="I642" s="10">
        <f t="shared" si="80"/>
        <v>1.2554401722340343</v>
      </c>
      <c r="J642" s="4">
        <f t="shared" si="81"/>
        <v>1182.5594577423894</v>
      </c>
      <c r="K642" s="4">
        <f t="shared" si="75"/>
        <v>265.85123369956148</v>
      </c>
      <c r="L642" s="42">
        <f>Pressure!Q642</f>
        <v>0.80280111198913362</v>
      </c>
      <c r="M642" s="10">
        <f t="shared" si="76"/>
        <v>1.5186750787524843</v>
      </c>
      <c r="N642" s="10">
        <f t="shared" si="82"/>
        <v>2.5992852259916033</v>
      </c>
    </row>
    <row r="643" spans="3:14">
      <c r="C643" s="4">
        <f>Pressure!AB643*1000000</f>
        <v>4407300.5740666324</v>
      </c>
      <c r="D643" s="78">
        <f>Pressure!I643</f>
        <v>2.1367820014326583E-4</v>
      </c>
      <c r="E643" s="40">
        <f>Pressure!H643</f>
        <v>213.67820014326583</v>
      </c>
      <c r="F643" s="10">
        <f t="shared" si="78"/>
        <v>4.5000000000000009</v>
      </c>
      <c r="G643" s="4">
        <f t="shared" si="77"/>
        <v>186773.86610185384</v>
      </c>
      <c r="H643" s="42">
        <f t="shared" si="79"/>
        <v>7.2041136453721579</v>
      </c>
      <c r="I643" s="10">
        <f t="shared" si="80"/>
        <v>1.2554178356909103</v>
      </c>
      <c r="J643" s="4">
        <f t="shared" si="81"/>
        <v>1182.2822822444894</v>
      </c>
      <c r="K643" s="4">
        <f t="shared" si="75"/>
        <v>265.78892186603332</v>
      </c>
      <c r="L643" s="42">
        <f>Pressure!Q643</f>
        <v>0.80408527794990181</v>
      </c>
      <c r="M643" s="10">
        <f t="shared" si="76"/>
        <v>1.5184246325474853</v>
      </c>
      <c r="N643" s="10">
        <f t="shared" si="82"/>
        <v>2.5992852259916033</v>
      </c>
    </row>
    <row r="644" spans="3:14">
      <c r="C644" s="4">
        <f>Pressure!AB644*1000000</f>
        <v>4406338.3274621367</v>
      </c>
      <c r="D644" s="78">
        <f>Pressure!I644</f>
        <v>2.1367820014326583E-4</v>
      </c>
      <c r="E644" s="40">
        <f>Pressure!H644</f>
        <v>213.67820014326583</v>
      </c>
      <c r="F644" s="10">
        <f t="shared" si="78"/>
        <v>4.5000000000000009</v>
      </c>
      <c r="G644" s="4">
        <f t="shared" si="77"/>
        <v>186733.08773526759</v>
      </c>
      <c r="H644" s="42">
        <f t="shared" si="79"/>
        <v>7.2028909004023305</v>
      </c>
      <c r="I644" s="10">
        <f t="shared" si="80"/>
        <v>1.255395315619428</v>
      </c>
      <c r="J644" s="4">
        <f t="shared" si="81"/>
        <v>1182.0029508609923</v>
      </c>
      <c r="K644" s="4">
        <f t="shared" si="75"/>
        <v>265.72612536778752</v>
      </c>
      <c r="L644" s="42">
        <f>Pressure!Q644</f>
        <v>0.80536953265254974</v>
      </c>
      <c r="M644" s="10">
        <f t="shared" si="76"/>
        <v>1.5181722145083798</v>
      </c>
      <c r="N644" s="10">
        <f t="shared" si="82"/>
        <v>2.5992852259916033</v>
      </c>
    </row>
    <row r="645" spans="3:14">
      <c r="C645" s="4">
        <f>Pressure!AB645*1000000</f>
        <v>4405368.6555388598</v>
      </c>
      <c r="D645" s="78">
        <f>Pressure!I645</f>
        <v>2.1367820014326583E-4</v>
      </c>
      <c r="E645" s="40">
        <f>Pressure!H645</f>
        <v>213.67820014326583</v>
      </c>
      <c r="F645" s="10">
        <f t="shared" si="78"/>
        <v>4.5000000000000009</v>
      </c>
      <c r="G645" s="4">
        <f t="shared" si="77"/>
        <v>186691.99469636154</v>
      </c>
      <c r="H645" s="42">
        <f t="shared" si="79"/>
        <v>7.2016586717920923</v>
      </c>
      <c r="I645" s="10">
        <f t="shared" si="80"/>
        <v>1.2553726118163702</v>
      </c>
      <c r="J645" s="4">
        <f t="shared" si="81"/>
        <v>1181.7214639754043</v>
      </c>
      <c r="K645" s="4">
        <f t="shared" si="75"/>
        <v>265.66284429104002</v>
      </c>
      <c r="L645" s="42">
        <f>Pressure!Q645</f>
        <v>0.80665387681297529</v>
      </c>
      <c r="M645" s="10">
        <f t="shared" si="76"/>
        <v>1.5179178245252185</v>
      </c>
      <c r="N645" s="10">
        <f t="shared" si="82"/>
        <v>2.5992852259916033</v>
      </c>
    </row>
    <row r="646" spans="3:14">
      <c r="C646" s="4">
        <f>Pressure!AB646*1000000</f>
        <v>4404391.5596292717</v>
      </c>
      <c r="D646" s="78">
        <f>Pressure!I646</f>
        <v>2.1367820014326583E-4</v>
      </c>
      <c r="E646" s="40">
        <f>Pressure!H646</f>
        <v>213.67820014326583</v>
      </c>
      <c r="F646" s="10">
        <f t="shared" si="78"/>
        <v>4.5000000000000009</v>
      </c>
      <c r="G646" s="4">
        <f t="shared" si="77"/>
        <v>186650.58704160343</v>
      </c>
      <c r="H646" s="42">
        <f t="shared" si="79"/>
        <v>7.200416960111288</v>
      </c>
      <c r="I646" s="10">
        <f t="shared" si="80"/>
        <v>1.2553497240767766</v>
      </c>
      <c r="J646" s="4">
        <f t="shared" si="81"/>
        <v>1181.4378219745295</v>
      </c>
      <c r="K646" s="4">
        <f t="shared" si="75"/>
        <v>265.5990787227484</v>
      </c>
      <c r="L646" s="42">
        <f>Pressure!Q646</f>
        <v>0.80793831114756287</v>
      </c>
      <c r="M646" s="10">
        <f t="shared" si="76"/>
        <v>1.5176614624867828</v>
      </c>
      <c r="N646" s="10">
        <f t="shared" si="82"/>
        <v>2.5992852259916033</v>
      </c>
    </row>
    <row r="647" spans="3:14">
      <c r="C647" s="4">
        <f>Pressure!AB647*1000000</f>
        <v>4403407.0410770616</v>
      </c>
      <c r="D647" s="78">
        <f>Pressure!I647</f>
        <v>2.1367820014326583E-4</v>
      </c>
      <c r="E647" s="40">
        <f>Pressure!H647</f>
        <v>213.67820014326583</v>
      </c>
      <c r="F647" s="10">
        <f t="shared" si="78"/>
        <v>4.5000000000000009</v>
      </c>
      <c r="G647" s="4">
        <f t="shared" si="77"/>
        <v>186608.86482793657</v>
      </c>
      <c r="H647" s="42">
        <f t="shared" si="79"/>
        <v>7.1991657659351613</v>
      </c>
      <c r="I647" s="10">
        <f t="shared" si="80"/>
        <v>1.2553266521939355</v>
      </c>
      <c r="J647" s="4">
        <f t="shared" si="81"/>
        <v>1181.1520252484279</v>
      </c>
      <c r="K647" s="4">
        <f t="shared" si="75"/>
        <v>265.534828750602</v>
      </c>
      <c r="L647" s="42">
        <f>Pressure!Q647</f>
        <v>0.8092228363731877</v>
      </c>
      <c r="M647" s="10">
        <f t="shared" si="76"/>
        <v>1.5174031282815044</v>
      </c>
      <c r="N647" s="10">
        <f t="shared" si="82"/>
        <v>2.5992852259916033</v>
      </c>
    </row>
    <row r="648" spans="3:14">
      <c r="C648" s="4">
        <f>Pressure!AB648*1000000</f>
        <v>4402415.1012371844</v>
      </c>
      <c r="D648" s="78">
        <f>Pressure!I648</f>
        <v>2.1367820014326583E-4</v>
      </c>
      <c r="E648" s="40">
        <f>Pressure!H648</f>
        <v>213.67820014326583</v>
      </c>
      <c r="F648" s="10">
        <f t="shared" si="78"/>
        <v>4.5000000000000009</v>
      </c>
      <c r="G648" s="4">
        <f t="shared" si="77"/>
        <v>186566.82811278163</v>
      </c>
      <c r="H648" s="42">
        <f t="shared" si="79"/>
        <v>7.197905089844439</v>
      </c>
      <c r="I648" s="10">
        <f t="shared" si="80"/>
        <v>1.2553033959593802</v>
      </c>
      <c r="J648" s="4">
        <f t="shared" si="81"/>
        <v>1180.864074190431</v>
      </c>
      <c r="K648" s="4">
        <f t="shared" si="75"/>
        <v>265.4700944630257</v>
      </c>
      <c r="L648" s="42">
        <f>Pressure!Q648</f>
        <v>0.81050745320721984</v>
      </c>
      <c r="M648" s="10">
        <f t="shared" si="76"/>
        <v>1.5171428217970424</v>
      </c>
      <c r="N648" s="10">
        <f t="shared" si="82"/>
        <v>2.5992852259916033</v>
      </c>
    </row>
    <row r="649" spans="3:14">
      <c r="C649" s="4">
        <f>Pressure!AB649*1000000</f>
        <v>4401415.7414759081</v>
      </c>
      <c r="D649" s="78">
        <f>Pressure!I649</f>
        <v>2.1367820014326583E-4</v>
      </c>
      <c r="E649" s="40">
        <f>Pressure!H649</f>
        <v>213.67820014326583</v>
      </c>
      <c r="F649" s="10">
        <f t="shared" si="78"/>
        <v>4.5000000000000009</v>
      </c>
      <c r="G649" s="4">
        <f t="shared" si="77"/>
        <v>186524.47695403866</v>
      </c>
      <c r="H649" s="42">
        <f t="shared" si="79"/>
        <v>7.1966349324253471</v>
      </c>
      <c r="I649" s="10">
        <f t="shared" si="80"/>
        <v>1.2552799551628857</v>
      </c>
      <c r="J649" s="4">
        <f t="shared" si="81"/>
        <v>1180.5739691971535</v>
      </c>
      <c r="K649" s="4">
        <f t="shared" si="75"/>
        <v>265.4048759491825</v>
      </c>
      <c r="L649" s="42">
        <f>Pressure!Q649</f>
        <v>0.81179216236752816</v>
      </c>
      <c r="M649" s="10">
        <f t="shared" si="76"/>
        <v>1.5168805429202896</v>
      </c>
      <c r="N649" s="10">
        <f t="shared" si="82"/>
        <v>2.5992852259916033</v>
      </c>
    </row>
    <row r="650" spans="3:14">
      <c r="C650" s="4">
        <f>Pressure!AB650*1000000</f>
        <v>4400408.9631707501</v>
      </c>
      <c r="D650" s="78">
        <f>Pressure!I650</f>
        <v>2.1367820014326583E-4</v>
      </c>
      <c r="E650" s="40">
        <f>Pressure!H650</f>
        <v>213.67820014326583</v>
      </c>
      <c r="F650" s="10">
        <f t="shared" si="78"/>
        <v>4.5000000000000009</v>
      </c>
      <c r="G650" s="4">
        <f t="shared" si="77"/>
        <v>186481.81141008457</v>
      </c>
      <c r="H650" s="42">
        <f t="shared" si="79"/>
        <v>7.1953552942695813</v>
      </c>
      <c r="I650" s="10">
        <f t="shared" si="80"/>
        <v>1.2552563295924628</v>
      </c>
      <c r="J650" s="4">
        <f t="shared" si="81"/>
        <v>1180.2817106684763</v>
      </c>
      <c r="K650" s="4">
        <f t="shared" si="75"/>
        <v>265.33917329896957</v>
      </c>
      <c r="L650" s="42">
        <f>Pressure!Q650</f>
        <v>0.81307696457248446</v>
      </c>
      <c r="M650" s="10">
        <f t="shared" si="76"/>
        <v>1.5166162915374872</v>
      </c>
      <c r="N650" s="10">
        <f t="shared" si="82"/>
        <v>2.5992852259916033</v>
      </c>
    </row>
    <row r="651" spans="3:14">
      <c r="C651" s="4">
        <f>Pressure!AB651*1000000</f>
        <v>4399394.7677106215</v>
      </c>
      <c r="D651" s="78">
        <f>Pressure!I651</f>
        <v>2.1367820014326583E-4</v>
      </c>
      <c r="E651" s="40">
        <f>Pressure!H651</f>
        <v>213.67820014326583</v>
      </c>
      <c r="F651" s="10">
        <f t="shared" si="78"/>
        <v>4.5000000000000009</v>
      </c>
      <c r="G651" s="4">
        <f t="shared" si="77"/>
        <v>186438.83153977897</v>
      </c>
      <c r="H651" s="42">
        <f t="shared" si="79"/>
        <v>7.1940661759744273</v>
      </c>
      <c r="I651" s="10">
        <f t="shared" si="80"/>
        <v>1.2552325190343563</v>
      </c>
      <c r="J651" s="4">
        <f t="shared" si="81"/>
        <v>1179.9872990075876</v>
      </c>
      <c r="K651" s="4">
        <f t="shared" si="75"/>
        <v>265.27298660302768</v>
      </c>
      <c r="L651" s="42">
        <f>Pressure!Q651</f>
        <v>0.81436186054096749</v>
      </c>
      <c r="M651" s="10">
        <f t="shared" si="76"/>
        <v>1.5163500675340971</v>
      </c>
      <c r="N651" s="10">
        <f t="shared" si="82"/>
        <v>2.5992852259916033</v>
      </c>
    </row>
    <row r="652" spans="3:14">
      <c r="C652" s="4">
        <f>Pressure!AB652*1000000</f>
        <v>4398373.1564955069</v>
      </c>
      <c r="D652" s="78">
        <f>Pressure!I652</f>
        <v>2.1367820014326583E-4</v>
      </c>
      <c r="E652" s="40">
        <f>Pressure!H652</f>
        <v>213.67820014326583</v>
      </c>
      <c r="F652" s="10">
        <f t="shared" si="78"/>
        <v>4.5000000000000009</v>
      </c>
      <c r="G652" s="4">
        <f t="shared" si="77"/>
        <v>186395.53740245083</v>
      </c>
      <c r="H652" s="42">
        <f t="shared" si="79"/>
        <v>7.1927675781424005</v>
      </c>
      <c r="I652" s="10">
        <f t="shared" si="80"/>
        <v>1.255208523273033</v>
      </c>
      <c r="J652" s="4">
        <f t="shared" si="81"/>
        <v>1179.69073462089</v>
      </c>
      <c r="K652" s="4">
        <f t="shared" si="75"/>
        <v>265.20631595272022</v>
      </c>
      <c r="L652" s="42">
        <f>Pressure!Q652</f>
        <v>0.815646850992367</v>
      </c>
      <c r="M652" s="10">
        <f t="shared" si="76"/>
        <v>1.5160818707948882</v>
      </c>
      <c r="N652" s="10">
        <f t="shared" si="82"/>
        <v>2.5992852259916033</v>
      </c>
    </row>
    <row r="653" spans="3:14">
      <c r="C653" s="4">
        <f>Pressure!AB653*1000000</f>
        <v>4397344.130936983</v>
      </c>
      <c r="D653" s="78">
        <f>Pressure!I653</f>
        <v>2.1367820014326583E-4</v>
      </c>
      <c r="E653" s="40">
        <f>Pressure!H653</f>
        <v>213.67820014326583</v>
      </c>
      <c r="F653" s="10">
        <f t="shared" si="78"/>
        <v>4.5000000000000009</v>
      </c>
      <c r="G653" s="4">
        <f t="shared" si="77"/>
        <v>186351.92905792038</v>
      </c>
      <c r="H653" s="42">
        <f t="shared" si="79"/>
        <v>7.1914595013818792</v>
      </c>
      <c r="I653" s="10">
        <f t="shared" si="80"/>
        <v>1.2551843420911892</v>
      </c>
      <c r="J653" s="4">
        <f t="shared" si="81"/>
        <v>1179.3920179181516</v>
      </c>
      <c r="K653" s="4">
        <f t="shared" si="75"/>
        <v>265.13916144016719</v>
      </c>
      <c r="L653" s="42">
        <f>Pressure!Q653</f>
        <v>0.81693193664658792</v>
      </c>
      <c r="M653" s="10">
        <f t="shared" si="76"/>
        <v>1.51581170120396</v>
      </c>
      <c r="N653" s="10">
        <f t="shared" si="82"/>
        <v>2.5992852259916033</v>
      </c>
    </row>
    <row r="654" spans="3:14">
      <c r="C654" s="4">
        <f>Pressure!AB654*1000000</f>
        <v>4396307.6924577346</v>
      </c>
      <c r="D654" s="78">
        <f>Pressure!I654</f>
        <v>2.1367820014326583E-4</v>
      </c>
      <c r="E654" s="40">
        <f>Pressure!H654</f>
        <v>213.67820014326583</v>
      </c>
      <c r="F654" s="10">
        <f t="shared" si="78"/>
        <v>4.5000000000000009</v>
      </c>
      <c r="G654" s="4">
        <f t="shared" si="77"/>
        <v>186308.00656647858</v>
      </c>
      <c r="H654" s="42">
        <f t="shared" si="79"/>
        <v>7.1901419463064595</v>
      </c>
      <c r="I654" s="10">
        <f t="shared" si="80"/>
        <v>1.2551599752697342</v>
      </c>
      <c r="J654" s="4">
        <f t="shared" si="81"/>
        <v>1179.0911493123649</v>
      </c>
      <c r="K654" s="4">
        <f t="shared" si="75"/>
        <v>265.07152315821344</v>
      </c>
      <c r="L654" s="42">
        <f>Pressure!Q654</f>
        <v>0.8182171182240543</v>
      </c>
      <c r="M654" s="10">
        <f t="shared" si="76"/>
        <v>1.5155395586446054</v>
      </c>
      <c r="N654" s="10">
        <f t="shared" si="82"/>
        <v>2.5992852259916033</v>
      </c>
    </row>
    <row r="655" spans="3:14">
      <c r="C655" s="4">
        <f>Pressure!AB655*1000000</f>
        <v>4395263.8424919462</v>
      </c>
      <c r="D655" s="78">
        <f>Pressure!I655</f>
        <v>2.1367820014326583E-4</v>
      </c>
      <c r="E655" s="40">
        <f>Pressure!H655</f>
        <v>213.67820014326583</v>
      </c>
      <c r="F655" s="10">
        <f t="shared" si="78"/>
        <v>4.5000000000000009</v>
      </c>
      <c r="G655" s="4">
        <f t="shared" si="77"/>
        <v>186263.76998890369</v>
      </c>
      <c r="H655" s="42">
        <f t="shared" si="79"/>
        <v>7.1888149135355048</v>
      </c>
      <c r="I655" s="10">
        <f t="shared" si="80"/>
        <v>1.2551354225877951</v>
      </c>
      <c r="J655" s="4">
        <f t="shared" si="81"/>
        <v>1178.7881292198599</v>
      </c>
      <c r="K655" s="4">
        <f t="shared" ref="K655:K718" si="83">J655/4.4482</f>
        <v>265.00340120045411</v>
      </c>
      <c r="L655" s="42">
        <f>Pressure!Q655</f>
        <v>0.81950239644571343</v>
      </c>
      <c r="M655" s="10">
        <f t="shared" ref="M655:M718" si="84">(J655+J654)/2*(L655-L654)</f>
        <v>1.5152654429994126</v>
      </c>
      <c r="N655" s="10">
        <f t="shared" si="82"/>
        <v>2.5992852259916033</v>
      </c>
    </row>
    <row r="656" spans="3:14">
      <c r="C656" s="4">
        <f>Pressure!AB656*1000000</f>
        <v>4394212.5824849941</v>
      </c>
      <c r="D656" s="78">
        <f>Pressure!I656</f>
        <v>2.1367820014326583E-4</v>
      </c>
      <c r="E656" s="40">
        <f>Pressure!H656</f>
        <v>213.67820014326583</v>
      </c>
      <c r="F656" s="10">
        <f t="shared" si="78"/>
        <v>4.5000000000000009</v>
      </c>
      <c r="G656" s="4">
        <f t="shared" si="77"/>
        <v>186219.21938644827</v>
      </c>
      <c r="H656" s="42">
        <f t="shared" si="79"/>
        <v>7.1874784036937065</v>
      </c>
      <c r="I656" s="10">
        <f t="shared" si="80"/>
        <v>1.2551106838227035</v>
      </c>
      <c r="J656" s="4">
        <f t="shared" si="81"/>
        <v>1178.4829580602163</v>
      </c>
      <c r="K656" s="4">
        <f t="shared" si="83"/>
        <v>264.93479566121493</v>
      </c>
      <c r="L656" s="42">
        <f>Pressure!Q656</f>
        <v>0.82078777203304021</v>
      </c>
      <c r="M656" s="10">
        <f t="shared" si="84"/>
        <v>1.5149893541505277</v>
      </c>
      <c r="N656" s="10">
        <f t="shared" si="82"/>
        <v>2.5992852259916033</v>
      </c>
    </row>
    <row r="657" spans="3:14">
      <c r="C657" s="4">
        <f>Pressure!AB657*1000000</f>
        <v>4393153.9138936335</v>
      </c>
      <c r="D657" s="78">
        <f>Pressure!I657</f>
        <v>2.1367820014326583E-4</v>
      </c>
      <c r="E657" s="40">
        <f>Pressure!H657</f>
        <v>213.67820014326583</v>
      </c>
      <c r="F657" s="10">
        <f t="shared" si="78"/>
        <v>4.5000000000000009</v>
      </c>
      <c r="G657" s="4">
        <f t="shared" si="77"/>
        <v>186174.35482084716</v>
      </c>
      <c r="H657" s="42">
        <f t="shared" si="79"/>
        <v>7.186132417411323</v>
      </c>
      <c r="I657" s="10">
        <f t="shared" si="80"/>
        <v>1.2550857587499971</v>
      </c>
      <c r="J657" s="4">
        <f t="shared" si="81"/>
        <v>1178.1756362563169</v>
      </c>
      <c r="K657" s="4">
        <f t="shared" si="83"/>
        <v>264.86570663556427</v>
      </c>
      <c r="L657" s="42">
        <f>Pressure!Q657</f>
        <v>0.82207324570804086</v>
      </c>
      <c r="M657" s="10">
        <f t="shared" si="84"/>
        <v>1.5147112919789676</v>
      </c>
      <c r="N657" s="10">
        <f t="shared" si="82"/>
        <v>2.5992852259916033</v>
      </c>
    </row>
    <row r="658" spans="3:14">
      <c r="C658" s="4">
        <f>Pressure!AB658*1000000</f>
        <v>4392087.8381860703</v>
      </c>
      <c r="D658" s="78">
        <f>Pressure!I658</f>
        <v>2.1367820014326583E-4</v>
      </c>
      <c r="E658" s="40">
        <f>Pressure!H658</f>
        <v>213.67820014326583</v>
      </c>
      <c r="F658" s="10">
        <f t="shared" si="78"/>
        <v>4.5000000000000009</v>
      </c>
      <c r="G658" s="4">
        <f t="shared" si="77"/>
        <v>186129.1763543204</v>
      </c>
      <c r="H658" s="42">
        <f t="shared" si="79"/>
        <v>7.1847769553242973</v>
      </c>
      <c r="I658" s="10">
        <f t="shared" si="80"/>
        <v>1.255060647143414</v>
      </c>
      <c r="J658" s="4">
        <f t="shared" si="81"/>
        <v>1177.8661642343689</v>
      </c>
      <c r="K658" s="4">
        <f t="shared" si="83"/>
        <v>264.79613421931765</v>
      </c>
      <c r="L658" s="42">
        <f>Pressure!Q658</f>
        <v>0.82335881819325718</v>
      </c>
      <c r="M658" s="10">
        <f t="shared" si="84"/>
        <v>1.5144312563651772</v>
      </c>
      <c r="N658" s="10">
        <f t="shared" si="82"/>
        <v>2.5992852259916033</v>
      </c>
    </row>
    <row r="659" spans="3:14">
      <c r="C659" s="4">
        <f>Pressure!AB659*1000000</f>
        <v>4391014.3568416731</v>
      </c>
      <c r="D659" s="78">
        <f>Pressure!I659</f>
        <v>2.1367820014326583E-4</v>
      </c>
      <c r="E659" s="40">
        <f>Pressure!H659</f>
        <v>213.67820014326583</v>
      </c>
      <c r="F659" s="10">
        <f t="shared" si="78"/>
        <v>4.5000000000000009</v>
      </c>
      <c r="G659" s="4">
        <f t="shared" si="77"/>
        <v>186083.6840495611</v>
      </c>
      <c r="H659" s="42">
        <f t="shared" si="79"/>
        <v>7.1834120180738408</v>
      </c>
      <c r="I659" s="10">
        <f t="shared" si="80"/>
        <v>1.2550353487748827</v>
      </c>
      <c r="J659" s="4">
        <f t="shared" si="81"/>
        <v>1177.5545424238189</v>
      </c>
      <c r="K659" s="4">
        <f t="shared" si="83"/>
        <v>264.72607850901915</v>
      </c>
      <c r="L659" s="42">
        <f>Pressure!Q659</f>
        <v>0.82464449021177089</v>
      </c>
      <c r="M659" s="10">
        <f t="shared" si="84"/>
        <v>1.514149247189106</v>
      </c>
      <c r="N659" s="10">
        <f t="shared" si="82"/>
        <v>2.5992852259916033</v>
      </c>
    </row>
    <row r="660" spans="3:14">
      <c r="C660" s="4">
        <f>Pressure!AB660*1000000</f>
        <v>4389933.4713513423</v>
      </c>
      <c r="D660" s="78">
        <f>Pressure!I660</f>
        <v>2.1367820014326583E-4</v>
      </c>
      <c r="E660" s="40">
        <f>Pressure!H660</f>
        <v>213.67820014326583</v>
      </c>
      <c r="F660" s="10">
        <f t="shared" si="78"/>
        <v>4.5000000000000009</v>
      </c>
      <c r="G660" s="4">
        <f t="shared" si="77"/>
        <v>186037.87796975108</v>
      </c>
      <c r="H660" s="42">
        <f t="shared" si="79"/>
        <v>7.18203760630694</v>
      </c>
      <c r="I660" s="10">
        <f t="shared" si="80"/>
        <v>1.2550098634145244</v>
      </c>
      <c r="J660" s="4">
        <f t="shared" si="81"/>
        <v>1177.2407712574618</v>
      </c>
      <c r="K660" s="4">
        <f t="shared" si="83"/>
        <v>264.65553960196524</v>
      </c>
      <c r="L660" s="42">
        <f>Pressure!Q660</f>
        <v>0.82593026248720747</v>
      </c>
      <c r="M660" s="10">
        <f t="shared" si="84"/>
        <v>1.5138652643296886</v>
      </c>
      <c r="N660" s="10">
        <f t="shared" si="82"/>
        <v>2.5992852259916033</v>
      </c>
    </row>
    <row r="661" spans="3:14">
      <c r="C661" s="4">
        <f>Pressure!AB661*1000000</f>
        <v>4388845.183217302</v>
      </c>
      <c r="D661" s="78">
        <f>Pressure!I661</f>
        <v>2.1367820014326583E-4</v>
      </c>
      <c r="E661" s="40">
        <f>Pressure!H661</f>
        <v>213.67820014326583</v>
      </c>
      <c r="F661" s="10">
        <f t="shared" si="78"/>
        <v>4.5000000000000009</v>
      </c>
      <c r="G661" s="4">
        <f t="shared" si="77"/>
        <v>185991.758178552</v>
      </c>
      <c r="H661" s="42">
        <f t="shared" si="79"/>
        <v>7.1806537206760517</v>
      </c>
      <c r="I661" s="10">
        <f t="shared" si="80"/>
        <v>1.2549841908306436</v>
      </c>
      <c r="J661" s="4">
        <f t="shared" si="81"/>
        <v>1176.9248511713795</v>
      </c>
      <c r="K661" s="4">
        <f t="shared" si="83"/>
        <v>264.58451759619163</v>
      </c>
      <c r="L661" s="42">
        <f>Pressure!Q661</f>
        <v>0.82721613574374042</v>
      </c>
      <c r="M661" s="10">
        <f t="shared" si="84"/>
        <v>1.5135793076652519</v>
      </c>
      <c r="N661" s="10">
        <f t="shared" si="82"/>
        <v>2.5992852259916033</v>
      </c>
    </row>
    <row r="662" spans="3:14">
      <c r="C662" s="4">
        <f>Pressure!AB662*1000000</f>
        <v>4387749.4939531535</v>
      </c>
      <c r="D662" s="78">
        <f>Pressure!I662</f>
        <v>2.1367820014326583E-4</v>
      </c>
      <c r="E662" s="40">
        <f>Pressure!H662</f>
        <v>213.67820014326583</v>
      </c>
      <c r="F662" s="10">
        <f t="shared" si="78"/>
        <v>4.5000000000000009</v>
      </c>
      <c r="G662" s="4">
        <f t="shared" si="77"/>
        <v>185945.32474010775</v>
      </c>
      <c r="H662" s="42">
        <f t="shared" si="79"/>
        <v>7.179260361839205</v>
      </c>
      <c r="I662" s="10">
        <f t="shared" si="80"/>
        <v>1.2549583307897245</v>
      </c>
      <c r="J662" s="4">
        <f t="shared" si="81"/>
        <v>1176.6067826049564</v>
      </c>
      <c r="K662" s="4">
        <f t="shared" si="83"/>
        <v>264.51301259047625</v>
      </c>
      <c r="L662" s="42">
        <f>Pressure!Q662</f>
        <v>0.82850211070609547</v>
      </c>
      <c r="M662" s="10">
        <f t="shared" si="84"/>
        <v>1.5132913770734739</v>
      </c>
      <c r="N662" s="10">
        <f t="shared" si="82"/>
        <v>2.5992852259916033</v>
      </c>
    </row>
    <row r="663" spans="3:14">
      <c r="C663" s="4">
        <f>Pressure!AB663*1000000</f>
        <v>4386646.4050837541</v>
      </c>
      <c r="D663" s="78">
        <f>Pressure!I663</f>
        <v>2.1367820014326583E-4</v>
      </c>
      <c r="E663" s="40">
        <f>Pressure!H663</f>
        <v>213.67820014326583</v>
      </c>
      <c r="F663" s="10">
        <f t="shared" si="78"/>
        <v>4.5000000000000009</v>
      </c>
      <c r="G663" s="4">
        <f t="shared" si="77"/>
        <v>185898.57771903911</v>
      </c>
      <c r="H663" s="42">
        <f t="shared" si="79"/>
        <v>7.1778575304598071</v>
      </c>
      <c r="I663" s="10">
        <f t="shared" si="80"/>
        <v>1.2549322830564225</v>
      </c>
      <c r="J663" s="4">
        <f t="shared" si="81"/>
        <v>1176.2865660008449</v>
      </c>
      <c r="K663" s="4">
        <f t="shared" si="83"/>
        <v>264.44102468433186</v>
      </c>
      <c r="L663" s="42">
        <f>Pressure!Q663</f>
        <v>0.82978818809955468</v>
      </c>
      <c r="M663" s="10">
        <f t="shared" si="84"/>
        <v>1.5130014724312262</v>
      </c>
      <c r="N663" s="10">
        <f t="shared" si="82"/>
        <v>2.5992852259916033</v>
      </c>
    </row>
    <row r="664" spans="3:14">
      <c r="C664" s="4">
        <f>Pressure!AB664*1000000</f>
        <v>4385535.9181457823</v>
      </c>
      <c r="D664" s="78">
        <f>Pressure!I664</f>
        <v>2.1367820014326583E-4</v>
      </c>
      <c r="E664" s="40">
        <f>Pressure!H664</f>
        <v>213.67820014326583</v>
      </c>
      <c r="F664" s="10">
        <f t="shared" si="78"/>
        <v>4.5000000000000009</v>
      </c>
      <c r="G664" s="4">
        <f t="shared" si="77"/>
        <v>185851.51718046796</v>
      </c>
      <c r="H664" s="42">
        <f t="shared" si="79"/>
        <v>7.1764452272073758</v>
      </c>
      <c r="I664" s="10">
        <f t="shared" si="80"/>
        <v>1.2549060473935718</v>
      </c>
      <c r="J664" s="4">
        <f t="shared" si="81"/>
        <v>1175.9642018051286</v>
      </c>
      <c r="K664" s="4">
        <f t="shared" si="83"/>
        <v>264.36855397804248</v>
      </c>
      <c r="L664" s="42">
        <f>Pressure!Q664</f>
        <v>0.83107436864996043</v>
      </c>
      <c r="M664" s="10">
        <f t="shared" si="84"/>
        <v>1.5127095936145136</v>
      </c>
      <c r="N664" s="10">
        <f t="shared" si="82"/>
        <v>2.5992852259916033</v>
      </c>
    </row>
    <row r="665" spans="3:14">
      <c r="C665" s="4">
        <f>Pressure!AB665*1000000</f>
        <v>4384418.0346868066</v>
      </c>
      <c r="D665" s="78">
        <f>Pressure!I665</f>
        <v>2.1367820014326583E-4</v>
      </c>
      <c r="E665" s="40">
        <f>Pressure!H665</f>
        <v>213.67820014326583</v>
      </c>
      <c r="F665" s="10">
        <f t="shared" si="78"/>
        <v>4.5000000000000009</v>
      </c>
      <c r="G665" s="4">
        <f t="shared" si="77"/>
        <v>185804.14318997753</v>
      </c>
      <c r="H665" s="42">
        <f t="shared" si="79"/>
        <v>7.175023452756351</v>
      </c>
      <c r="I665" s="10">
        <f t="shared" si="80"/>
        <v>1.2548796235621593</v>
      </c>
      <c r="J665" s="4">
        <f t="shared" si="81"/>
        <v>1175.6396904670526</v>
      </c>
      <c r="K665" s="4">
        <f t="shared" si="83"/>
        <v>264.29560057260301</v>
      </c>
      <c r="L665" s="42">
        <f>Pressure!Q665</f>
        <v>0.83236065308371998</v>
      </c>
      <c r="M665" s="10">
        <f t="shared" si="84"/>
        <v>1.5124157404990435</v>
      </c>
      <c r="N665" s="10">
        <f t="shared" si="82"/>
        <v>2.5992852259916033</v>
      </c>
    </row>
    <row r="666" spans="3:14">
      <c r="C666" s="4">
        <f>Pressure!AB666*1000000</f>
        <v>4383292.7562661758</v>
      </c>
      <c r="D666" s="78">
        <f>Pressure!I666</f>
        <v>2.1367820014326583E-4</v>
      </c>
      <c r="E666" s="40">
        <f>Pressure!H666</f>
        <v>213.67820014326583</v>
      </c>
      <c r="F666" s="10">
        <f t="shared" si="78"/>
        <v>4.5000000000000009</v>
      </c>
      <c r="G666" s="4">
        <f t="shared" si="77"/>
        <v>185756.45581365042</v>
      </c>
      <c r="H666" s="42">
        <f t="shared" si="79"/>
        <v>7.1735922077872143</v>
      </c>
      <c r="I666" s="10">
        <f t="shared" si="80"/>
        <v>1.2548530113213392</v>
      </c>
      <c r="J666" s="4">
        <f t="shared" si="81"/>
        <v>1175.3130324392816</v>
      </c>
      <c r="K666" s="4">
        <f t="shared" si="83"/>
        <v>264.22216456977691</v>
      </c>
      <c r="L666" s="42">
        <f>Pressure!Q666</f>
        <v>0.83364704212780938</v>
      </c>
      <c r="M666" s="10">
        <f t="shared" si="84"/>
        <v>1.5121199129594229</v>
      </c>
      <c r="N666" s="10">
        <f t="shared" si="82"/>
        <v>2.5992852259916033</v>
      </c>
    </row>
    <row r="667" spans="3:14">
      <c r="C667" s="4">
        <f>Pressure!AB667*1000000</f>
        <v>4382160.0844543837</v>
      </c>
      <c r="D667" s="78">
        <f>Pressure!I667</f>
        <v>2.1367820014326583E-4</v>
      </c>
      <c r="E667" s="40">
        <f>Pressure!H667</f>
        <v>213.67820014326583</v>
      </c>
      <c r="F667" s="10">
        <f t="shared" si="78"/>
        <v>4.5000000000000009</v>
      </c>
      <c r="G667" s="4">
        <f t="shared" si="77"/>
        <v>185708.45511804146</v>
      </c>
      <c r="H667" s="42">
        <f t="shared" si="79"/>
        <v>7.1721514929856909</v>
      </c>
      <c r="I667" s="10">
        <f t="shared" si="80"/>
        <v>1.2548262104284129</v>
      </c>
      <c r="J667" s="4">
        <f t="shared" si="81"/>
        <v>1174.9842281777151</v>
      </c>
      <c r="K667" s="4">
        <f t="shared" si="83"/>
        <v>264.14824607205503</v>
      </c>
      <c r="L667" s="42">
        <f>Pressure!Q667</f>
        <v>0.83493353650977775</v>
      </c>
      <c r="M667" s="10">
        <f t="shared" si="84"/>
        <v>1.5118221108697114</v>
      </c>
      <c r="N667" s="10">
        <f t="shared" si="82"/>
        <v>2.5992852259916033</v>
      </c>
    </row>
    <row r="668" spans="3:14">
      <c r="C668" s="4">
        <f>Pressure!AB668*1000000</f>
        <v>4381020.0208335584</v>
      </c>
      <c r="D668" s="78">
        <f>Pressure!I668</f>
        <v>2.1367820014326583E-4</v>
      </c>
      <c r="E668" s="40">
        <f>Pressure!H668</f>
        <v>213.67820014326583</v>
      </c>
      <c r="F668" s="10">
        <f t="shared" si="78"/>
        <v>4.5000000000000009</v>
      </c>
      <c r="G668" s="4">
        <f t="shared" ref="G668:G731" si="85">IF(C668/(1+(k-1)/2*N668^2)^(k/(k-1))&lt;patm*1000000,patm*1000000,C668/(1+(k-1)/2*N668^2)^(k/(k-1)))</f>
        <v>185660.14117019851</v>
      </c>
      <c r="H668" s="42">
        <f t="shared" si="79"/>
        <v>7.1707013090433493</v>
      </c>
      <c r="I668" s="10">
        <f t="shared" si="80"/>
        <v>1.2547992206388359</v>
      </c>
      <c r="J668" s="4">
        <f t="shared" si="81"/>
        <v>1174.6532781416313</v>
      </c>
      <c r="K668" s="4">
        <f t="shared" si="83"/>
        <v>264.07384518268765</v>
      </c>
      <c r="L668" s="42">
        <f>Pressure!Q668</f>
        <v>0.83622013695775144</v>
      </c>
      <c r="M668" s="10">
        <f t="shared" si="84"/>
        <v>1.5115223341031214</v>
      </c>
      <c r="N668" s="10">
        <f t="shared" si="82"/>
        <v>2.5992852259916033</v>
      </c>
    </row>
    <row r="669" spans="3:14">
      <c r="C669" s="4">
        <f>Pressure!AB669*1000000</f>
        <v>4379872.5669972524</v>
      </c>
      <c r="D669" s="78">
        <f>Pressure!I669</f>
        <v>2.1367820014326583E-4</v>
      </c>
      <c r="E669" s="40">
        <f>Pressure!H669</f>
        <v>213.67820014326583</v>
      </c>
      <c r="F669" s="10">
        <f t="shared" ref="F669:F732" si="86">aexit/E669</f>
        <v>4.5000000000000009</v>
      </c>
      <c r="G669" s="4">
        <f t="shared" si="85"/>
        <v>185611.51403765363</v>
      </c>
      <c r="H669" s="42">
        <f t="shared" ref="H669:H732" si="87">1/(((k+1)/2)^(1/(k-1))*(patm*1000000/C669)^(1/k)*SQRT((k+1)/(k-1)*(1-(patm*1000000/C669)^((k-1)/k))))</f>
        <v>7.1692416566573369</v>
      </c>
      <c r="I669" s="10">
        <f t="shared" ref="I669:I732" si="88">etanoz*SQRT(2*k^2/(k-1)*(2/(k+1))^((k+1)/(k-1))*(1-(G669/C669)^((k-1)/k)))+(G669-patm*1000000)/C669*(aexit/E669)</f>
        <v>1.2547720417062054</v>
      </c>
      <c r="J669" s="4">
        <f t="shared" ref="J669:J732" si="89">I669*D669*C669</f>
        <v>1174.320182793623</v>
      </c>
      <c r="K669" s="4">
        <f t="shared" si="83"/>
        <v>263.99896200567036</v>
      </c>
      <c r="L669" s="42">
        <f>Pressure!Q669</f>
        <v>0.83750684420043819</v>
      </c>
      <c r="M669" s="10">
        <f t="shared" si="84"/>
        <v>1.5112205825321858</v>
      </c>
      <c r="N669" s="10">
        <f t="shared" si="82"/>
        <v>2.5992852259916033</v>
      </c>
    </row>
    <row r="670" spans="3:14">
      <c r="C670" s="4">
        <f>Pressure!AB670*1000000</f>
        <v>4378717.7245504577</v>
      </c>
      <c r="D670" s="78">
        <f>Pressure!I670</f>
        <v>2.1367820014326583E-4</v>
      </c>
      <c r="E670" s="40">
        <f>Pressure!H670</f>
        <v>213.67820014326583</v>
      </c>
      <c r="F670" s="10">
        <f t="shared" si="86"/>
        <v>4.5000000000000009</v>
      </c>
      <c r="G670" s="4">
        <f t="shared" si="85"/>
        <v>185562.57378842362</v>
      </c>
      <c r="H670" s="42">
        <f t="shared" si="87"/>
        <v>7.1677725365304061</v>
      </c>
      <c r="I670" s="10">
        <f t="shared" si="88"/>
        <v>1.2547446733822576</v>
      </c>
      <c r="J670" s="4">
        <f t="shared" si="89"/>
        <v>1173.9849425996049</v>
      </c>
      <c r="K670" s="4">
        <f t="shared" si="83"/>
        <v>263.92359664574548</v>
      </c>
      <c r="L670" s="42">
        <f>Pressure!Q670</f>
        <v>0.83879365896713143</v>
      </c>
      <c r="M670" s="10">
        <f t="shared" si="84"/>
        <v>1.5109168560287061</v>
      </c>
      <c r="N670" s="10">
        <f t="shared" ref="N670:N733" si="90">N669-1/834*(me-mef)</f>
        <v>2.5992852259916033</v>
      </c>
    </row>
    <row r="671" spans="3:14">
      <c r="C671" s="4">
        <f>Pressure!AB671*1000000</f>
        <v>4377555.4951095227</v>
      </c>
      <c r="D671" s="78">
        <f>Pressure!I671</f>
        <v>2.1367820014326583E-4</v>
      </c>
      <c r="E671" s="40">
        <f>Pressure!H671</f>
        <v>213.67820014326583</v>
      </c>
      <c r="F671" s="10">
        <f t="shared" si="86"/>
        <v>4.5000000000000009</v>
      </c>
      <c r="G671" s="4">
        <f t="shared" si="85"/>
        <v>185513.3204910066</v>
      </c>
      <c r="H671" s="42">
        <f t="shared" si="87"/>
        <v>7.1662939493707869</v>
      </c>
      <c r="I671" s="10">
        <f t="shared" si="88"/>
        <v>1.2547171154168586</v>
      </c>
      <c r="J671" s="4">
        <f t="shared" si="89"/>
        <v>1173.6475580287888</v>
      </c>
      <c r="K671" s="4">
        <f t="shared" si="83"/>
        <v>263.84774920839641</v>
      </c>
      <c r="L671" s="42">
        <f>Pressure!Q671</f>
        <v>0.84008058198771463</v>
      </c>
      <c r="M671" s="10">
        <f t="shared" si="84"/>
        <v>1.5106111544639884</v>
      </c>
      <c r="N671" s="10">
        <f t="shared" si="90"/>
        <v>2.5992852259916033</v>
      </c>
    </row>
    <row r="672" spans="3:14">
      <c r="C672" s="4">
        <f>Pressure!AB672*1000000</f>
        <v>4376385.8803023966</v>
      </c>
      <c r="D672" s="78">
        <f>Pressure!I672</f>
        <v>2.1367820014326583E-4</v>
      </c>
      <c r="E672" s="40">
        <f>Pressure!H672</f>
        <v>213.67820014326583</v>
      </c>
      <c r="F672" s="10">
        <f t="shared" si="86"/>
        <v>4.5000000000000009</v>
      </c>
      <c r="G672" s="4">
        <f t="shared" si="85"/>
        <v>185463.75421439219</v>
      </c>
      <c r="H672" s="42">
        <f t="shared" si="87"/>
        <v>7.1648058958924974</v>
      </c>
      <c r="I672" s="10">
        <f t="shared" si="88"/>
        <v>1.2546893675580046</v>
      </c>
      <c r="J672" s="4">
        <f t="shared" si="89"/>
        <v>1173.3080295537529</v>
      </c>
      <c r="K672" s="4">
        <f t="shared" si="83"/>
        <v>263.77141979986351</v>
      </c>
      <c r="L672" s="42">
        <f>Pressure!Q672</f>
        <v>0.84136761399266524</v>
      </c>
      <c r="M672" s="10">
        <f t="shared" si="84"/>
        <v>1.5103034777082058</v>
      </c>
      <c r="N672" s="10">
        <f t="shared" si="90"/>
        <v>2.5992852259916033</v>
      </c>
    </row>
    <row r="673" spans="3:14">
      <c r="C673" s="4">
        <f>Pressure!AB673*1000000</f>
        <v>4375208.8817683738</v>
      </c>
      <c r="D673" s="78">
        <f>Pressure!I673</f>
        <v>2.1367820014326583E-4</v>
      </c>
      <c r="E673" s="40">
        <f>Pressure!H673</f>
        <v>213.67820014326583</v>
      </c>
      <c r="F673" s="10">
        <f t="shared" si="86"/>
        <v>4.5000000000000009</v>
      </c>
      <c r="G673" s="4">
        <f t="shared" si="85"/>
        <v>185413.87502805097</v>
      </c>
      <c r="H673" s="42">
        <f t="shared" si="87"/>
        <v>7.1633083768150323</v>
      </c>
      <c r="I673" s="10">
        <f t="shared" si="88"/>
        <v>1.2546614295518106</v>
      </c>
      <c r="J673" s="4">
        <f t="shared" si="89"/>
        <v>1172.9663576503694</v>
      </c>
      <c r="K673" s="4">
        <f t="shared" si="83"/>
        <v>263.69460852712768</v>
      </c>
      <c r="L673" s="42">
        <f>Pressure!Q673</f>
        <v>0.84265475571305926</v>
      </c>
      <c r="M673" s="10">
        <f t="shared" si="84"/>
        <v>1.5099938256311622</v>
      </c>
      <c r="N673" s="10">
        <f t="shared" si="90"/>
        <v>2.5992852259916033</v>
      </c>
    </row>
    <row r="674" spans="3:14">
      <c r="C674" s="4">
        <f>Pressure!AB674*1000000</f>
        <v>4374024.5011583865</v>
      </c>
      <c r="D674" s="78">
        <f>Pressure!I674</f>
        <v>2.1367820014326583E-4</v>
      </c>
      <c r="E674" s="40">
        <f>Pressure!H674</f>
        <v>213.67820014326583</v>
      </c>
      <c r="F674" s="10">
        <f t="shared" si="86"/>
        <v>4.5000000000000009</v>
      </c>
      <c r="G674" s="4">
        <f t="shared" si="85"/>
        <v>185363.6830019466</v>
      </c>
      <c r="H674" s="42">
        <f t="shared" si="87"/>
        <v>7.1618013928636959</v>
      </c>
      <c r="I674" s="10">
        <f t="shared" si="88"/>
        <v>1.2546333011425115</v>
      </c>
      <c r="J674" s="4">
        <f t="shared" si="89"/>
        <v>1172.6225427978886</v>
      </c>
      <c r="K674" s="4">
        <f t="shared" si="83"/>
        <v>263.61731549792921</v>
      </c>
      <c r="L674" s="42">
        <f>Pressure!Q674</f>
        <v>0.84394200788057516</v>
      </c>
      <c r="M674" s="10">
        <f t="shared" si="84"/>
        <v>1.509682198101636</v>
      </c>
      <c r="N674" s="10">
        <f t="shared" si="90"/>
        <v>2.5992852259916033</v>
      </c>
    </row>
    <row r="675" spans="3:14">
      <c r="C675" s="4">
        <f>Pressure!AB675*1000000</f>
        <v>4372832.740134785</v>
      </c>
      <c r="D675" s="78">
        <f>Pressure!I675</f>
        <v>2.1367820014326583E-4</v>
      </c>
      <c r="E675" s="40">
        <f>Pressure!H675</f>
        <v>213.67820014326583</v>
      </c>
      <c r="F675" s="10">
        <f t="shared" si="86"/>
        <v>4.5000000000000009</v>
      </c>
      <c r="G675" s="4">
        <f t="shared" si="85"/>
        <v>185313.17820652662</v>
      </c>
      <c r="H675" s="42">
        <f t="shared" si="87"/>
        <v>7.1602849447693471</v>
      </c>
      <c r="I675" s="10">
        <f t="shared" si="88"/>
        <v>1.254604982072451</v>
      </c>
      <c r="J675" s="4">
        <f t="shared" si="89"/>
        <v>1172.2765854788759</v>
      </c>
      <c r="K675" s="4">
        <f t="shared" si="83"/>
        <v>263.53954082075353</v>
      </c>
      <c r="L675" s="42">
        <f>Pressure!Q675</f>
        <v>0.84522937122749842</v>
      </c>
      <c r="M675" s="10">
        <f t="shared" si="84"/>
        <v>1.5093685949878979</v>
      </c>
      <c r="N675" s="10">
        <f t="shared" si="90"/>
        <v>2.5992852259916033</v>
      </c>
    </row>
    <row r="676" spans="3:14">
      <c r="C676" s="4">
        <f>Pressure!AB676*1000000</f>
        <v>4371633.6003712788</v>
      </c>
      <c r="D676" s="78">
        <f>Pressure!I676</f>
        <v>2.1367820014326583E-4</v>
      </c>
      <c r="E676" s="40">
        <f>Pressure!H676</f>
        <v>213.67820014326583</v>
      </c>
      <c r="F676" s="10">
        <f t="shared" si="86"/>
        <v>4.5000000000000009</v>
      </c>
      <c r="G676" s="4">
        <f t="shared" si="85"/>
        <v>185262.36071272002</v>
      </c>
      <c r="H676" s="42">
        <f t="shared" si="87"/>
        <v>7.1587590332683106</v>
      </c>
      <c r="I676" s="10">
        <f t="shared" si="88"/>
        <v>1.2545764720820751</v>
      </c>
      <c r="J676" s="4">
        <f t="shared" si="89"/>
        <v>1171.9284861791939</v>
      </c>
      <c r="K676" s="4">
        <f t="shared" si="83"/>
        <v>263.46128460482754</v>
      </c>
      <c r="L676" s="42">
        <f>Pressure!Q676</f>
        <v>0.84651684648672576</v>
      </c>
      <c r="M676" s="10">
        <f t="shared" si="84"/>
        <v>1.5090530161575142</v>
      </c>
      <c r="N676" s="10">
        <f t="shared" si="90"/>
        <v>2.5992852259916033</v>
      </c>
    </row>
    <row r="677" spans="3:14">
      <c r="C677" s="4">
        <f>Pressure!AB677*1000000</f>
        <v>4370427.0835534213</v>
      </c>
      <c r="D677" s="78">
        <f>Pressure!I677</f>
        <v>2.1367820014326583E-4</v>
      </c>
      <c r="E677" s="40">
        <f>Pressure!H677</f>
        <v>213.67820014326583</v>
      </c>
      <c r="F677" s="10">
        <f t="shared" si="86"/>
        <v>4.5000000000000009</v>
      </c>
      <c r="G677" s="4">
        <f t="shared" si="85"/>
        <v>185211.23059195763</v>
      </c>
      <c r="H677" s="42">
        <f t="shared" si="87"/>
        <v>7.1572236591029874</v>
      </c>
      <c r="I677" s="10">
        <f t="shared" si="88"/>
        <v>1.2545477709099362</v>
      </c>
      <c r="J677" s="4">
        <f t="shared" si="89"/>
        <v>1171.5782453881434</v>
      </c>
      <c r="K677" s="4">
        <f t="shared" si="83"/>
        <v>263.38254696015093</v>
      </c>
      <c r="L677" s="42">
        <f>Pressure!Q677</f>
        <v>0.84780443439176922</v>
      </c>
      <c r="M677" s="10">
        <f t="shared" si="84"/>
        <v>1.5087354614770212</v>
      </c>
      <c r="N677" s="10">
        <f t="shared" si="90"/>
        <v>2.5992852259916033</v>
      </c>
    </row>
    <row r="678" spans="3:14">
      <c r="C678" s="4">
        <f>Pressure!AB678*1000000</f>
        <v>4369213.1913779574</v>
      </c>
      <c r="D678" s="78">
        <f>Pressure!I678</f>
        <v>2.1367820014326583E-4</v>
      </c>
      <c r="E678" s="40">
        <f>Pressure!H678</f>
        <v>213.67820014326583</v>
      </c>
      <c r="F678" s="10">
        <f t="shared" si="86"/>
        <v>4.5000000000000009</v>
      </c>
      <c r="G678" s="4">
        <f t="shared" si="85"/>
        <v>185159.78791614462</v>
      </c>
      <c r="H678" s="42">
        <f t="shared" si="87"/>
        <v>7.155678823021014</v>
      </c>
      <c r="I678" s="10">
        <f t="shared" si="88"/>
        <v>1.2545188782926731</v>
      </c>
      <c r="J678" s="4">
        <f t="shared" si="89"/>
        <v>1171.2258635982735</v>
      </c>
      <c r="K678" s="4">
        <f t="shared" si="83"/>
        <v>263.30332799745366</v>
      </c>
      <c r="L678" s="42">
        <f>Pressure!Q678</f>
        <v>0.84909213567676067</v>
      </c>
      <c r="M678" s="10">
        <f t="shared" si="84"/>
        <v>1.5084159308125282</v>
      </c>
      <c r="N678" s="10">
        <f t="shared" si="90"/>
        <v>2.5992852259916033</v>
      </c>
    </row>
    <row r="679" spans="3:14">
      <c r="C679" s="4">
        <f>Pressure!AB679*1000000</f>
        <v>4367991.9255533284</v>
      </c>
      <c r="D679" s="78">
        <f>Pressure!I679</f>
        <v>2.1367820014326583E-4</v>
      </c>
      <c r="E679" s="40">
        <f>Pressure!H679</f>
        <v>213.67820014326583</v>
      </c>
      <c r="F679" s="10">
        <f t="shared" si="86"/>
        <v>4.5000000000000009</v>
      </c>
      <c r="G679" s="4">
        <f t="shared" si="85"/>
        <v>185108.03275768182</v>
      </c>
      <c r="H679" s="42">
        <f t="shared" si="87"/>
        <v>7.1541245257759121</v>
      </c>
      <c r="I679" s="10">
        <f t="shared" si="88"/>
        <v>1.2544897939650168</v>
      </c>
      <c r="J679" s="4">
        <f t="shared" si="89"/>
        <v>1170.8713413055293</v>
      </c>
      <c r="K679" s="4">
        <f t="shared" si="83"/>
        <v>263.22362782822927</v>
      </c>
      <c r="L679" s="42">
        <f>Pressure!Q679</f>
        <v>0.85037995107645614</v>
      </c>
      <c r="M679" s="10">
        <f t="shared" si="84"/>
        <v>1.5080944240294156</v>
      </c>
      <c r="N679" s="10">
        <f t="shared" si="90"/>
        <v>2.5992852259916033</v>
      </c>
    </row>
    <row r="680" spans="3:14">
      <c r="C680" s="4">
        <f>Pressure!AB680*1000000</f>
        <v>4366763.2877995456</v>
      </c>
      <c r="D680" s="78">
        <f>Pressure!I680</f>
        <v>2.1367820014326583E-4</v>
      </c>
      <c r="E680" s="40">
        <f>Pressure!H680</f>
        <v>213.67820014326583</v>
      </c>
      <c r="F680" s="10">
        <f t="shared" si="86"/>
        <v>4.5000000000000009</v>
      </c>
      <c r="G680" s="4">
        <f t="shared" si="85"/>
        <v>185055.96518946034</v>
      </c>
      <c r="H680" s="42">
        <f t="shared" si="87"/>
        <v>7.152560768126917</v>
      </c>
      <c r="I680" s="10">
        <f t="shared" si="88"/>
        <v>1.2544605176597807</v>
      </c>
      <c r="J680" s="4">
        <f t="shared" si="89"/>
        <v>1170.5146790092142</v>
      </c>
      <c r="K680" s="4">
        <f t="shared" si="83"/>
        <v>263.14344656472599</v>
      </c>
      <c r="L680" s="42">
        <f>Pressure!Q680</f>
        <v>0.85166788132623983</v>
      </c>
      <c r="M680" s="10">
        <f t="shared" si="84"/>
        <v>1.5077709409919995</v>
      </c>
      <c r="N680" s="10">
        <f t="shared" si="90"/>
        <v>2.5992852259916033</v>
      </c>
    </row>
    <row r="681" spans="3:14">
      <c r="C681" s="4">
        <f>Pressure!AB681*1000000</f>
        <v>4365527.2798480466</v>
      </c>
      <c r="D681" s="78">
        <f>Pressure!I681</f>
        <v>2.1367820014326583E-4</v>
      </c>
      <c r="E681" s="40">
        <f>Pressure!H681</f>
        <v>213.67820014326583</v>
      </c>
      <c r="F681" s="10">
        <f t="shared" si="86"/>
        <v>4.5000000000000009</v>
      </c>
      <c r="G681" s="4">
        <f t="shared" si="85"/>
        <v>185003.5852848556</v>
      </c>
      <c r="H681" s="42">
        <f t="shared" si="87"/>
        <v>7.1509875508387903</v>
      </c>
      <c r="I681" s="10">
        <f t="shared" si="88"/>
        <v>1.2544310491078523</v>
      </c>
      <c r="J681" s="4">
        <f t="shared" si="89"/>
        <v>1170.155877211949</v>
      </c>
      <c r="K681" s="4">
        <f t="shared" si="83"/>
        <v>263.0627843199382</v>
      </c>
      <c r="L681" s="42">
        <f>Pressure!Q681</f>
        <v>0.85295592716212876</v>
      </c>
      <c r="M681" s="10">
        <f t="shared" si="84"/>
        <v>1.5074454815642464</v>
      </c>
      <c r="N681" s="10">
        <f t="shared" si="90"/>
        <v>2.5992852259916033</v>
      </c>
    </row>
    <row r="682" spans="3:14">
      <c r="C682" s="4">
        <f>Pressure!AB682*1000000</f>
        <v>4364283.9034419507</v>
      </c>
      <c r="D682" s="78">
        <f>Pressure!I682</f>
        <v>2.1367820014326583E-4</v>
      </c>
      <c r="E682" s="40">
        <f>Pressure!H682</f>
        <v>213.67820014326583</v>
      </c>
      <c r="F682" s="10">
        <f t="shared" si="86"/>
        <v>4.5000000000000009</v>
      </c>
      <c r="G682" s="4">
        <f t="shared" si="85"/>
        <v>184950.89311773796</v>
      </c>
      <c r="H682" s="42">
        <f t="shared" si="87"/>
        <v>7.1494048746821388</v>
      </c>
      <c r="I682" s="10">
        <f t="shared" si="88"/>
        <v>1.2544013880381921</v>
      </c>
      <c r="J682" s="4">
        <f t="shared" si="89"/>
        <v>1169.7949364197452</v>
      </c>
      <c r="K682" s="4">
        <f t="shared" si="83"/>
        <v>262.98164120762226</v>
      </c>
      <c r="L682" s="42">
        <f>Pressure!Q682</f>
        <v>0.854244089320777</v>
      </c>
      <c r="M682" s="10">
        <f t="shared" si="84"/>
        <v>1.5071180456092579</v>
      </c>
      <c r="N682" s="10">
        <f t="shared" si="90"/>
        <v>2.5992852259916033</v>
      </c>
    </row>
    <row r="683" spans="3:14">
      <c r="C683" s="4">
        <f>Pressure!AB683*1000000</f>
        <v>4363033.1603357829</v>
      </c>
      <c r="D683" s="78">
        <f>Pressure!I683</f>
        <v>2.1367820014326583E-4</v>
      </c>
      <c r="E683" s="40">
        <f>Pressure!H683</f>
        <v>213.67820014326583</v>
      </c>
      <c r="F683" s="10">
        <f t="shared" si="86"/>
        <v>4.5000000000000009</v>
      </c>
      <c r="G683" s="4">
        <f t="shared" si="85"/>
        <v>184897.88876246123</v>
      </c>
      <c r="H683" s="42">
        <f t="shared" si="87"/>
        <v>7.147812740433058</v>
      </c>
      <c r="I683" s="10">
        <f t="shared" si="88"/>
        <v>1.2543715341778214</v>
      </c>
      <c r="J683" s="4">
        <f t="shared" si="89"/>
        <v>1169.4318571419249</v>
      </c>
      <c r="K683" s="4">
        <f t="shared" si="83"/>
        <v>262.90001734227889</v>
      </c>
      <c r="L683" s="42">
        <f>Pressure!Q683</f>
        <v>0.85553236853947989</v>
      </c>
      <c r="M683" s="10">
        <f t="shared" si="84"/>
        <v>1.5067886329892504</v>
      </c>
      <c r="N683" s="10">
        <f t="shared" si="90"/>
        <v>2.5992852259916033</v>
      </c>
    </row>
    <row r="684" spans="3:14">
      <c r="C684" s="4">
        <f>Pressure!AB684*1000000</f>
        <v>4361775.052295872</v>
      </c>
      <c r="D684" s="78">
        <f>Pressure!I684</f>
        <v>2.1367820014326583E-4</v>
      </c>
      <c r="E684" s="40">
        <f>Pressure!H684</f>
        <v>213.67820014326583</v>
      </c>
      <c r="F684" s="10">
        <f t="shared" si="86"/>
        <v>4.5000000000000009</v>
      </c>
      <c r="G684" s="4">
        <f t="shared" si="85"/>
        <v>184844.57229387938</v>
      </c>
      <c r="H684" s="42">
        <f t="shared" si="87"/>
        <v>7.1462111488736308</v>
      </c>
      <c r="I684" s="10">
        <f t="shared" si="88"/>
        <v>1.2543414872518259</v>
      </c>
      <c r="J684" s="4">
        <f t="shared" si="89"/>
        <v>1169.0666398912381</v>
      </c>
      <c r="K684" s="4">
        <f t="shared" si="83"/>
        <v>262.81791283917948</v>
      </c>
      <c r="L684" s="42">
        <f>Pressure!Q684</f>
        <v>0.85682076555617848</v>
      </c>
      <c r="M684" s="10">
        <f t="shared" si="84"/>
        <v>1.5064572435658243</v>
      </c>
      <c r="N684" s="10">
        <f t="shared" si="90"/>
        <v>2.5992852259916033</v>
      </c>
    </row>
    <row r="685" spans="3:14">
      <c r="C685" s="4">
        <f>Pressure!AB685*1000000</f>
        <v>4360509.5810999461</v>
      </c>
      <c r="D685" s="78">
        <f>Pressure!I685</f>
        <v>2.1367820014326583E-4</v>
      </c>
      <c r="E685" s="40">
        <f>Pressure!H685</f>
        <v>213.67820014326583</v>
      </c>
      <c r="F685" s="10">
        <f t="shared" si="86"/>
        <v>4.5000000000000009</v>
      </c>
      <c r="G685" s="4">
        <f t="shared" si="85"/>
        <v>184790.94378732951</v>
      </c>
      <c r="H685" s="42">
        <f t="shared" si="87"/>
        <v>7.1446001007914273</v>
      </c>
      <c r="I685" s="10">
        <f t="shared" si="88"/>
        <v>1.2543112469833388</v>
      </c>
      <c r="J685" s="4">
        <f t="shared" si="89"/>
        <v>1168.6992851837422</v>
      </c>
      <c r="K685" s="4">
        <f t="shared" si="83"/>
        <v>262.73532781433886</v>
      </c>
      <c r="L685" s="42">
        <f>Pressure!Q685</f>
        <v>0.85810928110946405</v>
      </c>
      <c r="M685" s="10">
        <f t="shared" si="84"/>
        <v>1.5061238772000751</v>
      </c>
      <c r="N685" s="10">
        <f t="shared" si="90"/>
        <v>2.5992852259916033</v>
      </c>
    </row>
    <row r="686" spans="3:14">
      <c r="C686" s="4">
        <f>Pressure!AB686*1000000</f>
        <v>4359236.7485374659</v>
      </c>
      <c r="D686" s="78">
        <f>Pressure!I686</f>
        <v>2.1367820014326583E-4</v>
      </c>
      <c r="E686" s="40">
        <f>Pressure!H686</f>
        <v>213.67820014326583</v>
      </c>
      <c r="F686" s="10">
        <f t="shared" si="86"/>
        <v>4.5000000000000009</v>
      </c>
      <c r="G686" s="4">
        <f t="shared" si="85"/>
        <v>184737.00331864587</v>
      </c>
      <c r="H686" s="42">
        <f t="shared" si="87"/>
        <v>7.1429795969798908</v>
      </c>
      <c r="I686" s="10">
        <f t="shared" si="88"/>
        <v>1.2542808130935437</v>
      </c>
      <c r="J686" s="4">
        <f t="shared" si="89"/>
        <v>1168.3297935389014</v>
      </c>
      <c r="K686" s="4">
        <f t="shared" si="83"/>
        <v>262.65226238453789</v>
      </c>
      <c r="L686" s="42">
        <f>Pressure!Q686</f>
        <v>0.85939791593858217</v>
      </c>
      <c r="M686" s="10">
        <f t="shared" si="84"/>
        <v>1.5057885337519135</v>
      </c>
      <c r="N686" s="10">
        <f t="shared" si="90"/>
        <v>2.5992852259916033</v>
      </c>
    </row>
    <row r="687" spans="3:14">
      <c r="C687" s="4">
        <f>Pressure!AB687*1000000</f>
        <v>4357956.5564093059</v>
      </c>
      <c r="D687" s="78">
        <f>Pressure!I687</f>
        <v>2.1367820014326583E-4</v>
      </c>
      <c r="E687" s="40">
        <f>Pressure!H687</f>
        <v>213.67820014326583</v>
      </c>
      <c r="F687" s="10">
        <f t="shared" si="86"/>
        <v>4.5000000000000009</v>
      </c>
      <c r="G687" s="4">
        <f t="shared" si="85"/>
        <v>184682.75096414649</v>
      </c>
      <c r="H687" s="42">
        <f t="shared" si="87"/>
        <v>7.141349638237954</v>
      </c>
      <c r="I687" s="10">
        <f t="shared" si="88"/>
        <v>1.2542501853016594</v>
      </c>
      <c r="J687" s="4">
        <f t="shared" si="89"/>
        <v>1167.9581654794931</v>
      </c>
      <c r="K687" s="4">
        <f t="shared" si="83"/>
        <v>262.56871666730211</v>
      </c>
      <c r="L687" s="42">
        <f>Pressure!Q687</f>
        <v>0.8606866707834373</v>
      </c>
      <c r="M687" s="10">
        <f t="shared" si="84"/>
        <v>1.5054512130808337</v>
      </c>
      <c r="N687" s="10">
        <f t="shared" si="90"/>
        <v>2.5992852259916033</v>
      </c>
    </row>
    <row r="688" spans="3:14">
      <c r="C688" s="4">
        <f>Pressure!AB688*1000000</f>
        <v>4356669.0065281792</v>
      </c>
      <c r="D688" s="78">
        <f>Pressure!I688</f>
        <v>2.1367820014326583E-4</v>
      </c>
      <c r="E688" s="40">
        <f>Pressure!H688</f>
        <v>213.67820014326583</v>
      </c>
      <c r="F688" s="10">
        <f t="shared" si="86"/>
        <v>4.5000000000000009</v>
      </c>
      <c r="G688" s="4">
        <f t="shared" si="85"/>
        <v>184628.18680065102</v>
      </c>
      <c r="H688" s="42">
        <f t="shared" si="87"/>
        <v>7.1397102253705649</v>
      </c>
      <c r="I688" s="10">
        <f t="shared" si="88"/>
        <v>1.254219363324945</v>
      </c>
      <c r="J688" s="4">
        <f t="shared" si="89"/>
        <v>1167.5844015317318</v>
      </c>
      <c r="K688" s="4">
        <f t="shared" si="83"/>
        <v>262.48469078092978</v>
      </c>
      <c r="L688" s="42">
        <f>Pressure!Q688</f>
        <v>0.86197554638459706</v>
      </c>
      <c r="M688" s="10">
        <f t="shared" si="84"/>
        <v>1.5051119150453958</v>
      </c>
      <c r="N688" s="10">
        <f t="shared" si="90"/>
        <v>2.5992852259916033</v>
      </c>
    </row>
    <row r="689" spans="3:14">
      <c r="C689" s="4">
        <f>Pressure!AB689*1000000</f>
        <v>4355374.1007182617</v>
      </c>
      <c r="D689" s="78">
        <f>Pressure!I689</f>
        <v>2.1367820014326583E-4</v>
      </c>
      <c r="E689" s="40">
        <f>Pressure!H689</f>
        <v>213.67820014326583</v>
      </c>
      <c r="F689" s="10">
        <f t="shared" si="86"/>
        <v>4.5000000000000009</v>
      </c>
      <c r="G689" s="4">
        <f t="shared" si="85"/>
        <v>184573.31090546495</v>
      </c>
      <c r="H689" s="42">
        <f t="shared" si="87"/>
        <v>7.1380613591882005</v>
      </c>
      <c r="I689" s="10">
        <f t="shared" si="88"/>
        <v>1.2541883468786832</v>
      </c>
      <c r="J689" s="4">
        <f t="shared" si="89"/>
        <v>1167.2085022251586</v>
      </c>
      <c r="K689" s="4">
        <f t="shared" si="83"/>
        <v>262.40018484446711</v>
      </c>
      <c r="L689" s="42">
        <f>Pressure!Q689</f>
        <v>0.86326454348329684</v>
      </c>
      <c r="M689" s="10">
        <f t="shared" si="84"/>
        <v>1.5047706395037383</v>
      </c>
      <c r="N689" s="10">
        <f t="shared" si="90"/>
        <v>2.5992852259916033</v>
      </c>
    </row>
    <row r="690" spans="3:14">
      <c r="C690" s="4">
        <f>Pressure!AB690*1000000</f>
        <v>4354071.8408154817</v>
      </c>
      <c r="D690" s="78">
        <f>Pressure!I690</f>
        <v>2.1367820014326583E-4</v>
      </c>
      <c r="E690" s="40">
        <f>Pressure!H690</f>
        <v>213.67820014326583</v>
      </c>
      <c r="F690" s="10">
        <f t="shared" si="86"/>
        <v>4.5000000000000009</v>
      </c>
      <c r="G690" s="4">
        <f t="shared" si="85"/>
        <v>184518.12335639173</v>
      </c>
      <c r="H690" s="42">
        <f t="shared" si="87"/>
        <v>7.1364030405072327</v>
      </c>
      <c r="I690" s="10">
        <f t="shared" si="88"/>
        <v>1.2541571356761814</v>
      </c>
      <c r="J690" s="4">
        <f t="shared" si="89"/>
        <v>1166.8304680927265</v>
      </c>
      <c r="K690" s="4">
        <f t="shared" si="83"/>
        <v>262.31519897772728</v>
      </c>
      <c r="L690" s="42">
        <f>Pressure!Q690</f>
        <v>0.86455366282144386</v>
      </c>
      <c r="M690" s="10">
        <f t="shared" si="84"/>
        <v>1.5044273863127671</v>
      </c>
      <c r="N690" s="10">
        <f t="shared" si="90"/>
        <v>2.5992852259916033</v>
      </c>
    </row>
    <row r="691" spans="3:14">
      <c r="C691" s="4">
        <f>Pressure!AB691*1000000</f>
        <v>4352762.2286673458</v>
      </c>
      <c r="D691" s="78">
        <f>Pressure!I691</f>
        <v>2.1367820014326583E-4</v>
      </c>
      <c r="E691" s="40">
        <f>Pressure!H691</f>
        <v>213.67820014326583</v>
      </c>
      <c r="F691" s="10">
        <f t="shared" si="86"/>
        <v>4.5000000000000009</v>
      </c>
      <c r="G691" s="4">
        <f t="shared" si="85"/>
        <v>184462.62423172561</v>
      </c>
      <c r="H691" s="42">
        <f t="shared" si="87"/>
        <v>7.1347352701497053</v>
      </c>
      <c r="I691" s="10">
        <f t="shared" si="88"/>
        <v>1.2541257294287607</v>
      </c>
      <c r="J691" s="4">
        <f t="shared" si="89"/>
        <v>1166.4502996707502</v>
      </c>
      <c r="K691" s="4">
        <f t="shared" si="83"/>
        <v>262.22973330127923</v>
      </c>
      <c r="L691" s="42">
        <f>Pressure!Q691</f>
        <v>0.86584290514162188</v>
      </c>
      <c r="M691" s="10">
        <f t="shared" si="84"/>
        <v>1.5040821553290669</v>
      </c>
      <c r="N691" s="10">
        <f t="shared" si="90"/>
        <v>2.5992852259916033</v>
      </c>
    </row>
    <row r="692" spans="3:14">
      <c r="C692" s="4">
        <f>Pressure!AB692*1000000</f>
        <v>4351445.2661331007</v>
      </c>
      <c r="D692" s="78">
        <f>Pressure!I692</f>
        <v>2.1367820014326583E-4</v>
      </c>
      <c r="E692" s="40">
        <f>Pressure!H692</f>
        <v>213.67820014326583</v>
      </c>
      <c r="F692" s="10">
        <f t="shared" si="86"/>
        <v>4.5000000000000009</v>
      </c>
      <c r="G692" s="4">
        <f t="shared" si="85"/>
        <v>184406.81361025822</v>
      </c>
      <c r="H692" s="42">
        <f t="shared" si="87"/>
        <v>7.133058048943532</v>
      </c>
      <c r="I692" s="10">
        <f t="shared" si="88"/>
        <v>1.2540941278457538</v>
      </c>
      <c r="J692" s="4">
        <f t="shared" si="89"/>
        <v>1166.0679974989519</v>
      </c>
      <c r="K692" s="4">
        <f t="shared" si="83"/>
        <v>262.14378793645784</v>
      </c>
      <c r="L692" s="42">
        <f>Pressure!Q692</f>
        <v>0.86713227118709557</v>
      </c>
      <c r="M692" s="10">
        <f t="shared" si="84"/>
        <v>1.5037349464083671</v>
      </c>
      <c r="N692" s="10">
        <f t="shared" si="90"/>
        <v>2.5992852259916033</v>
      </c>
    </row>
    <row r="693" spans="3:14">
      <c r="C693" s="4">
        <f>Pressure!AB693*1000000</f>
        <v>4350120.9550834913</v>
      </c>
      <c r="D693" s="78">
        <f>Pressure!I693</f>
        <v>2.1367820014326583E-4</v>
      </c>
      <c r="E693" s="40">
        <f>Pressure!H693</f>
        <v>213.67820014326583</v>
      </c>
      <c r="F693" s="10">
        <f t="shared" si="86"/>
        <v>4.5000000000000009</v>
      </c>
      <c r="G693" s="4">
        <f t="shared" si="85"/>
        <v>184350.69157126854</v>
      </c>
      <c r="H693" s="42">
        <f t="shared" si="87"/>
        <v>7.1313713777221786</v>
      </c>
      <c r="I693" s="10">
        <f t="shared" si="88"/>
        <v>1.2540623306344918</v>
      </c>
      <c r="J693" s="4">
        <f t="shared" si="89"/>
        <v>1165.6835621203916</v>
      </c>
      <c r="K693" s="4">
        <f t="shared" si="83"/>
        <v>262.05736300534858</v>
      </c>
      <c r="L693" s="42">
        <f>Pressure!Q693</f>
        <v>0.86842176170181484</v>
      </c>
      <c r="M693" s="10">
        <f t="shared" si="84"/>
        <v>1.5033857594055056</v>
      </c>
      <c r="N693" s="10">
        <f t="shared" si="90"/>
        <v>2.5992852259916033</v>
      </c>
    </row>
    <row r="694" spans="3:14">
      <c r="C694" s="4">
        <f>Pressure!AB694*1000000</f>
        <v>4348789.2974010259</v>
      </c>
      <c r="D694" s="78">
        <f>Pressure!I694</f>
        <v>2.1367820014326583E-4</v>
      </c>
      <c r="E694" s="40">
        <f>Pressure!H694</f>
        <v>213.67820014326583</v>
      </c>
      <c r="F694" s="10">
        <f t="shared" si="86"/>
        <v>4.5000000000000009</v>
      </c>
      <c r="G694" s="4">
        <f t="shared" si="85"/>
        <v>184294.25819453408</v>
      </c>
      <c r="H694" s="42">
        <f t="shared" si="87"/>
        <v>7.1296752573250028</v>
      </c>
      <c r="I694" s="10">
        <f t="shared" si="88"/>
        <v>1.2540303375003037</v>
      </c>
      <c r="J694" s="4">
        <f t="shared" si="89"/>
        <v>1165.2969940815444</v>
      </c>
      <c r="K694" s="4">
        <f t="shared" si="83"/>
        <v>261.97045863080444</v>
      </c>
      <c r="L694" s="42">
        <f>Pressure!Q694</f>
        <v>0.8697113774304196</v>
      </c>
      <c r="M694" s="10">
        <f t="shared" si="84"/>
        <v>1.503034594174937</v>
      </c>
      <c r="N694" s="10">
        <f t="shared" si="90"/>
        <v>2.5992852259916033</v>
      </c>
    </row>
    <row r="695" spans="3:14">
      <c r="C695" s="4">
        <f>Pressure!AB695*1000000</f>
        <v>4347450.2949800156</v>
      </c>
      <c r="D695" s="78">
        <f>Pressure!I695</f>
        <v>2.1367820014326583E-4</v>
      </c>
      <c r="E695" s="40">
        <f>Pressure!H695</f>
        <v>213.67820014326583</v>
      </c>
      <c r="F695" s="10">
        <f t="shared" si="86"/>
        <v>4.5000000000000009</v>
      </c>
      <c r="G695" s="4">
        <f t="shared" si="85"/>
        <v>184237.5135603325</v>
      </c>
      <c r="H695" s="42">
        <f t="shared" si="87"/>
        <v>7.1279696885972967</v>
      </c>
      <c r="I695" s="10">
        <f t="shared" si="88"/>
        <v>1.2539981481465117</v>
      </c>
      <c r="J695" s="4">
        <f t="shared" si="89"/>
        <v>1164.9082939323112</v>
      </c>
      <c r="K695" s="4">
        <f t="shared" si="83"/>
        <v>261.88307493644874</v>
      </c>
      <c r="L695" s="42">
        <f>Pressure!Q695</f>
        <v>0.87100111911824363</v>
      </c>
      <c r="M695" s="10">
        <f t="shared" si="84"/>
        <v>1.5026814505697359</v>
      </c>
      <c r="N695" s="10">
        <f t="shared" si="90"/>
        <v>2.5992852259916033</v>
      </c>
    </row>
    <row r="696" spans="3:14">
      <c r="C696" s="4">
        <f>Pressure!AB696*1000000</f>
        <v>4346103.9497263115</v>
      </c>
      <c r="D696" s="78">
        <f>Pressure!I696</f>
        <v>2.1367820014326583E-4</v>
      </c>
      <c r="E696" s="40">
        <f>Pressure!H696</f>
        <v>213.67820014326583</v>
      </c>
      <c r="F696" s="10">
        <f t="shared" si="86"/>
        <v>4.5000000000000009</v>
      </c>
      <c r="G696" s="4">
        <f t="shared" si="85"/>
        <v>184180.4577494305</v>
      </c>
      <c r="H696" s="42">
        <f t="shared" si="87"/>
        <v>7.1262546723899423</v>
      </c>
      <c r="I696" s="10">
        <f t="shared" si="88"/>
        <v>1.2539657622744169</v>
      </c>
      <c r="J696" s="4">
        <f t="shared" si="89"/>
        <v>1164.5174622259435</v>
      </c>
      <c r="K696" s="4">
        <f t="shared" si="83"/>
        <v>261.79521204665787</v>
      </c>
      <c r="L696" s="42">
        <f>Pressure!Q696</f>
        <v>0.87229098751131973</v>
      </c>
      <c r="M696" s="10">
        <f t="shared" si="84"/>
        <v>1.5023263284429622</v>
      </c>
      <c r="N696" s="10">
        <f t="shared" si="90"/>
        <v>2.5992852259916033</v>
      </c>
    </row>
    <row r="697" spans="3:14">
      <c r="C697" s="4">
        <f>Pressure!AB697*1000000</f>
        <v>4344750.2635574825</v>
      </c>
      <c r="D697" s="78">
        <f>Pressure!I697</f>
        <v>2.1367820014326583E-4</v>
      </c>
      <c r="E697" s="40">
        <f>Pressure!H697</f>
        <v>213.67820014326583</v>
      </c>
      <c r="F697" s="10">
        <f t="shared" si="86"/>
        <v>4.5000000000000009</v>
      </c>
      <c r="G697" s="4">
        <f t="shared" si="85"/>
        <v>184123.0908430914</v>
      </c>
      <c r="H697" s="42">
        <f t="shared" si="87"/>
        <v>7.1245302095596381</v>
      </c>
      <c r="I697" s="10">
        <f t="shared" si="88"/>
        <v>1.2539331795832975</v>
      </c>
      <c r="J697" s="4">
        <f t="shared" si="89"/>
        <v>1164.1244995190934</v>
      </c>
      <c r="K697" s="4">
        <f t="shared" si="83"/>
        <v>261.70687008657285</v>
      </c>
      <c r="L697" s="42">
        <f>Pressure!Q697</f>
        <v>0.8735809833563839</v>
      </c>
      <c r="M697" s="10">
        <f t="shared" si="84"/>
        <v>1.5019692276465919</v>
      </c>
      <c r="N697" s="10">
        <f t="shared" si="90"/>
        <v>2.5992852259916033</v>
      </c>
    </row>
    <row r="698" spans="3:14">
      <c r="C698" s="4">
        <f>Pressure!AB698*1000000</f>
        <v>4343389.2384029403</v>
      </c>
      <c r="D698" s="78">
        <f>Pressure!I698</f>
        <v>2.1367820014326583E-4</v>
      </c>
      <c r="E698" s="40">
        <f>Pressure!H698</f>
        <v>213.67820014326583</v>
      </c>
      <c r="F698" s="10">
        <f t="shared" si="86"/>
        <v>4.5000000000000009</v>
      </c>
      <c r="G698" s="4">
        <f t="shared" si="85"/>
        <v>184065.41292308032</v>
      </c>
      <c r="H698" s="42">
        <f t="shared" si="87"/>
        <v>7.1227963009690489</v>
      </c>
      <c r="I698" s="10">
        <f t="shared" si="88"/>
        <v>1.2539003997704046</v>
      </c>
      <c r="J698" s="4">
        <f t="shared" si="89"/>
        <v>1163.7294063718523</v>
      </c>
      <c r="K698" s="4">
        <f t="shared" si="83"/>
        <v>261.61804918210788</v>
      </c>
      <c r="L698" s="42">
        <f>Pressure!Q698</f>
        <v>0.87487110740087959</v>
      </c>
      <c r="M698" s="10">
        <f t="shared" si="84"/>
        <v>1.5016101480315562</v>
      </c>
      <c r="N698" s="10">
        <f t="shared" si="90"/>
        <v>2.5992852259916033</v>
      </c>
    </row>
    <row r="699" spans="3:14">
      <c r="C699" s="4">
        <f>Pressure!AB699*1000000</f>
        <v>4342020.8762036897</v>
      </c>
      <c r="D699" s="78">
        <f>Pressure!I699</f>
        <v>2.1367820014326583E-4</v>
      </c>
      <c r="E699" s="40">
        <f>Pressure!H699</f>
        <v>213.67820014326583</v>
      </c>
      <c r="F699" s="10">
        <f t="shared" si="86"/>
        <v>4.5000000000000009</v>
      </c>
      <c r="G699" s="4">
        <f t="shared" si="85"/>
        <v>184007.4240716538</v>
      </c>
      <c r="H699" s="42">
        <f t="shared" si="87"/>
        <v>7.1210529474864863</v>
      </c>
      <c r="I699" s="10">
        <f t="shared" si="88"/>
        <v>1.253867422530949</v>
      </c>
      <c r="J699" s="4">
        <f t="shared" si="89"/>
        <v>1163.3321833476757</v>
      </c>
      <c r="K699" s="4">
        <f t="shared" si="83"/>
        <v>261.52874945993341</v>
      </c>
      <c r="L699" s="42">
        <f>Pressure!Q699</f>
        <v>0.87616136039296266</v>
      </c>
      <c r="M699" s="10">
        <f t="shared" si="84"/>
        <v>1.5012490894486079</v>
      </c>
      <c r="N699" s="10">
        <f t="shared" si="90"/>
        <v>2.5992852259916033</v>
      </c>
    </row>
    <row r="700" spans="3:14">
      <c r="C700" s="4">
        <f>Pressure!AB700*1000000</f>
        <v>4340645.1789125316</v>
      </c>
      <c r="D700" s="78">
        <f>Pressure!I700</f>
        <v>2.1367820014326583E-4</v>
      </c>
      <c r="E700" s="40">
        <f>Pressure!H700</f>
        <v>213.67820014326583</v>
      </c>
      <c r="F700" s="10">
        <f t="shared" si="86"/>
        <v>4.5000000000000009</v>
      </c>
      <c r="G700" s="4">
        <f t="shared" si="85"/>
        <v>183949.12437156812</v>
      </c>
      <c r="H700" s="42">
        <f t="shared" si="87"/>
        <v>7.1193001499861586</v>
      </c>
      <c r="I700" s="10">
        <f t="shared" si="88"/>
        <v>1.2538342475580992</v>
      </c>
      <c r="J700" s="4">
        <f t="shared" si="89"/>
        <v>1162.9328310134438</v>
      </c>
      <c r="K700" s="4">
        <f t="shared" si="83"/>
        <v>261.4389710474897</v>
      </c>
      <c r="L700" s="42">
        <f>Pressure!Q700</f>
        <v>0.87745174308150575</v>
      </c>
      <c r="M700" s="10">
        <f t="shared" si="84"/>
        <v>1.500886051747516</v>
      </c>
      <c r="N700" s="10">
        <f t="shared" si="90"/>
        <v>2.5992852259916033</v>
      </c>
    </row>
    <row r="701" spans="3:14">
      <c r="C701" s="4">
        <f>Pressure!AB701*1000000</f>
        <v>4339262.1484940797</v>
      </c>
      <c r="D701" s="78">
        <f>Pressure!I701</f>
        <v>2.1367820014326583E-4</v>
      </c>
      <c r="E701" s="40">
        <f>Pressure!H701</f>
        <v>213.67820014326583</v>
      </c>
      <c r="F701" s="10">
        <f t="shared" si="86"/>
        <v>4.5000000000000009</v>
      </c>
      <c r="G701" s="4">
        <f t="shared" si="85"/>
        <v>183890.51390608033</v>
      </c>
      <c r="H701" s="42">
        <f t="shared" si="87"/>
        <v>7.1175379093481865</v>
      </c>
      <c r="I701" s="10">
        <f t="shared" si="88"/>
        <v>1.2538008745429752</v>
      </c>
      <c r="J701" s="4">
        <f t="shared" si="89"/>
        <v>1162.5313499394656</v>
      </c>
      <c r="K701" s="4">
        <f t="shared" si="83"/>
        <v>261.34871407298812</v>
      </c>
      <c r="L701" s="42">
        <f>Pressure!Q701</f>
        <v>0.87874225621610258</v>
      </c>
      <c r="M701" s="10">
        <f t="shared" si="84"/>
        <v>1.5005210347770908</v>
      </c>
      <c r="N701" s="10">
        <f t="shared" si="90"/>
        <v>2.5992852259916033</v>
      </c>
    </row>
    <row r="702" spans="3:14">
      <c r="C702" s="4">
        <f>Pressure!AB702*1000000</f>
        <v>4337871.7869245671</v>
      </c>
      <c r="D702" s="78">
        <f>Pressure!I702</f>
        <v>2.1367820014326583E-4</v>
      </c>
      <c r="E702" s="40">
        <f>Pressure!H702</f>
        <v>213.67820014326583</v>
      </c>
      <c r="F702" s="10">
        <f t="shared" si="86"/>
        <v>4.5000000000000009</v>
      </c>
      <c r="G702" s="4">
        <f t="shared" si="85"/>
        <v>183831.59275893975</v>
      </c>
      <c r="H702" s="42">
        <f t="shared" si="87"/>
        <v>7.1157662264583585</v>
      </c>
      <c r="I702" s="10">
        <f t="shared" si="88"/>
        <v>1.2537673031746361</v>
      </c>
      <c r="J702" s="4">
        <f t="shared" si="89"/>
        <v>1162.1277406994243</v>
      </c>
      <c r="K702" s="4">
        <f t="shared" si="83"/>
        <v>261.25797866539818</v>
      </c>
      <c r="L702" s="42">
        <f>Pressure!Q702</f>
        <v>0.88003290054707273</v>
      </c>
      <c r="M702" s="10">
        <f t="shared" si="84"/>
        <v>1.5001540383856511</v>
      </c>
      <c r="N702" s="10">
        <f t="shared" si="90"/>
        <v>2.5992852259916033</v>
      </c>
    </row>
    <row r="703" spans="3:14">
      <c r="C703" s="4">
        <f>Pressure!AB703*1000000</f>
        <v>4336474.0961921513</v>
      </c>
      <c r="D703" s="78">
        <f>Pressure!I703</f>
        <v>2.1367820014326583E-4</v>
      </c>
      <c r="E703" s="40">
        <f>Pressure!H703</f>
        <v>213.67820014326583</v>
      </c>
      <c r="F703" s="10">
        <f t="shared" si="86"/>
        <v>4.5000000000000009</v>
      </c>
      <c r="G703" s="4">
        <f t="shared" si="85"/>
        <v>183772.36101440113</v>
      </c>
      <c r="H703" s="42">
        <f t="shared" si="87"/>
        <v>7.1139851022084972</v>
      </c>
      <c r="I703" s="10">
        <f t="shared" si="88"/>
        <v>1.2537335331400807</v>
      </c>
      <c r="J703" s="4">
        <f t="shared" si="89"/>
        <v>1161.7220038704634</v>
      </c>
      <c r="K703" s="4">
        <f t="shared" si="83"/>
        <v>261.16676495446774</v>
      </c>
      <c r="L703" s="42">
        <f>Pressure!Q703</f>
        <v>0.88132367682546608</v>
      </c>
      <c r="M703" s="10">
        <f t="shared" si="84"/>
        <v>1.4997850624206368</v>
      </c>
      <c r="N703" s="10">
        <f t="shared" si="90"/>
        <v>2.5992852259916033</v>
      </c>
    </row>
    <row r="704" spans="3:14">
      <c r="C704" s="4">
        <f>Pressure!AB704*1000000</f>
        <v>4335069.0782966372</v>
      </c>
      <c r="D704" s="78">
        <f>Pressure!I704</f>
        <v>2.1367820014326583E-4</v>
      </c>
      <c r="E704" s="40">
        <f>Pressure!H704</f>
        <v>213.67820014326583</v>
      </c>
      <c r="F704" s="10">
        <f t="shared" si="86"/>
        <v>4.5000000000000009</v>
      </c>
      <c r="G704" s="4">
        <f t="shared" si="85"/>
        <v>183712.81875721278</v>
      </c>
      <c r="H704" s="42">
        <f t="shared" si="87"/>
        <v>7.1121945374961193</v>
      </c>
      <c r="I704" s="10">
        <f t="shared" si="88"/>
        <v>1.253699564124233</v>
      </c>
      <c r="J704" s="4">
        <f t="shared" si="89"/>
        <v>1161.3141400331078</v>
      </c>
      <c r="K704" s="4">
        <f t="shared" si="83"/>
        <v>261.07507307070455</v>
      </c>
      <c r="L704" s="42">
        <f>Pressure!Q704</f>
        <v>0.88261458580306751</v>
      </c>
      <c r="M704" s="10">
        <f t="shared" si="84"/>
        <v>1.4994141067288567</v>
      </c>
      <c r="N704" s="10">
        <f t="shared" si="90"/>
        <v>2.5992852259916033</v>
      </c>
    </row>
    <row r="705" spans="3:14">
      <c r="C705" s="4">
        <f>Pressure!AB705*1000000</f>
        <v>4333656.7352496218</v>
      </c>
      <c r="D705" s="78">
        <f>Pressure!I705</f>
        <v>2.1367820014326583E-4</v>
      </c>
      <c r="E705" s="40">
        <f>Pressure!H705</f>
        <v>213.67820014326583</v>
      </c>
      <c r="F705" s="10">
        <f t="shared" si="86"/>
        <v>4.5000000000000009</v>
      </c>
      <c r="G705" s="4">
        <f t="shared" si="85"/>
        <v>183652.96607262272</v>
      </c>
      <c r="H705" s="42">
        <f t="shared" si="87"/>
        <v>7.1103945332246052</v>
      </c>
      <c r="I705" s="10">
        <f t="shared" si="88"/>
        <v>1.2536653958099393</v>
      </c>
      <c r="J705" s="4">
        <f t="shared" si="89"/>
        <v>1160.9041497713063</v>
      </c>
      <c r="K705" s="4">
        <f t="shared" si="83"/>
        <v>260.98290314538605</v>
      </c>
      <c r="L705" s="42">
        <f>Pressure!Q705</f>
        <v>0.88390562823240137</v>
      </c>
      <c r="M705" s="10">
        <f t="shared" si="84"/>
        <v>1.4990411711563134</v>
      </c>
      <c r="N705" s="10">
        <f t="shared" si="90"/>
        <v>2.5992852259916033</v>
      </c>
    </row>
    <row r="706" spans="3:14">
      <c r="C706" s="4">
        <f>Pressure!AB706*1000000</f>
        <v>4332237.0690746857</v>
      </c>
      <c r="D706" s="78">
        <f>Pressure!I706</f>
        <v>2.1367820014326583E-4</v>
      </c>
      <c r="E706" s="40">
        <f>Pressure!H706</f>
        <v>213.67820014326583</v>
      </c>
      <c r="F706" s="10">
        <f t="shared" si="86"/>
        <v>4.5000000000000009</v>
      </c>
      <c r="G706" s="4">
        <f t="shared" si="85"/>
        <v>183592.80304638686</v>
      </c>
      <c r="H706" s="42">
        <f t="shared" si="87"/>
        <v>7.1085850903034338</v>
      </c>
      <c r="I706" s="10">
        <f t="shared" si="88"/>
        <v>1.2536310278779643</v>
      </c>
      <c r="J706" s="4">
        <f t="shared" si="89"/>
        <v>1160.4920336724849</v>
      </c>
      <c r="K706" s="4">
        <f t="shared" si="83"/>
        <v>260.89025531057166</v>
      </c>
      <c r="L706" s="42">
        <f>Pressure!Q706</f>
        <v>0.88519680486673613</v>
      </c>
      <c r="M706" s="10">
        <f t="shared" si="84"/>
        <v>1.4986662555482517</v>
      </c>
      <c r="N706" s="10">
        <f t="shared" si="90"/>
        <v>2.5992852259916033</v>
      </c>
    </row>
    <row r="707" spans="3:14">
      <c r="C707" s="4">
        <f>Pressure!AB707*1000000</f>
        <v>4330810.081807049</v>
      </c>
      <c r="D707" s="78">
        <f>Pressure!I707</f>
        <v>2.1367820014326583E-4</v>
      </c>
      <c r="E707" s="40">
        <f>Pressure!H707</f>
        <v>213.67820014326583</v>
      </c>
      <c r="F707" s="10">
        <f t="shared" si="86"/>
        <v>4.5000000000000009</v>
      </c>
      <c r="G707" s="4">
        <f t="shared" si="85"/>
        <v>183532.32976475437</v>
      </c>
      <c r="H707" s="42">
        <f t="shared" si="87"/>
        <v>7.1067662096477475</v>
      </c>
      <c r="I707" s="10">
        <f t="shared" si="88"/>
        <v>1.2535964600069764</v>
      </c>
      <c r="J707" s="4">
        <f t="shared" si="89"/>
        <v>1160.07779232745</v>
      </c>
      <c r="K707" s="4">
        <f t="shared" si="83"/>
        <v>260.79712969908053</v>
      </c>
      <c r="L707" s="42">
        <f>Pressure!Q707</f>
        <v>0.88648811646008874</v>
      </c>
      <c r="M707" s="10">
        <f t="shared" si="84"/>
        <v>1.4982893597489784</v>
      </c>
      <c r="N707" s="10">
        <f t="shared" si="90"/>
        <v>2.5992852259916033</v>
      </c>
    </row>
    <row r="708" spans="3:14">
      <c r="C708" s="4">
        <f>Pressure!AB708*1000000</f>
        <v>4329375.7754937317</v>
      </c>
      <c r="D708" s="78">
        <f>Pressure!I708</f>
        <v>2.1367820014326583E-4</v>
      </c>
      <c r="E708" s="40">
        <f>Pressure!H708</f>
        <v>213.67820014326583</v>
      </c>
      <c r="F708" s="10">
        <f t="shared" si="86"/>
        <v>4.5000000000000009</v>
      </c>
      <c r="G708" s="4">
        <f t="shared" si="85"/>
        <v>183471.54631447443</v>
      </c>
      <c r="H708" s="42">
        <f t="shared" si="87"/>
        <v>7.1049378921785449</v>
      </c>
      <c r="I708" s="10">
        <f t="shared" si="88"/>
        <v>1.2535616918735444</v>
      </c>
      <c r="J708" s="4">
        <f t="shared" si="89"/>
        <v>1159.661426330433</v>
      </c>
      <c r="K708" s="4">
        <f t="shared" si="83"/>
        <v>260.70352644450179</v>
      </c>
      <c r="L708" s="42">
        <f>Pressure!Q708</f>
        <v>0.88777956376722966</v>
      </c>
      <c r="M708" s="10">
        <f t="shared" si="84"/>
        <v>1.4979104836024579</v>
      </c>
      <c r="N708" s="10">
        <f t="shared" si="90"/>
        <v>2.5992852259916033</v>
      </c>
    </row>
    <row r="709" spans="3:14">
      <c r="C709" s="4">
        <f>Pressure!AB709*1000000</f>
        <v>4327934.152193794</v>
      </c>
      <c r="D709" s="78">
        <f>Pressure!I709</f>
        <v>2.1367820014326583E-4</v>
      </c>
      <c r="E709" s="40">
        <f>Pressure!H709</f>
        <v>213.67820014326583</v>
      </c>
      <c r="F709" s="10">
        <f t="shared" si="86"/>
        <v>4.5000000000000009</v>
      </c>
      <c r="G709" s="4">
        <f t="shared" si="85"/>
        <v>183410.45278280647</v>
      </c>
      <c r="H709" s="42">
        <f t="shared" si="87"/>
        <v>7.1031001388229811</v>
      </c>
      <c r="I709" s="10">
        <f t="shared" si="88"/>
        <v>1.2535267231521339</v>
      </c>
      <c r="J709" s="4">
        <f t="shared" si="89"/>
        <v>1159.2429362791597</v>
      </c>
      <c r="K709" s="4">
        <f t="shared" si="83"/>
        <v>260.60944568121033</v>
      </c>
      <c r="L709" s="42">
        <f>Pressure!Q709</f>
        <v>0.8890711475436871</v>
      </c>
      <c r="M709" s="10">
        <f t="shared" si="84"/>
        <v>1.497529626951464</v>
      </c>
      <c r="N709" s="10">
        <f t="shared" si="90"/>
        <v>2.5992852259916033</v>
      </c>
    </row>
    <row r="710" spans="3:14">
      <c r="C710" s="4">
        <f>Pressure!AB710*1000000</f>
        <v>4326485.2139779683</v>
      </c>
      <c r="D710" s="78">
        <f>Pressure!I710</f>
        <v>2.1367820014326583E-4</v>
      </c>
      <c r="E710" s="40">
        <f>Pressure!H710</f>
        <v>213.67820014326583</v>
      </c>
      <c r="F710" s="10">
        <f t="shared" si="86"/>
        <v>4.5000000000000009</v>
      </c>
      <c r="G710" s="4">
        <f t="shared" si="85"/>
        <v>183349.04925750464</v>
      </c>
      <c r="H710" s="42">
        <f t="shared" si="87"/>
        <v>7.101252950513901</v>
      </c>
      <c r="I710" s="10">
        <f t="shared" si="88"/>
        <v>1.2534915535150928</v>
      </c>
      <c r="J710" s="4">
        <f t="shared" si="89"/>
        <v>1158.8223227747449</v>
      </c>
      <c r="K710" s="4">
        <f t="shared" si="83"/>
        <v>260.51488754434263</v>
      </c>
      <c r="L710" s="42">
        <f>Pressure!Q710</f>
        <v>0.89036286854575186</v>
      </c>
      <c r="M710" s="10">
        <f t="shared" si="84"/>
        <v>1.4971467896383095</v>
      </c>
      <c r="N710" s="10">
        <f t="shared" si="90"/>
        <v>2.5992852259916033</v>
      </c>
    </row>
    <row r="711" spans="3:14">
      <c r="C711" s="4">
        <f>Pressure!AB711*1000000</f>
        <v>4325028.9629288679</v>
      </c>
      <c r="D711" s="78">
        <f>Pressure!I711</f>
        <v>2.1367820014326583E-4</v>
      </c>
      <c r="E711" s="40">
        <f>Pressure!H711</f>
        <v>213.67820014326583</v>
      </c>
      <c r="F711" s="10">
        <f t="shared" si="86"/>
        <v>4.5000000000000009</v>
      </c>
      <c r="G711" s="4">
        <f t="shared" si="85"/>
        <v>183287.33582682651</v>
      </c>
      <c r="H711" s="42">
        <f t="shared" si="87"/>
        <v>7.0993963281900818</v>
      </c>
      <c r="I711" s="10">
        <f t="shared" si="88"/>
        <v>1.2534561826326485</v>
      </c>
      <c r="J711" s="4">
        <f t="shared" si="89"/>
        <v>1158.3995864217522</v>
      </c>
      <c r="K711" s="4">
        <f t="shared" si="83"/>
        <v>260.41985216981078</v>
      </c>
      <c r="L711" s="42">
        <f>Pressure!Q711</f>
        <v>0.89165472753048192</v>
      </c>
      <c r="M711" s="10">
        <f t="shared" si="84"/>
        <v>1.4967619715044125</v>
      </c>
      <c r="N711" s="10">
        <f t="shared" si="90"/>
        <v>2.5992852259916033</v>
      </c>
    </row>
    <row r="712" spans="3:14">
      <c r="C712" s="4">
        <f>Pressure!AB712*1000000</f>
        <v>4323565.4011410959</v>
      </c>
      <c r="D712" s="78">
        <f>Pressure!I712</f>
        <v>2.1367820014326583E-4</v>
      </c>
      <c r="E712" s="40">
        <f>Pressure!H712</f>
        <v>213.67820014326583</v>
      </c>
      <c r="F712" s="10">
        <f t="shared" si="86"/>
        <v>4.5000000000000009</v>
      </c>
      <c r="G712" s="4">
        <f t="shared" si="85"/>
        <v>183225.31257953777</v>
      </c>
      <c r="H712" s="42">
        <f t="shared" si="87"/>
        <v>7.0975302727963827</v>
      </c>
      <c r="I712" s="10">
        <f t="shared" si="88"/>
        <v>1.2534206101729013</v>
      </c>
      <c r="J712" s="4">
        <f t="shared" si="89"/>
        <v>1157.9747278282259</v>
      </c>
      <c r="K712" s="4">
        <f t="shared" si="83"/>
        <v>260.32433969430917</v>
      </c>
      <c r="L712" s="42">
        <f>Pressure!Q712</f>
        <v>0.89294672525570706</v>
      </c>
      <c r="M712" s="10">
        <f t="shared" si="84"/>
        <v>1.4963751723904655</v>
      </c>
      <c r="N712" s="10">
        <f t="shared" si="90"/>
        <v>2.5992852259916033</v>
      </c>
    </row>
    <row r="713" spans="3:14">
      <c r="C713" s="4">
        <f>Pressure!AB713*1000000</f>
        <v>4322094.530720925</v>
      </c>
      <c r="D713" s="78">
        <f>Pressure!I713</f>
        <v>2.1367820014326583E-4</v>
      </c>
      <c r="E713" s="40">
        <f>Pressure!H713</f>
        <v>213.67820014326583</v>
      </c>
      <c r="F713" s="10">
        <f t="shared" si="86"/>
        <v>4.5000000000000009</v>
      </c>
      <c r="G713" s="4">
        <f t="shared" si="85"/>
        <v>183162.97960489869</v>
      </c>
      <c r="H713" s="42">
        <f t="shared" si="87"/>
        <v>7.095654785283326</v>
      </c>
      <c r="I713" s="10">
        <f t="shared" si="88"/>
        <v>1.2533848358018109</v>
      </c>
      <c r="J713" s="4">
        <f t="shared" si="89"/>
        <v>1157.5477476055974</v>
      </c>
      <c r="K713" s="4">
        <f t="shared" si="83"/>
        <v>260.22835025529366</v>
      </c>
      <c r="L713" s="42">
        <f>Pressure!Q713</f>
        <v>0.89423886248003359</v>
      </c>
      <c r="M713" s="10">
        <f t="shared" si="84"/>
        <v>1.4959863921363761</v>
      </c>
      <c r="N713" s="10">
        <f t="shared" si="90"/>
        <v>2.5992852259916033</v>
      </c>
    </row>
    <row r="714" spans="3:14">
      <c r="C714" s="4">
        <f>Pressure!AB714*1000000</f>
        <v>4320616.3537867377</v>
      </c>
      <c r="D714" s="78">
        <f>Pressure!I714</f>
        <v>2.1367820014326583E-4</v>
      </c>
      <c r="E714" s="40">
        <f>Pressure!H714</f>
        <v>213.67820014326583</v>
      </c>
      <c r="F714" s="10">
        <f t="shared" si="86"/>
        <v>4.5000000000000009</v>
      </c>
      <c r="G714" s="4">
        <f t="shared" si="85"/>
        <v>183100.33699268266</v>
      </c>
      <c r="H714" s="42">
        <f t="shared" si="87"/>
        <v>7.0937698666076532</v>
      </c>
      <c r="I714" s="10">
        <f t="shared" si="88"/>
        <v>1.2533488591831978</v>
      </c>
      <c r="J714" s="4">
        <f t="shared" si="89"/>
        <v>1157.1186463688141</v>
      </c>
      <c r="K714" s="4">
        <f t="shared" si="83"/>
        <v>260.1318839910108</v>
      </c>
      <c r="L714" s="42">
        <f>Pressure!Q714</f>
        <v>0.89553113996284917</v>
      </c>
      <c r="M714" s="10">
        <f t="shared" si="84"/>
        <v>1.4955956305815266</v>
      </c>
      <c r="N714" s="10">
        <f t="shared" si="90"/>
        <v>2.5992852259916033</v>
      </c>
    </row>
    <row r="715" spans="3:14">
      <c r="C715" s="4">
        <f>Pressure!AB715*1000000</f>
        <v>4319130.8724686848</v>
      </c>
      <c r="D715" s="78">
        <f>Pressure!I715</f>
        <v>2.1367820014326583E-4</v>
      </c>
      <c r="E715" s="40">
        <f>Pressure!H715</f>
        <v>213.67820014326583</v>
      </c>
      <c r="F715" s="10">
        <f t="shared" si="86"/>
        <v>4.5000000000000009</v>
      </c>
      <c r="G715" s="4">
        <f t="shared" si="85"/>
        <v>183037.38483316184</v>
      </c>
      <c r="H715" s="42">
        <f t="shared" si="87"/>
        <v>7.0918755177318769</v>
      </c>
      <c r="I715" s="10">
        <f t="shared" si="88"/>
        <v>1.253312679978728</v>
      </c>
      <c r="J715" s="4">
        <f t="shared" si="89"/>
        <v>1156.6874247362389</v>
      </c>
      <c r="K715" s="4">
        <f t="shared" si="83"/>
        <v>260.03494104047456</v>
      </c>
      <c r="L715" s="42">
        <f>Pressure!Q715</f>
        <v>0.89682355846432704</v>
      </c>
      <c r="M715" s="10">
        <f t="shared" si="84"/>
        <v>1.4952028875640029</v>
      </c>
      <c r="N715" s="10">
        <f t="shared" si="90"/>
        <v>2.5992852259916033</v>
      </c>
    </row>
    <row r="716" spans="3:14">
      <c r="C716" s="4">
        <f>Pressure!AB716*1000000</f>
        <v>4317638.0889089266</v>
      </c>
      <c r="D716" s="78">
        <f>Pressure!I716</f>
        <v>2.1367820014326583E-4</v>
      </c>
      <c r="E716" s="40">
        <f>Pressure!H716</f>
        <v>213.67820014326583</v>
      </c>
      <c r="F716" s="10">
        <f t="shared" si="86"/>
        <v>4.5000000000000009</v>
      </c>
      <c r="G716" s="4">
        <f t="shared" si="85"/>
        <v>182974.12321711733</v>
      </c>
      <c r="H716" s="42">
        <f t="shared" si="87"/>
        <v>7.0899717396245903</v>
      </c>
      <c r="I716" s="10">
        <f t="shared" si="88"/>
        <v>1.2532762978479106</v>
      </c>
      <c r="J716" s="4">
        <f t="shared" si="89"/>
        <v>1156.2540833297214</v>
      </c>
      <c r="K716" s="4">
        <f t="shared" si="83"/>
        <v>259.93752154348306</v>
      </c>
      <c r="L716" s="42">
        <f>Pressure!Q716</f>
        <v>0.89811611874543129</v>
      </c>
      <c r="M716" s="10">
        <f t="shared" si="84"/>
        <v>1.4948081629217116</v>
      </c>
      <c r="N716" s="10">
        <f t="shared" si="90"/>
        <v>2.5992852259916033</v>
      </c>
    </row>
    <row r="717" spans="3:14">
      <c r="C717" s="4">
        <f>Pressure!AB717*1000000</f>
        <v>4316138.0052613942</v>
      </c>
      <c r="D717" s="78">
        <f>Pressure!I717</f>
        <v>2.1367820014326583E-4</v>
      </c>
      <c r="E717" s="40">
        <f>Pressure!H717</f>
        <v>213.67820014326583</v>
      </c>
      <c r="F717" s="10">
        <f t="shared" si="86"/>
        <v>4.5000000000000009</v>
      </c>
      <c r="G717" s="4">
        <f t="shared" si="85"/>
        <v>182910.55223582906</v>
      </c>
      <c r="H717" s="42">
        <f t="shared" si="87"/>
        <v>7.0880585332601553</v>
      </c>
      <c r="I717" s="10">
        <f t="shared" si="88"/>
        <v>1.2532397124480841</v>
      </c>
      <c r="J717" s="4">
        <f t="shared" si="89"/>
        <v>1155.8186227745284</v>
      </c>
      <c r="K717" s="4">
        <f t="shared" si="83"/>
        <v>259.83962564060261</v>
      </c>
      <c r="L717" s="42">
        <f>Pressure!Q717</f>
        <v>0.89940882156792124</v>
      </c>
      <c r="M717" s="10">
        <f t="shared" si="84"/>
        <v>1.4944114564914632</v>
      </c>
      <c r="N717" s="10">
        <f t="shared" si="90"/>
        <v>2.5992852259916033</v>
      </c>
    </row>
    <row r="718" spans="3:14">
      <c r="C718" s="4">
        <f>Pressure!AB718*1000000</f>
        <v>4314630.6236921856</v>
      </c>
      <c r="D718" s="78">
        <f>Pressure!I718</f>
        <v>2.1367820014326583E-4</v>
      </c>
      <c r="E718" s="40">
        <f>Pressure!H718</f>
        <v>213.67820014326583</v>
      </c>
      <c r="F718" s="10">
        <f t="shared" si="86"/>
        <v>4.5000000000000009</v>
      </c>
      <c r="G718" s="4">
        <f t="shared" si="85"/>
        <v>182846.67198109254</v>
      </c>
      <c r="H718" s="42">
        <f t="shared" si="87"/>
        <v>7.086135899619193</v>
      </c>
      <c r="I718" s="10">
        <f t="shared" si="88"/>
        <v>1.253202923434418</v>
      </c>
      <c r="J718" s="4">
        <f t="shared" si="89"/>
        <v>1155.3810436994579</v>
      </c>
      <c r="K718" s="4">
        <f t="shared" si="83"/>
        <v>259.74125347319318</v>
      </c>
      <c r="L718" s="42">
        <f>Pressure!Q718</f>
        <v>0.90070166769435622</v>
      </c>
      <c r="M718" s="10">
        <f t="shared" si="84"/>
        <v>1.4940127681093645</v>
      </c>
      <c r="N718" s="10">
        <f t="shared" si="90"/>
        <v>2.5992852259916033</v>
      </c>
    </row>
    <row r="719" spans="3:14">
      <c r="C719" s="4">
        <f>Pressure!AB719*1000000</f>
        <v>4313115.9463791251</v>
      </c>
      <c r="D719" s="78">
        <f>Pressure!I719</f>
        <v>2.1367820014326583E-4</v>
      </c>
      <c r="E719" s="40">
        <f>Pressure!H719</f>
        <v>213.67820014326583</v>
      </c>
      <c r="F719" s="10">
        <f t="shared" si="86"/>
        <v>4.5000000000000009</v>
      </c>
      <c r="G719" s="4">
        <f t="shared" si="85"/>
        <v>182782.48254520027</v>
      </c>
      <c r="H719" s="42">
        <f t="shared" si="87"/>
        <v>7.0842038396880325</v>
      </c>
      <c r="I719" s="10">
        <f t="shared" si="88"/>
        <v>1.2531659304598939</v>
      </c>
      <c r="J719" s="4">
        <f t="shared" si="89"/>
        <v>1154.9413467367131</v>
      </c>
      <c r="K719" s="4">
        <f t="shared" ref="K719:K782" si="91">J719/4.4482</f>
        <v>259.6424051833805</v>
      </c>
      <c r="L719" s="42">
        <f>Pressure!Q719</f>
        <v>0.9019946578881004</v>
      </c>
      <c r="M719" s="10">
        <f t="shared" ref="M719:M782" si="92">(J719+J718)/2*(L719-L718)</f>
        <v>1.4936120976107925</v>
      </c>
      <c r="N719" s="10">
        <f t="shared" si="90"/>
        <v>2.5992852259916033</v>
      </c>
    </row>
    <row r="720" spans="3:14">
      <c r="C720" s="4">
        <f>Pressure!AB720*1000000</f>
        <v>4311593.9755121591</v>
      </c>
      <c r="D720" s="78">
        <f>Pressure!I720</f>
        <v>2.1367820014326583E-4</v>
      </c>
      <c r="E720" s="40">
        <f>Pressure!H720</f>
        <v>213.67820014326583</v>
      </c>
      <c r="F720" s="10">
        <f t="shared" si="86"/>
        <v>4.5000000000000009</v>
      </c>
      <c r="G720" s="4">
        <f t="shared" si="85"/>
        <v>182717.98402095839</v>
      </c>
      <c r="H720" s="42">
        <f t="shared" si="87"/>
        <v>7.0822623544591901</v>
      </c>
      <c r="I720" s="10">
        <f t="shared" si="88"/>
        <v>1.2531287331753072</v>
      </c>
      <c r="J720" s="4">
        <f t="shared" si="89"/>
        <v>1154.4995325220143</v>
      </c>
      <c r="K720" s="4">
        <f t="shared" si="91"/>
        <v>259.5430809140808</v>
      </c>
      <c r="L720" s="42">
        <f>Pressure!Q720</f>
        <v>0.9032877929133275</v>
      </c>
      <c r="M720" s="10">
        <f t="shared" si="92"/>
        <v>1.4932094448303641</v>
      </c>
      <c r="N720" s="10">
        <f t="shared" si="90"/>
        <v>2.5992852259916033</v>
      </c>
    </row>
    <row r="721" spans="3:14">
      <c r="C721" s="4">
        <f>Pressure!AB721*1000000</f>
        <v>4310064.7132931938</v>
      </c>
      <c r="D721" s="78">
        <f>Pressure!I721</f>
        <v>2.1367820014326583E-4</v>
      </c>
      <c r="E721" s="40">
        <f>Pressure!H721</f>
        <v>213.67820014326583</v>
      </c>
      <c r="F721" s="10">
        <f t="shared" si="86"/>
        <v>4.5000000000000009</v>
      </c>
      <c r="G721" s="4">
        <f t="shared" si="85"/>
        <v>182653.17650167996</v>
      </c>
      <c r="H721" s="42">
        <f t="shared" si="87"/>
        <v>7.0803114449311746</v>
      </c>
      <c r="I721" s="10">
        <f t="shared" si="88"/>
        <v>1.2530913312292546</v>
      </c>
      <c r="J721" s="4">
        <f t="shared" si="89"/>
        <v>1154.0556016945559</v>
      </c>
      <c r="K721" s="4">
        <f t="shared" si="91"/>
        <v>259.44328080899146</v>
      </c>
      <c r="L721" s="42">
        <f>Pressure!Q721</f>
        <v>0.90458107353502548</v>
      </c>
      <c r="M721" s="10">
        <f t="shared" si="92"/>
        <v>1.4928048096018331</v>
      </c>
      <c r="N721" s="10">
        <f t="shared" si="90"/>
        <v>2.5992852259916033</v>
      </c>
    </row>
    <row r="722" spans="3:14">
      <c r="C722" s="4">
        <f>Pressure!AB722*1000000</f>
        <v>4308528.161936041</v>
      </c>
      <c r="D722" s="78">
        <f>Pressure!I722</f>
        <v>2.1367820014326583E-4</v>
      </c>
      <c r="E722" s="40">
        <f>Pressure!H722</f>
        <v>213.67820014326583</v>
      </c>
      <c r="F722" s="10">
        <f t="shared" si="86"/>
        <v>4.5000000000000009</v>
      </c>
      <c r="G722" s="4">
        <f t="shared" si="85"/>
        <v>182588.06008118254</v>
      </c>
      <c r="H722" s="42">
        <f t="shared" si="87"/>
        <v>7.0783511121083986</v>
      </c>
      <c r="I722" s="10">
        <f t="shared" si="88"/>
        <v>1.253053724268125</v>
      </c>
      <c r="J722" s="4">
        <f t="shared" si="89"/>
        <v>1153.6095548969861</v>
      </c>
      <c r="K722" s="4">
        <f t="shared" si="91"/>
        <v>259.34300501258622</v>
      </c>
      <c r="L722" s="42">
        <f>Pressure!Q722</f>
        <v>0.90587450051900142</v>
      </c>
      <c r="M722" s="10">
        <f t="shared" si="92"/>
        <v>1.4923981917582847</v>
      </c>
      <c r="N722" s="10">
        <f t="shared" si="90"/>
        <v>2.5992852259916033</v>
      </c>
    </row>
    <row r="723" spans="3:14">
      <c r="C723" s="4">
        <f>Pressure!AB723*1000000</f>
        <v>4306984.3236666247</v>
      </c>
      <c r="D723" s="78">
        <f>Pressure!I723</f>
        <v>2.1367820014326583E-4</v>
      </c>
      <c r="E723" s="40">
        <f>Pressure!H723</f>
        <v>213.67820014326583</v>
      </c>
      <c r="F723" s="10">
        <f t="shared" si="86"/>
        <v>4.5000000000000009</v>
      </c>
      <c r="G723" s="4">
        <f t="shared" si="85"/>
        <v>182522.63485379698</v>
      </c>
      <c r="H723" s="42">
        <f t="shared" si="87"/>
        <v>7.0763813570014467</v>
      </c>
      <c r="I723" s="10">
        <f t="shared" si="88"/>
        <v>1.2530159119360962</v>
      </c>
      <c r="J723" s="4">
        <f t="shared" si="89"/>
        <v>1153.1613927754711</v>
      </c>
      <c r="K723" s="4">
        <f t="shared" si="91"/>
        <v>259.24225367012974</v>
      </c>
      <c r="L723" s="42">
        <f>Pressure!Q723</f>
        <v>0.90716807463188631</v>
      </c>
      <c r="M723" s="10">
        <f t="shared" si="92"/>
        <v>1.4919895911320151</v>
      </c>
      <c r="N723" s="10">
        <f t="shared" si="90"/>
        <v>2.5992852259916033</v>
      </c>
    </row>
    <row r="724" spans="3:14">
      <c r="C724" s="4">
        <f>Pressure!AB724*1000000</f>
        <v>4305433.2007227773</v>
      </c>
      <c r="D724" s="78">
        <f>Pressure!I724</f>
        <v>2.1367820014326583E-4</v>
      </c>
      <c r="E724" s="40">
        <f>Pressure!H724</f>
        <v>213.67820014326583</v>
      </c>
      <c r="F724" s="10">
        <f t="shared" si="86"/>
        <v>4.5000000000000009</v>
      </c>
      <c r="G724" s="4">
        <f t="shared" si="85"/>
        <v>182456.90091435876</v>
      </c>
      <c r="H724" s="42">
        <f t="shared" si="87"/>
        <v>7.0744021806267856</v>
      </c>
      <c r="I724" s="10">
        <f t="shared" si="88"/>
        <v>1.2529778938751204</v>
      </c>
      <c r="J724" s="4">
        <f t="shared" si="89"/>
        <v>1152.7111159796323</v>
      </c>
      <c r="K724" s="4">
        <f t="shared" si="91"/>
        <v>259.1410269276634</v>
      </c>
      <c r="L724" s="42">
        <f>Pressure!Q724</f>
        <v>0.90846179664113991</v>
      </c>
      <c r="M724" s="10">
        <f t="shared" si="92"/>
        <v>1.49157900755464</v>
      </c>
      <c r="N724" s="10">
        <f t="shared" si="90"/>
        <v>2.5992852259916033</v>
      </c>
    </row>
    <row r="725" spans="3:14">
      <c r="C725" s="4">
        <f>Pressure!AB725*1000000</f>
        <v>4303874.7953543197</v>
      </c>
      <c r="D725" s="78">
        <f>Pressure!I725</f>
        <v>2.1367820014326583E-4</v>
      </c>
      <c r="E725" s="40">
        <f>Pressure!H725</f>
        <v>213.67820014326583</v>
      </c>
      <c r="F725" s="10">
        <f t="shared" si="86"/>
        <v>4.5000000000000009</v>
      </c>
      <c r="G725" s="4">
        <f t="shared" si="85"/>
        <v>182390.8583582115</v>
      </c>
      <c r="H725" s="42">
        <f t="shared" si="87"/>
        <v>7.0724135840069007</v>
      </c>
      <c r="I725" s="10">
        <f t="shared" si="88"/>
        <v>1.2529396697249195</v>
      </c>
      <c r="J725" s="4">
        <f t="shared" si="89"/>
        <v>1152.2587251625735</v>
      </c>
      <c r="K725" s="4">
        <f t="shared" si="91"/>
        <v>259.03932493201148</v>
      </c>
      <c r="L725" s="42">
        <f>Pressure!Q725</f>
        <v>0.90975566731505553</v>
      </c>
      <c r="M725" s="10">
        <f t="shared" si="92"/>
        <v>1.4911664408569232</v>
      </c>
      <c r="N725" s="10">
        <f t="shared" si="90"/>
        <v>2.5992852259916033</v>
      </c>
    </row>
    <row r="726" spans="3:14">
      <c r="C726" s="4">
        <f>Pressure!AB726*1000000</f>
        <v>4302309.1098232791</v>
      </c>
      <c r="D726" s="78">
        <f>Pressure!I726</f>
        <v>2.1367820014326583E-4</v>
      </c>
      <c r="E726" s="40">
        <f>Pressure!H726</f>
        <v>213.67820014326583</v>
      </c>
      <c r="F726" s="10">
        <f t="shared" si="86"/>
        <v>4.5000000000000009</v>
      </c>
      <c r="G726" s="4">
        <f t="shared" si="85"/>
        <v>182324.50728121598</v>
      </c>
      <c r="H726" s="42">
        <f t="shared" si="87"/>
        <v>7.0704155681705263</v>
      </c>
      <c r="I726" s="10">
        <f t="shared" si="88"/>
        <v>1.2529012391229803</v>
      </c>
      <c r="J726" s="4">
        <f t="shared" si="89"/>
        <v>1151.8042209809389</v>
      </c>
      <c r="K726" s="4">
        <f t="shared" si="91"/>
        <v>258.93714783079423</v>
      </c>
      <c r="L726" s="42">
        <f>Pressure!Q726</f>
        <v>0.9110496874227646</v>
      </c>
      <c r="M726" s="10">
        <f t="shared" si="92"/>
        <v>1.4907518908685533</v>
      </c>
      <c r="N726" s="10">
        <f t="shared" si="90"/>
        <v>2.5992852259916033</v>
      </c>
    </row>
    <row r="727" spans="3:14">
      <c r="C727" s="4">
        <f>Pressure!AB727*1000000</f>
        <v>4300736.1464035716</v>
      </c>
      <c r="D727" s="78">
        <f>Pressure!I727</f>
        <v>2.1367820014326583E-4</v>
      </c>
      <c r="E727" s="40">
        <f>Pressure!H727</f>
        <v>213.67820014326583</v>
      </c>
      <c r="F727" s="10">
        <f t="shared" si="86"/>
        <v>4.5000000000000009</v>
      </c>
      <c r="G727" s="4">
        <f t="shared" si="85"/>
        <v>182257.84777973694</v>
      </c>
      <c r="H727" s="42">
        <f t="shared" si="87"/>
        <v>7.0684081341522633</v>
      </c>
      <c r="I727" s="10">
        <f t="shared" si="88"/>
        <v>1.2528626017045394</v>
      </c>
      <c r="J727" s="4">
        <f t="shared" si="89"/>
        <v>1151.3476040948267</v>
      </c>
      <c r="K727" s="4">
        <f t="shared" si="91"/>
        <v>258.83449577240833</v>
      </c>
      <c r="L727" s="42">
        <f>Pressure!Q727</f>
        <v>0.91234385773424209</v>
      </c>
      <c r="M727" s="10">
        <f t="shared" si="92"/>
        <v>1.4903353574191309</v>
      </c>
      <c r="N727" s="10">
        <f t="shared" si="90"/>
        <v>2.5992852259916033</v>
      </c>
    </row>
    <row r="728" spans="3:14">
      <c r="C728" s="4">
        <f>Pressure!AB728*1000000</f>
        <v>4299155.9073813306</v>
      </c>
      <c r="D728" s="78">
        <f>Pressure!I728</f>
        <v>2.1367820014326583E-4</v>
      </c>
      <c r="E728" s="40">
        <f>Pressure!H728</f>
        <v>213.67820014326583</v>
      </c>
      <c r="F728" s="10">
        <f t="shared" si="86"/>
        <v>4.5000000000000009</v>
      </c>
      <c r="G728" s="4">
        <f t="shared" si="85"/>
        <v>182190.87995065679</v>
      </c>
      <c r="H728" s="42">
        <f t="shared" si="87"/>
        <v>7.0663912829929716</v>
      </c>
      <c r="I728" s="10">
        <f t="shared" si="88"/>
        <v>1.252823757102582</v>
      </c>
      <c r="J728" s="4">
        <f t="shared" si="89"/>
        <v>1150.8888751678801</v>
      </c>
      <c r="K728" s="4">
        <f t="shared" si="91"/>
        <v>258.73136890604741</v>
      </c>
      <c r="L728" s="42">
        <f>Pressure!Q728</f>
        <v>0.91363817902031075</v>
      </c>
      <c r="M728" s="10">
        <f t="shared" si="92"/>
        <v>1.4899168403367407</v>
      </c>
      <c r="N728" s="10">
        <f t="shared" si="90"/>
        <v>2.5992852259916033</v>
      </c>
    </row>
    <row r="729" spans="3:14">
      <c r="C729" s="4">
        <f>Pressure!AB729*1000000</f>
        <v>4297568.3950546272</v>
      </c>
      <c r="D729" s="78">
        <f>Pressure!I729</f>
        <v>2.1367820014326583E-4</v>
      </c>
      <c r="E729" s="40">
        <f>Pressure!H729</f>
        <v>213.67820014326583</v>
      </c>
      <c r="F729" s="10">
        <f t="shared" si="86"/>
        <v>4.5000000000000009</v>
      </c>
      <c r="G729" s="4">
        <f t="shared" si="85"/>
        <v>182123.60389136383</v>
      </c>
      <c r="H729" s="42">
        <f t="shared" si="87"/>
        <v>7.0643650157394271</v>
      </c>
      <c r="I729" s="10">
        <f t="shared" si="88"/>
        <v>1.2527847049478258</v>
      </c>
      <c r="J729" s="4">
        <f t="shared" si="89"/>
        <v>1150.428034867208</v>
      </c>
      <c r="K729" s="4">
        <f t="shared" si="91"/>
        <v>258.62776738168429</v>
      </c>
      <c r="L729" s="42">
        <f>Pressure!Q729</f>
        <v>0.91493265205264651</v>
      </c>
      <c r="M729" s="10">
        <f t="shared" si="92"/>
        <v>1.4894963394493448</v>
      </c>
      <c r="N729" s="10">
        <f t="shared" si="90"/>
        <v>2.5992852259916033</v>
      </c>
    </row>
    <row r="730" spans="3:14">
      <c r="C730" s="4">
        <f>Pressure!AB730*1000000</f>
        <v>4295973.6117336415</v>
      </c>
      <c r="D730" s="78">
        <f>Pressure!I730</f>
        <v>2.1367820014326583E-4</v>
      </c>
      <c r="E730" s="40">
        <f>Pressure!H730</f>
        <v>213.67820014326583</v>
      </c>
      <c r="F730" s="10">
        <f t="shared" si="86"/>
        <v>4.5000000000000009</v>
      </c>
      <c r="G730" s="4">
        <f t="shared" si="85"/>
        <v>182056.01969975958</v>
      </c>
      <c r="H730" s="42">
        <f t="shared" si="87"/>
        <v>7.0623293334445112</v>
      </c>
      <c r="I730" s="10">
        <f t="shared" si="88"/>
        <v>1.2527454448687181</v>
      </c>
      <c r="J730" s="4">
        <f t="shared" si="89"/>
        <v>1149.9650838634345</v>
      </c>
      <c r="K730" s="4">
        <f t="shared" si="91"/>
        <v>258.52369135008195</v>
      </c>
      <c r="L730" s="42">
        <f>Pressure!Q730</f>
        <v>0.91622727760378297</v>
      </c>
      <c r="M730" s="10">
        <f t="shared" si="92"/>
        <v>1.4890738545835931</v>
      </c>
      <c r="N730" s="10">
        <f t="shared" si="90"/>
        <v>2.5992852259916033</v>
      </c>
    </row>
    <row r="731" spans="3:14">
      <c r="C731" s="4">
        <f>Pressure!AB731*1000000</f>
        <v>4294371.5597406607</v>
      </c>
      <c r="D731" s="78">
        <f>Pressure!I731</f>
        <v>2.1367820014326583E-4</v>
      </c>
      <c r="E731" s="40">
        <f>Pressure!H731</f>
        <v>213.67820014326583</v>
      </c>
      <c r="F731" s="10">
        <f t="shared" si="86"/>
        <v>4.5000000000000009</v>
      </c>
      <c r="G731" s="4">
        <f t="shared" si="85"/>
        <v>181988.1274742586</v>
      </c>
      <c r="H731" s="42">
        <f t="shared" si="87"/>
        <v>7.0602842371672256</v>
      </c>
      <c r="I731" s="10">
        <f t="shared" si="88"/>
        <v>1.2527059764914248</v>
      </c>
      <c r="J731" s="4">
        <f t="shared" si="89"/>
        <v>1149.5000228306988</v>
      </c>
      <c r="K731" s="4">
        <f t="shared" si="91"/>
        <v>258.41914096279368</v>
      </c>
      <c r="L731" s="42">
        <f>Pressure!Q731</f>
        <v>0.9175220564471166</v>
      </c>
      <c r="M731" s="10">
        <f t="shared" si="92"/>
        <v>1.4886493855657263</v>
      </c>
      <c r="N731" s="10">
        <f t="shared" si="90"/>
        <v>2.5992852259916033</v>
      </c>
    </row>
    <row r="732" spans="3:14">
      <c r="C732" s="4">
        <f>Pressure!AB732*1000000</f>
        <v>4292762.2414101828</v>
      </c>
      <c r="D732" s="78">
        <f>Pressure!I732</f>
        <v>2.1367820014326583E-4</v>
      </c>
      <c r="E732" s="40">
        <f>Pressure!H732</f>
        <v>213.67820014326583</v>
      </c>
      <c r="F732" s="10">
        <f t="shared" si="86"/>
        <v>4.5000000000000009</v>
      </c>
      <c r="G732" s="4">
        <f t="shared" ref="G732:G795" si="93">IF(C732/(1+(k-1)/2*N732^2)^(k/(k-1))&lt;patm*1000000,patm*1000000,C732/(1+(k-1)/2*N732^2)^(k/(k-1)))</f>
        <v>181919.9273137929</v>
      </c>
      <c r="H732" s="42">
        <f t="shared" si="87"/>
        <v>7.0582297279727966</v>
      </c>
      <c r="I732" s="10">
        <f t="shared" si="88"/>
        <v>1.2526662994398263</v>
      </c>
      <c r="J732" s="4">
        <f t="shared" si="89"/>
        <v>1149.0328524466838</v>
      </c>
      <c r="K732" s="4">
        <f t="shared" si="91"/>
        <v>258.31411637216939</v>
      </c>
      <c r="L732" s="42">
        <f>Pressure!Q732</f>
        <v>0.91881698935691136</v>
      </c>
      <c r="M732" s="10">
        <f t="shared" si="92"/>
        <v>1.4882229322209355</v>
      </c>
      <c r="N732" s="10">
        <f t="shared" si="90"/>
        <v>2.5992852259916033</v>
      </c>
    </row>
    <row r="733" spans="3:14">
      <c r="C733" s="4">
        <f>Pressure!AB733*1000000</f>
        <v>4291145.6590886749</v>
      </c>
      <c r="D733" s="78">
        <f>Pressure!I733</f>
        <v>2.1367820014326583E-4</v>
      </c>
      <c r="E733" s="40">
        <f>Pressure!H733</f>
        <v>213.67820014326583</v>
      </c>
      <c r="F733" s="10">
        <f t="shared" ref="F733:F796" si="94">aexit/E733</f>
        <v>4.5000000000000009</v>
      </c>
      <c r="G733" s="4">
        <f t="shared" si="93"/>
        <v>181851.41931780174</v>
      </c>
      <c r="H733" s="42">
        <f t="shared" ref="H733:H796" si="95">1/(((k+1)/2)^(1/(k-1))*(patm*1000000/C733)^(1/k)*SQRT((k+1)/(k-1)*(1-(patm*1000000/C733)^((k-1)/k))))</f>
        <v>7.0561658069323707</v>
      </c>
      <c r="I733" s="10">
        <f t="shared" ref="I733:I796" si="96">etanoz*SQRT(2*k^2/(k-1)*(2/(k+1))^((k+1)/(k-1))*(1-(G733/C733)^((k-1)/k)))+(G733-patm*1000000)/C733*(aexit/E733)</f>
        <v>1.2526264133355003</v>
      </c>
      <c r="J733" s="4">
        <f t="shared" ref="J733:J796" si="97">I733*D733*C733</f>
        <v>1148.5635733925476</v>
      </c>
      <c r="K733" s="4">
        <f t="shared" si="91"/>
        <v>258.20861773134021</v>
      </c>
      <c r="L733" s="42">
        <f>Pressure!Q733</f>
        <v>0.92011207710830401</v>
      </c>
      <c r="M733" s="10">
        <f t="shared" si="92"/>
        <v>1.4877944943739516</v>
      </c>
      <c r="N733" s="10">
        <f t="shared" si="90"/>
        <v>2.5992852259916033</v>
      </c>
    </row>
    <row r="734" spans="3:14">
      <c r="C734" s="4">
        <f>Pressure!AB734*1000000</f>
        <v>4289521.8151348578</v>
      </c>
      <c r="D734" s="78">
        <f>Pressure!I734</f>
        <v>2.1367820014326583E-4</v>
      </c>
      <c r="E734" s="40">
        <f>Pressure!H734</f>
        <v>213.67820014326583</v>
      </c>
      <c r="F734" s="10">
        <f t="shared" si="94"/>
        <v>4.5000000000000009</v>
      </c>
      <c r="G734" s="4">
        <f t="shared" si="93"/>
        <v>181782.6035862437</v>
      </c>
      <c r="H734" s="42">
        <f t="shared" si="95"/>
        <v>7.0540924751233707</v>
      </c>
      <c r="I734" s="10">
        <f t="shared" si="96"/>
        <v>1.2525863177977217</v>
      </c>
      <c r="J734" s="4">
        <f t="shared" si="97"/>
        <v>1148.0921863530054</v>
      </c>
      <c r="K734" s="4">
        <f t="shared" si="91"/>
        <v>258.10264519423708</v>
      </c>
      <c r="L734" s="42">
        <f>Pressure!Q734</f>
        <v>0.92140732047730867</v>
      </c>
      <c r="M734" s="10">
        <f t="shared" si="92"/>
        <v>1.4873640718483954</v>
      </c>
      <c r="N734" s="10">
        <f t="shared" ref="N734:N797" si="98">N733-1/834*(me-mef)</f>
        <v>2.5992852259916033</v>
      </c>
    </row>
    <row r="735" spans="3:14">
      <c r="C735" s="4">
        <f>Pressure!AB735*1000000</f>
        <v>4287890.7119195601</v>
      </c>
      <c r="D735" s="78">
        <f>Pressure!I735</f>
        <v>2.1367820014326583E-4</v>
      </c>
      <c r="E735" s="40">
        <f>Pressure!H735</f>
        <v>213.67820014326583</v>
      </c>
      <c r="F735" s="10">
        <f t="shared" si="94"/>
        <v>4.5000000000000009</v>
      </c>
      <c r="G735" s="4">
        <f t="shared" si="93"/>
        <v>181713.48021959045</v>
      </c>
      <c r="H735" s="42">
        <f t="shared" si="95"/>
        <v>7.0520097336293146</v>
      </c>
      <c r="I735" s="10">
        <f t="shared" si="96"/>
        <v>1.2525460124434491</v>
      </c>
      <c r="J735" s="4">
        <f t="shared" si="97"/>
        <v>1147.6186920162868</v>
      </c>
      <c r="K735" s="4">
        <f t="shared" si="91"/>
        <v>257.99619891558086</v>
      </c>
      <c r="L735" s="42">
        <f>Pressure!Q735</f>
        <v>0.92270272024082201</v>
      </c>
      <c r="M735" s="10">
        <f t="shared" si="92"/>
        <v>1.4869316644672899</v>
      </c>
      <c r="N735" s="10">
        <f t="shared" si="98"/>
        <v>2.5992852259916033</v>
      </c>
    </row>
    <row r="736" spans="3:14">
      <c r="C736" s="4">
        <f>Pressure!AB736*1000000</f>
        <v>4286252.3518257663</v>
      </c>
      <c r="D736" s="78">
        <f>Pressure!I736</f>
        <v>2.1367820014326583E-4</v>
      </c>
      <c r="E736" s="40">
        <f>Pressure!H736</f>
        <v>213.67820014326583</v>
      </c>
      <c r="F736" s="10">
        <f t="shared" si="94"/>
        <v>4.5000000000000009</v>
      </c>
      <c r="G736" s="4">
        <f t="shared" si="93"/>
        <v>181644.04931882879</v>
      </c>
      <c r="H736" s="42">
        <f t="shared" si="95"/>
        <v>7.0499175835398358</v>
      </c>
      <c r="I736" s="10">
        <f t="shared" si="96"/>
        <v>1.2525054968873168</v>
      </c>
      <c r="J736" s="4">
        <f t="shared" si="97"/>
        <v>1147.1430910741506</v>
      </c>
      <c r="K736" s="4">
        <f t="shared" si="91"/>
        <v>257.88927905088588</v>
      </c>
      <c r="L736" s="42">
        <f>Pressure!Q736</f>
        <v>0.92399827717662819</v>
      </c>
      <c r="M736" s="10">
        <f t="shared" si="92"/>
        <v>1.4864972720528931</v>
      </c>
      <c r="N736" s="10">
        <f t="shared" si="98"/>
        <v>2.5992852259916033</v>
      </c>
    </row>
    <row r="737" spans="3:14">
      <c r="C737" s="4">
        <f>Pressure!AB737*1000000</f>
        <v>4284606.7372486256</v>
      </c>
      <c r="D737" s="78">
        <f>Pressure!I737</f>
        <v>2.1367820014326583E-4</v>
      </c>
      <c r="E737" s="40">
        <f>Pressure!H737</f>
        <v>213.67820014326583</v>
      </c>
      <c r="F737" s="10">
        <f t="shared" si="94"/>
        <v>4.5000000000000009</v>
      </c>
      <c r="G737" s="4">
        <f t="shared" si="93"/>
        <v>181574.31098546102</v>
      </c>
      <c r="H737" s="42">
        <f t="shared" si="95"/>
        <v>7.0478160259507279</v>
      </c>
      <c r="I737" s="10">
        <f t="shared" si="96"/>
        <v>1.2524647707416257</v>
      </c>
      <c r="J737" s="4">
        <f t="shared" si="97"/>
        <v>1146.6653842218866</v>
      </c>
      <c r="K737" s="4">
        <f t="shared" si="91"/>
        <v>257.78188575646027</v>
      </c>
      <c r="L737" s="42">
        <f>Pressure!Q737</f>
        <v>0.9252939920634039</v>
      </c>
      <c r="M737" s="10">
        <f t="shared" si="92"/>
        <v>1.4860608944266864</v>
      </c>
      <c r="N737" s="10">
        <f t="shared" si="98"/>
        <v>2.5992852259916033</v>
      </c>
    </row>
    <row r="738" spans="3:14">
      <c r="C738" s="4">
        <f>Pressure!AB738*1000000</f>
        <v>4282953.8705954598</v>
      </c>
      <c r="D738" s="78">
        <f>Pressure!I738</f>
        <v>2.1367820014326583E-4</v>
      </c>
      <c r="E738" s="40">
        <f>Pressure!H738</f>
        <v>213.67820014326583</v>
      </c>
      <c r="F738" s="10">
        <f t="shared" si="94"/>
        <v>4.5000000000000009</v>
      </c>
      <c r="G738" s="4">
        <f t="shared" si="93"/>
        <v>181504.26532150537</v>
      </c>
      <c r="H738" s="42">
        <f t="shared" si="95"/>
        <v>7.0457050619639183</v>
      </c>
      <c r="I738" s="10">
        <f t="shared" si="96"/>
        <v>1.2524238336163349</v>
      </c>
      <c r="J738" s="4">
        <f t="shared" si="97"/>
        <v>1146.1855721583183</v>
      </c>
      <c r="K738" s="4">
        <f t="shared" si="91"/>
        <v>257.67401918940658</v>
      </c>
      <c r="L738" s="42">
        <f>Pressure!Q738</f>
        <v>0.9265898656807231</v>
      </c>
      <c r="M738" s="10">
        <f t="shared" si="92"/>
        <v>1.4856225314091003</v>
      </c>
      <c r="N738" s="10">
        <f t="shared" si="98"/>
        <v>2.5992852259916033</v>
      </c>
    </row>
    <row r="739" spans="3:14">
      <c r="C739" s="4">
        <f>Pressure!AB739*1000000</f>
        <v>4281293.7542859465</v>
      </c>
      <c r="D739" s="78">
        <f>Pressure!I739</f>
        <v>2.1367820014326583E-4</v>
      </c>
      <c r="E739" s="40">
        <f>Pressure!H739</f>
        <v>213.67820014326583</v>
      </c>
      <c r="F739" s="10">
        <f t="shared" si="94"/>
        <v>4.5000000000000009</v>
      </c>
      <c r="G739" s="4">
        <f t="shared" si="93"/>
        <v>181433.91242950363</v>
      </c>
      <c r="H739" s="42">
        <f t="shared" si="95"/>
        <v>7.0435846926877197</v>
      </c>
      <c r="I739" s="10">
        <f t="shared" si="96"/>
        <v>1.252382685119056</v>
      </c>
      <c r="J739" s="4">
        <f t="shared" si="97"/>
        <v>1145.7036555858556</v>
      </c>
      <c r="K739" s="4">
        <f t="shared" si="91"/>
        <v>257.56567950763355</v>
      </c>
      <c r="L739" s="42">
        <f>Pressure!Q739</f>
        <v>0.92788589880906236</v>
      </c>
      <c r="M739" s="10">
        <f t="shared" si="92"/>
        <v>1.4851821828201637</v>
      </c>
      <c r="N739" s="10">
        <f t="shared" si="98"/>
        <v>2.5992852259916033</v>
      </c>
    </row>
    <row r="740" spans="3:14">
      <c r="C740" s="4">
        <f>Pressure!AB740*1000000</f>
        <v>4279626.390751766</v>
      </c>
      <c r="D740" s="78">
        <f>Pressure!I740</f>
        <v>2.1367820014326583E-4</v>
      </c>
      <c r="E740" s="40">
        <f>Pressure!H740</f>
        <v>213.67820014326583</v>
      </c>
      <c r="F740" s="10">
        <f t="shared" si="94"/>
        <v>4.5000000000000009</v>
      </c>
      <c r="G740" s="4">
        <f t="shared" si="93"/>
        <v>181363.25241250626</v>
      </c>
      <c r="H740" s="42">
        <f t="shared" si="95"/>
        <v>7.0414549192363403</v>
      </c>
      <c r="I740" s="10">
        <f t="shared" si="96"/>
        <v>1.2523413248550359</v>
      </c>
      <c r="J740" s="4">
        <f t="shared" si="97"/>
        <v>1145.2196352103938</v>
      </c>
      <c r="K740" s="4">
        <f t="shared" si="91"/>
        <v>257.45686686983362</v>
      </c>
      <c r="L740" s="42">
        <f>Pressure!Q740</f>
        <v>0.92918209222980575</v>
      </c>
      <c r="M740" s="10">
        <f t="shared" si="92"/>
        <v>1.4847398484789422</v>
      </c>
      <c r="N740" s="10">
        <f t="shared" si="98"/>
        <v>2.5992852259916033</v>
      </c>
    </row>
    <row r="741" spans="3:14">
      <c r="C741" s="4">
        <f>Pressure!AB741*1000000</f>
        <v>4277951.7824369427</v>
      </c>
      <c r="D741" s="78">
        <f>Pressure!I741</f>
        <v>2.1367820014326583E-4</v>
      </c>
      <c r="E741" s="40">
        <f>Pressure!H741</f>
        <v>213.67820014326583</v>
      </c>
      <c r="F741" s="10">
        <f t="shared" si="94"/>
        <v>4.5000000000000009</v>
      </c>
      <c r="G741" s="4">
        <f t="shared" si="93"/>
        <v>181292.28537408679</v>
      </c>
      <c r="H741" s="42">
        <f t="shared" si="95"/>
        <v>7.0393157427303592</v>
      </c>
      <c r="I741" s="10">
        <f t="shared" si="96"/>
        <v>1.2522997524271549</v>
      </c>
      <c r="J741" s="4">
        <f t="shared" si="97"/>
        <v>1144.7335117414102</v>
      </c>
      <c r="K741" s="4">
        <f t="shared" si="91"/>
        <v>257.34758143550431</v>
      </c>
      <c r="L741" s="42">
        <f>Pressure!Q741</f>
        <v>0.93047844672524982</v>
      </c>
      <c r="M741" s="10">
        <f t="shared" si="92"/>
        <v>1.4842955282036381</v>
      </c>
      <c r="N741" s="10">
        <f t="shared" si="98"/>
        <v>2.5992852259916033</v>
      </c>
    </row>
    <row r="742" spans="3:14">
      <c r="C742" s="4">
        <f>Pressure!AB742*1000000</f>
        <v>4276269.9317977708</v>
      </c>
      <c r="D742" s="78">
        <f>Pressure!I742</f>
        <v>2.1367820014326583E-4</v>
      </c>
      <c r="E742" s="40">
        <f>Pressure!H742</f>
        <v>213.67820014326583</v>
      </c>
      <c r="F742" s="10">
        <f t="shared" si="94"/>
        <v>4.5000000000000009</v>
      </c>
      <c r="G742" s="4">
        <f t="shared" si="93"/>
        <v>181221.01141833884</v>
      </c>
      <c r="H742" s="42">
        <f t="shared" si="95"/>
        <v>7.037167164296573</v>
      </c>
      <c r="I742" s="10">
        <f t="shared" si="96"/>
        <v>1.2522579674359153</v>
      </c>
      <c r="J742" s="4">
        <f t="shared" si="97"/>
        <v>1144.2452858919451</v>
      </c>
      <c r="K742" s="4">
        <f t="shared" si="91"/>
        <v>257.23782336494429</v>
      </c>
      <c r="L742" s="42">
        <f>Pressure!Q742</f>
        <v>0.93177496307860874</v>
      </c>
      <c r="M742" s="10">
        <f t="shared" si="92"/>
        <v>1.4838492218117452</v>
      </c>
      <c r="N742" s="10">
        <f t="shared" si="98"/>
        <v>2.5992852259916033</v>
      </c>
    </row>
    <row r="743" spans="3:14">
      <c r="C743" s="4">
        <f>Pressure!AB743*1000000</f>
        <v>4274580.8413027087</v>
      </c>
      <c r="D743" s="78">
        <f>Pressure!I743</f>
        <v>2.1367820014326583E-4</v>
      </c>
      <c r="E743" s="40">
        <f>Pressure!H743</f>
        <v>213.67820014326583</v>
      </c>
      <c r="F743" s="10">
        <f t="shared" si="94"/>
        <v>4.5000000000000009</v>
      </c>
      <c r="G743" s="4">
        <f t="shared" si="93"/>
        <v>181149.43064987141</v>
      </c>
      <c r="H743" s="42">
        <f t="shared" si="95"/>
        <v>7.0350091850678922</v>
      </c>
      <c r="I743" s="10">
        <f t="shared" si="96"/>
        <v>1.2522159694794306</v>
      </c>
      <c r="J743" s="4">
        <f t="shared" si="97"/>
        <v>1143.7549583785687</v>
      </c>
      <c r="K743" s="4">
        <f t="shared" si="91"/>
        <v>257.12759281924571</v>
      </c>
      <c r="L743" s="42">
        <f>Pressure!Q743</f>
        <v>0.93307164207401938</v>
      </c>
      <c r="M743" s="10">
        <f t="shared" si="92"/>
        <v>1.4834009291199923</v>
      </c>
      <c r="N743" s="10">
        <f t="shared" si="98"/>
        <v>2.5992852259916033</v>
      </c>
    </row>
    <row r="744" spans="3:14">
      <c r="C744" s="4">
        <f>Pressure!AB744*1000000</f>
        <v>4272884.5134325605</v>
      </c>
      <c r="D744" s="78">
        <f>Pressure!I744</f>
        <v>2.1367820014326583E-4</v>
      </c>
      <c r="E744" s="40">
        <f>Pressure!H744</f>
        <v>213.67820014326583</v>
      </c>
      <c r="F744" s="10">
        <f t="shared" si="94"/>
        <v>4.5000000000000009</v>
      </c>
      <c r="G744" s="4">
        <f t="shared" si="93"/>
        <v>181077.54317381675</v>
      </c>
      <c r="H744" s="42">
        <f t="shared" si="95"/>
        <v>7.0328418061835487</v>
      </c>
      <c r="I744" s="10">
        <f t="shared" si="96"/>
        <v>1.2521737581534182</v>
      </c>
      <c r="J744" s="4">
        <f t="shared" si="97"/>
        <v>1143.262529921436</v>
      </c>
      <c r="K744" s="4">
        <f t="shared" si="91"/>
        <v>257.01688996030663</v>
      </c>
      <c r="L744" s="42">
        <f>Pressure!Q744</f>
        <v>0.9343684844965463</v>
      </c>
      <c r="M744" s="10">
        <f t="shared" si="92"/>
        <v>1.4829506499442078</v>
      </c>
      <c r="N744" s="10">
        <f t="shared" si="98"/>
        <v>2.5992852259916033</v>
      </c>
    </row>
    <row r="745" spans="3:14">
      <c r="C745" s="4">
        <f>Pressure!AB745*1000000</f>
        <v>4271180.9506804254</v>
      </c>
      <c r="D745" s="78">
        <f>Pressure!I745</f>
        <v>2.1367820014326583E-4</v>
      </c>
      <c r="E745" s="40">
        <f>Pressure!H745</f>
        <v>213.67820014326583</v>
      </c>
      <c r="F745" s="10">
        <f t="shared" si="94"/>
        <v>4.5000000000000009</v>
      </c>
      <c r="G745" s="4">
        <f t="shared" si="93"/>
        <v>181005.34909582813</v>
      </c>
      <c r="H745" s="42">
        <f t="shared" si="95"/>
        <v>7.0306650287890315</v>
      </c>
      <c r="I745" s="10">
        <f t="shared" si="96"/>
        <v>1.2521313330511901</v>
      </c>
      <c r="J745" s="4">
        <f t="shared" si="97"/>
        <v>1142.7680012442713</v>
      </c>
      <c r="K745" s="4">
        <f t="shared" si="91"/>
        <v>256.90571495082759</v>
      </c>
      <c r="L745" s="42">
        <f>Pressure!Q745</f>
        <v>0.93566549113218711</v>
      </c>
      <c r="M745" s="10">
        <f t="shared" si="92"/>
        <v>1.4824983840997008</v>
      </c>
      <c r="N745" s="10">
        <f t="shared" si="98"/>
        <v>2.5992852259916033</v>
      </c>
    </row>
    <row r="746" spans="3:14">
      <c r="C746" s="4">
        <f>Pressure!AB746*1000000</f>
        <v>4269470.15555159</v>
      </c>
      <c r="D746" s="78">
        <f>Pressure!I746</f>
        <v>2.1367820014326583E-4</v>
      </c>
      <c r="E746" s="40">
        <f>Pressure!H746</f>
        <v>213.67820014326583</v>
      </c>
      <c r="F746" s="10">
        <f t="shared" si="94"/>
        <v>4.5000000000000009</v>
      </c>
      <c r="G746" s="4">
        <f t="shared" si="93"/>
        <v>180932.84852207536</v>
      </c>
      <c r="H746" s="42">
        <f t="shared" si="95"/>
        <v>7.0284788540359386</v>
      </c>
      <c r="I746" s="10">
        <f t="shared" si="96"/>
        <v>1.2520886937636393</v>
      </c>
      <c r="J746" s="4">
        <f t="shared" si="97"/>
        <v>1142.2713730743355</v>
      </c>
      <c r="K746" s="4">
        <f t="shared" si="91"/>
        <v>256.79406795430413</v>
      </c>
      <c r="L746" s="42">
        <f>Pressure!Q746</f>
        <v>0.93696266276787732</v>
      </c>
      <c r="M746" s="10">
        <f t="shared" si="92"/>
        <v>1.4820441314006989</v>
      </c>
      <c r="N746" s="10">
        <f t="shared" si="98"/>
        <v>2.5992852259916033</v>
      </c>
    </row>
    <row r="747" spans="3:14">
      <c r="C747" s="4">
        <f>Pressure!AB747*1000000</f>
        <v>4267752.1305637173</v>
      </c>
      <c r="D747" s="78">
        <f>Pressure!I747</f>
        <v>2.1367820014326583E-4</v>
      </c>
      <c r="E747" s="40">
        <f>Pressure!H747</f>
        <v>213.67820014326583</v>
      </c>
      <c r="F747" s="10">
        <f t="shared" si="94"/>
        <v>4.5000000000000009</v>
      </c>
      <c r="G747" s="4">
        <f t="shared" si="93"/>
        <v>180860.04155925266</v>
      </c>
      <c r="H747" s="42">
        <f t="shared" si="95"/>
        <v>7.026283283082206</v>
      </c>
      <c r="I747" s="10">
        <f t="shared" si="96"/>
        <v>1.2520458398792358</v>
      </c>
      <c r="J747" s="4">
        <f t="shared" si="97"/>
        <v>1141.7726461424841</v>
      </c>
      <c r="K747" s="4">
        <f t="shared" si="91"/>
        <v>256.68194913503982</v>
      </c>
      <c r="L747" s="42">
        <f>Pressure!Q747</f>
        <v>0.93826000019149558</v>
      </c>
      <c r="M747" s="10">
        <f t="shared" si="92"/>
        <v>1.4815878916607235</v>
      </c>
      <c r="N747" s="10">
        <f t="shared" si="98"/>
        <v>2.5992852259916033</v>
      </c>
    </row>
    <row r="748" spans="3:14">
      <c r="C748" s="4">
        <f>Pressure!AB748*1000000</f>
        <v>4266026.8782468885</v>
      </c>
      <c r="D748" s="78">
        <f>Pressure!I748</f>
        <v>2.1367820014326583E-4</v>
      </c>
      <c r="E748" s="40">
        <f>Pressure!H748</f>
        <v>213.67820014326583</v>
      </c>
      <c r="F748" s="10">
        <f t="shared" si="94"/>
        <v>4.5000000000000009</v>
      </c>
      <c r="G748" s="4">
        <f t="shared" si="93"/>
        <v>180786.92831458052</v>
      </c>
      <c r="H748" s="42">
        <f t="shared" si="95"/>
        <v>7.0240783170921652</v>
      </c>
      <c r="I748" s="10">
        <f t="shared" si="96"/>
        <v>1.2520027709840162</v>
      </c>
      <c r="J748" s="4">
        <f t="shared" si="97"/>
        <v>1141.2718211831757</v>
      </c>
      <c r="K748" s="4">
        <f t="shared" si="91"/>
        <v>256.56935865814842</v>
      </c>
      <c r="L748" s="42">
        <f>Pressure!Q748</f>
        <v>0.93955750419186879</v>
      </c>
      <c r="M748" s="10">
        <f t="shared" si="92"/>
        <v>1.4811296646924799</v>
      </c>
      <c r="N748" s="10">
        <f t="shared" si="98"/>
        <v>2.5992852259916033</v>
      </c>
    </row>
    <row r="749" spans="3:14">
      <c r="C749" s="4">
        <f>Pressure!AB749*1000000</f>
        <v>4264294.401143413</v>
      </c>
      <c r="D749" s="78">
        <f>Pressure!I749</f>
        <v>2.1367820014326583E-4</v>
      </c>
      <c r="E749" s="40">
        <f>Pressure!H749</f>
        <v>213.67820014326583</v>
      </c>
      <c r="F749" s="10">
        <f t="shared" si="94"/>
        <v>4.5000000000000009</v>
      </c>
      <c r="G749" s="4">
        <f t="shared" si="93"/>
        <v>180713.50889579774</v>
      </c>
      <c r="H749" s="42">
        <f t="shared" si="95"/>
        <v>7.0218639572362864</v>
      </c>
      <c r="I749" s="10">
        <f t="shared" si="96"/>
        <v>1.2519594866615704</v>
      </c>
      <c r="J749" s="4">
        <f t="shared" si="97"/>
        <v>1140.7688989344199</v>
      </c>
      <c r="K749" s="4">
        <f t="shared" si="91"/>
        <v>256.45629668954183</v>
      </c>
      <c r="L749" s="42">
        <f>Pressure!Q749</f>
        <v>0.94085517555877729</v>
      </c>
      <c r="M749" s="10">
        <f t="shared" si="92"/>
        <v>1.4806694503079334</v>
      </c>
      <c r="N749" s="10">
        <f t="shared" si="98"/>
        <v>2.5992852259916033</v>
      </c>
    </row>
    <row r="750" spans="3:14">
      <c r="C750" s="4">
        <f>Pressure!AB750*1000000</f>
        <v>4262554.7018079329</v>
      </c>
      <c r="D750" s="78">
        <f>Pressure!I750</f>
        <v>2.1367820014326583E-4</v>
      </c>
      <c r="E750" s="40">
        <f>Pressure!H750</f>
        <v>213.67820014326583</v>
      </c>
      <c r="F750" s="10">
        <f t="shared" si="94"/>
        <v>4.5000000000000009</v>
      </c>
      <c r="G750" s="4">
        <f t="shared" si="93"/>
        <v>180639.78341116561</v>
      </c>
      <c r="H750" s="42">
        <f t="shared" si="95"/>
        <v>7.0196402046913127</v>
      </c>
      <c r="I750" s="10">
        <f t="shared" si="96"/>
        <v>1.2519159864930327</v>
      </c>
      <c r="J750" s="4">
        <f t="shared" si="97"/>
        <v>1140.2638801378059</v>
      </c>
      <c r="K750" s="4">
        <f t="shared" si="91"/>
        <v>256.34276339593674</v>
      </c>
      <c r="L750" s="42">
        <f>Pressure!Q750</f>
        <v>0.94215301508296012</v>
      </c>
      <c r="M750" s="10">
        <f t="shared" si="92"/>
        <v>1.4802072483182693</v>
      </c>
      <c r="N750" s="10">
        <f t="shared" si="98"/>
        <v>2.5992852259916033</v>
      </c>
    </row>
    <row r="751" spans="3:14">
      <c r="C751" s="4">
        <f>Pressure!AB751*1000000</f>
        <v>4260807.7828075718</v>
      </c>
      <c r="D751" s="78">
        <f>Pressure!I751</f>
        <v>2.1367820014326583E-4</v>
      </c>
      <c r="E751" s="40">
        <f>Pressure!H751</f>
        <v>213.67820014326583</v>
      </c>
      <c r="F751" s="10">
        <f t="shared" si="94"/>
        <v>4.5000000000000009</v>
      </c>
      <c r="G751" s="4">
        <f t="shared" si="93"/>
        <v>180565.75196947451</v>
      </c>
      <c r="H751" s="42">
        <f t="shared" si="95"/>
        <v>7.0174070606404255</v>
      </c>
      <c r="I751" s="10">
        <f t="shared" si="96"/>
        <v>1.2518722700570768</v>
      </c>
      <c r="J751" s="4">
        <f t="shared" si="97"/>
        <v>1139.7567655385462</v>
      </c>
      <c r="K751" s="4">
        <f t="shared" si="91"/>
        <v>256.22875894486452</v>
      </c>
      <c r="L751" s="42">
        <f>Pressure!Q751</f>
        <v>0.94345102355612009</v>
      </c>
      <c r="M751" s="10">
        <f t="shared" si="92"/>
        <v>1.4797430585337885</v>
      </c>
      <c r="N751" s="10">
        <f t="shared" si="98"/>
        <v>2.5992852259916033</v>
      </c>
    </row>
    <row r="752" spans="3:14">
      <c r="C752" s="4">
        <f>Pressure!AB752*1000000</f>
        <v>4259053.6467216909</v>
      </c>
      <c r="D752" s="78">
        <f>Pressure!I752</f>
        <v>2.1367820014326583E-4</v>
      </c>
      <c r="E752" s="40">
        <f>Pressure!H752</f>
        <v>213.67820014326583</v>
      </c>
      <c r="F752" s="10">
        <f t="shared" si="94"/>
        <v>4.5000000000000009</v>
      </c>
      <c r="G752" s="4">
        <f t="shared" si="93"/>
        <v>180491.41468003331</v>
      </c>
      <c r="H752" s="42">
        <f t="shared" si="95"/>
        <v>7.015164526272943</v>
      </c>
      <c r="I752" s="10">
        <f t="shared" si="96"/>
        <v>1.2518283369298979</v>
      </c>
      <c r="J752" s="4">
        <f t="shared" si="97"/>
        <v>1139.2475558854055</v>
      </c>
      <c r="K752" s="4">
        <f t="shared" si="91"/>
        <v>256.11428350465479</v>
      </c>
      <c r="L752" s="42">
        <f>Pressure!Q752</f>
        <v>0.94474920177092914</v>
      </c>
      <c r="M752" s="10">
        <f t="shared" si="92"/>
        <v>1.4792768807641197</v>
      </c>
      <c r="N752" s="10">
        <f t="shared" si="98"/>
        <v>2.5992852259916033</v>
      </c>
    </row>
    <row r="753" spans="3:14">
      <c r="C753" s="4">
        <f>Pressure!AB753*1000000</f>
        <v>4257292.2961421814</v>
      </c>
      <c r="D753" s="78">
        <f>Pressure!I753</f>
        <v>2.1367820014326583E-4</v>
      </c>
      <c r="E753" s="40">
        <f>Pressure!H753</f>
        <v>213.67820014326583</v>
      </c>
      <c r="F753" s="10">
        <f t="shared" si="94"/>
        <v>4.5000000000000009</v>
      </c>
      <c r="G753" s="4">
        <f t="shared" si="93"/>
        <v>180416.77165268196</v>
      </c>
      <c r="H753" s="42">
        <f t="shared" si="95"/>
        <v>7.0129126027846853</v>
      </c>
      <c r="I753" s="10">
        <f t="shared" si="96"/>
        <v>1.2517841866852113</v>
      </c>
      <c r="J753" s="4">
        <f t="shared" si="97"/>
        <v>1138.7362519307867</v>
      </c>
      <c r="K753" s="4">
        <f t="shared" si="91"/>
        <v>255.99933724445543</v>
      </c>
      <c r="L753" s="42">
        <f>Pressure!Q753</f>
        <v>0.9460475505210334</v>
      </c>
      <c r="M753" s="10">
        <f t="shared" si="92"/>
        <v>1.4788087148179492</v>
      </c>
      <c r="N753" s="10">
        <f t="shared" si="98"/>
        <v>2.5992852259916033</v>
      </c>
    </row>
    <row r="754" spans="3:14">
      <c r="C754" s="4">
        <f>Pressure!AB754*1000000</f>
        <v>4255523.7336732447</v>
      </c>
      <c r="D754" s="78">
        <f>Pressure!I754</f>
        <v>2.1367820014326583E-4</v>
      </c>
      <c r="E754" s="40">
        <f>Pressure!H754</f>
        <v>213.67820014326583</v>
      </c>
      <c r="F754" s="10">
        <f t="shared" si="94"/>
        <v>4.5000000000000009</v>
      </c>
      <c r="G754" s="4">
        <f t="shared" si="93"/>
        <v>180341.82299778203</v>
      </c>
      <c r="H754" s="42">
        <f t="shared" si="95"/>
        <v>7.0106512913776715</v>
      </c>
      <c r="I754" s="10">
        <f t="shared" si="96"/>
        <v>1.2517398188942352</v>
      </c>
      <c r="J754" s="4">
        <f t="shared" si="97"/>
        <v>1138.2228544306647</v>
      </c>
      <c r="K754" s="4">
        <f t="shared" si="91"/>
        <v>255.88392033421715</v>
      </c>
      <c r="L754" s="42">
        <f>Pressure!Q754</f>
        <v>0.94734607060105847</v>
      </c>
      <c r="M754" s="10">
        <f t="shared" si="92"/>
        <v>1.4783385605031389</v>
      </c>
      <c r="N754" s="10">
        <f t="shared" si="98"/>
        <v>2.5992852259916033</v>
      </c>
    </row>
    <row r="755" spans="3:14">
      <c r="C755" s="4">
        <f>Pressure!AB755*1000000</f>
        <v>4253747.9619316142</v>
      </c>
      <c r="D755" s="78">
        <f>Pressure!I755</f>
        <v>2.1367820014326583E-4</v>
      </c>
      <c r="E755" s="40">
        <f>Pressure!H755</f>
        <v>213.67820014326583</v>
      </c>
      <c r="F755" s="10">
        <f t="shared" si="94"/>
        <v>4.5000000000000009</v>
      </c>
      <c r="G755" s="4">
        <f t="shared" si="93"/>
        <v>180266.56882622623</v>
      </c>
      <c r="H755" s="42">
        <f t="shared" si="95"/>
        <v>7.0083805932604131</v>
      </c>
      <c r="I755" s="10">
        <f t="shared" si="96"/>
        <v>1.2516952331256865</v>
      </c>
      <c r="J755" s="4">
        <f t="shared" si="97"/>
        <v>1137.7073641446536</v>
      </c>
      <c r="K755" s="4">
        <f t="shared" si="91"/>
        <v>255.76803294470881</v>
      </c>
      <c r="L755" s="42">
        <f>Pressure!Q755</f>
        <v>0.94864476280661481</v>
      </c>
      <c r="M755" s="10">
        <f t="shared" si="92"/>
        <v>1.4778664176269516</v>
      </c>
      <c r="N755" s="10">
        <f t="shared" si="98"/>
        <v>2.5992852259916033</v>
      </c>
    </row>
    <row r="756" spans="3:14">
      <c r="C756" s="4">
        <f>Pressure!AB756*1000000</f>
        <v>4251964.9835462719</v>
      </c>
      <c r="D756" s="78">
        <f>Pressure!I756</f>
        <v>2.1367820014326583E-4</v>
      </c>
      <c r="E756" s="40">
        <f>Pressure!H756</f>
        <v>213.67820014326583</v>
      </c>
      <c r="F756" s="10">
        <f t="shared" si="94"/>
        <v>4.5000000000000009</v>
      </c>
      <c r="G756" s="4">
        <f t="shared" si="93"/>
        <v>180191.00924942634</v>
      </c>
      <c r="H756" s="42">
        <f t="shared" si="95"/>
        <v>7.0061005096475419</v>
      </c>
      <c r="I756" s="10">
        <f t="shared" si="96"/>
        <v>1.2516504289457635</v>
      </c>
      <c r="J756" s="4">
        <f t="shared" si="97"/>
        <v>1137.1897818359237</v>
      </c>
      <c r="K756" s="4">
        <f t="shared" si="91"/>
        <v>255.6516752474987</v>
      </c>
      <c r="L756" s="42">
        <f>Pressure!Q756</f>
        <v>0.94994362793430298</v>
      </c>
      <c r="M756" s="10">
        <f t="shared" si="92"/>
        <v>1.4773922859957644</v>
      </c>
      <c r="N756" s="10">
        <f t="shared" si="98"/>
        <v>2.5992852259916033</v>
      </c>
    </row>
    <row r="757" spans="3:14">
      <c r="C757" s="4">
        <f>Pressure!AB757*1000000</f>
        <v>4250174.8011588687</v>
      </c>
      <c r="D757" s="78">
        <f>Pressure!I757</f>
        <v>2.1367820014326583E-4</v>
      </c>
      <c r="E757" s="40">
        <f>Pressure!H757</f>
        <v>213.67820014326583</v>
      </c>
      <c r="F757" s="10">
        <f t="shared" si="94"/>
        <v>4.5000000000000009</v>
      </c>
      <c r="G757" s="4">
        <f t="shared" si="93"/>
        <v>180115.14437933097</v>
      </c>
      <c r="H757" s="42">
        <f t="shared" si="95"/>
        <v>7.0038110417603159</v>
      </c>
      <c r="I757" s="10">
        <f t="shared" si="96"/>
        <v>1.2516054059181443</v>
      </c>
      <c r="J757" s="4">
        <f t="shared" si="97"/>
        <v>1136.6701082713209</v>
      </c>
      <c r="K757" s="4">
        <f t="shared" si="91"/>
        <v>255.53484741498156</v>
      </c>
      <c r="L757" s="42">
        <f>Pressure!Q757</f>
        <v>0.95124266678171876</v>
      </c>
      <c r="M757" s="10">
        <f t="shared" si="92"/>
        <v>1.4769161654149423</v>
      </c>
      <c r="N757" s="10">
        <f t="shared" si="98"/>
        <v>2.5992852259916033</v>
      </c>
    </row>
    <row r="758" spans="3:14">
      <c r="C758" s="4">
        <f>Pressure!AB758*1000000</f>
        <v>4248377.4174234793</v>
      </c>
      <c r="D758" s="78">
        <f>Pressure!I758</f>
        <v>2.1367820014326583E-4</v>
      </c>
      <c r="E758" s="40">
        <f>Pressure!H758</f>
        <v>213.67820014326583</v>
      </c>
      <c r="F758" s="10">
        <f t="shared" si="94"/>
        <v>4.5000000000000009</v>
      </c>
      <c r="G758" s="4">
        <f t="shared" si="93"/>
        <v>180038.97432841532</v>
      </c>
      <c r="H758" s="42">
        <f t="shared" si="95"/>
        <v>7.0015121908263414</v>
      </c>
      <c r="I758" s="10">
        <f t="shared" si="96"/>
        <v>1.2515601636039719</v>
      </c>
      <c r="J758" s="4">
        <f t="shared" si="97"/>
        <v>1136.1483442212993</v>
      </c>
      <c r="K758" s="4">
        <f t="shared" si="91"/>
        <v>255.41754962036316</v>
      </c>
      <c r="L758" s="42">
        <f>Pressure!Q758</f>
        <v>0.95254188014745855</v>
      </c>
      <c r="M758" s="10">
        <f t="shared" si="92"/>
        <v>1.4764380556892225</v>
      </c>
      <c r="N758" s="10">
        <f t="shared" si="98"/>
        <v>2.5992852259916033</v>
      </c>
    </row>
    <row r="759" spans="3:14">
      <c r="C759" s="4">
        <f>Pressure!AB759*1000000</f>
        <v>4246572.8350065071</v>
      </c>
      <c r="D759" s="78">
        <f>Pressure!I759</f>
        <v>2.1367820014326583E-4</v>
      </c>
      <c r="E759" s="40">
        <f>Pressure!H759</f>
        <v>213.67820014326583</v>
      </c>
      <c r="F759" s="10">
        <f t="shared" si="94"/>
        <v>4.5000000000000009</v>
      </c>
      <c r="G759" s="4">
        <f t="shared" si="93"/>
        <v>179962.49920967699</v>
      </c>
      <c r="H759" s="42">
        <f t="shared" si="95"/>
        <v>6.9992039580794074</v>
      </c>
      <c r="I759" s="10">
        <f t="shared" si="96"/>
        <v>1.2515147015618397</v>
      </c>
      <c r="J759" s="4">
        <f t="shared" si="97"/>
        <v>1135.6244904598911</v>
      </c>
      <c r="K759" s="4">
        <f t="shared" si="91"/>
        <v>255.2997820376537</v>
      </c>
      <c r="L759" s="42">
        <f>Pressure!Q759</f>
        <v>0.95384126883112486</v>
      </c>
      <c r="M759" s="10">
        <f t="shared" si="92"/>
        <v>1.4759579566226286</v>
      </c>
      <c r="N759" s="10">
        <f t="shared" si="98"/>
        <v>2.5992852259916033</v>
      </c>
    </row>
    <row r="760" spans="3:14">
      <c r="C760" s="4">
        <f>Pressure!AB760*1000000</f>
        <v>4244761.0565869939</v>
      </c>
      <c r="D760" s="78">
        <f>Pressure!I760</f>
        <v>2.1367820014326583E-4</v>
      </c>
      <c r="E760" s="40">
        <f>Pressure!H760</f>
        <v>213.67820014326583</v>
      </c>
      <c r="F760" s="10">
        <f t="shared" si="94"/>
        <v>4.5000000000000009</v>
      </c>
      <c r="G760" s="4">
        <f t="shared" si="93"/>
        <v>179885.71913664916</v>
      </c>
      <c r="H760" s="42">
        <f t="shared" si="95"/>
        <v>6.996886344759889</v>
      </c>
      <c r="I760" s="10">
        <f t="shared" si="96"/>
        <v>1.2514690193477893</v>
      </c>
      <c r="J760" s="4">
        <f t="shared" si="97"/>
        <v>1135.0985477647985</v>
      </c>
      <c r="K760" s="4">
        <f t="shared" si="91"/>
        <v>255.18154484168844</v>
      </c>
      <c r="L760" s="42">
        <f>Pressure!Q760</f>
        <v>0.95514083363333158</v>
      </c>
      <c r="M760" s="10">
        <f t="shared" si="92"/>
        <v>1.4754758680183566</v>
      </c>
      <c r="N760" s="10">
        <f t="shared" si="98"/>
        <v>2.5992852259916033</v>
      </c>
    </row>
    <row r="761" spans="3:14">
      <c r="C761" s="4">
        <f>Pressure!AB761*1000000</f>
        <v>4242942.0848565251</v>
      </c>
      <c r="D761" s="78">
        <f>Pressure!I761</f>
        <v>2.1367820014326583E-4</v>
      </c>
      <c r="E761" s="40">
        <f>Pressure!H761</f>
        <v>213.67820014326583</v>
      </c>
      <c r="F761" s="10">
        <f t="shared" si="94"/>
        <v>4.5000000000000009</v>
      </c>
      <c r="G761" s="4">
        <f t="shared" si="93"/>
        <v>179808.63422339666</v>
      </c>
      <c r="H761" s="42">
        <f t="shared" si="95"/>
        <v>6.9945593521146154</v>
      </c>
      <c r="I761" s="10">
        <f t="shared" si="96"/>
        <v>1.251423116515296</v>
      </c>
      <c r="J761" s="4">
        <f t="shared" si="97"/>
        <v>1134.5705169173632</v>
      </c>
      <c r="K761" s="4">
        <f t="shared" si="91"/>
        <v>255.06283820812087</v>
      </c>
      <c r="L761" s="42">
        <f>Pressure!Q761</f>
        <v>0.95644057535570903</v>
      </c>
      <c r="M761" s="10">
        <f t="shared" si="92"/>
        <v>1.4749917896784117</v>
      </c>
      <c r="N761" s="10">
        <f t="shared" si="98"/>
        <v>2.5992852259916033</v>
      </c>
    </row>
    <row r="762" spans="3:14">
      <c r="C762" s="4">
        <f>Pressure!AB762*1000000</f>
        <v>4241115.9225190599</v>
      </c>
      <c r="D762" s="78">
        <f>Pressure!I762</f>
        <v>2.1367820014326583E-4</v>
      </c>
      <c r="E762" s="40">
        <f>Pressure!H762</f>
        <v>213.67820014326583</v>
      </c>
      <c r="F762" s="10">
        <f t="shared" si="94"/>
        <v>4.5000000000000009</v>
      </c>
      <c r="G762" s="4">
        <f t="shared" si="93"/>
        <v>179731.24458450862</v>
      </c>
      <c r="H762" s="42">
        <f t="shared" si="95"/>
        <v>6.9922229813966617</v>
      </c>
      <c r="I762" s="10">
        <f t="shared" si="96"/>
        <v>1.2513769926152554</v>
      </c>
      <c r="J762" s="4">
        <f t="shared" si="97"/>
        <v>1134.04039870252</v>
      </c>
      <c r="K762" s="4">
        <f t="shared" si="91"/>
        <v>254.94366231341215</v>
      </c>
      <c r="L762" s="42">
        <f>Pressure!Q762</f>
        <v>0.95774049480090984</v>
      </c>
      <c r="M762" s="10">
        <f t="shared" si="92"/>
        <v>1.4745057214045425</v>
      </c>
      <c r="N762" s="10">
        <f t="shared" si="98"/>
        <v>2.5992852259916033</v>
      </c>
    </row>
    <row r="763" spans="3:14">
      <c r="C763" s="4">
        <f>Pressure!AB763*1000000</f>
        <v>4239282.5722912271</v>
      </c>
      <c r="D763" s="78">
        <f>Pressure!I763</f>
        <v>2.1367820014326583E-4</v>
      </c>
      <c r="E763" s="40">
        <f>Pressure!H763</f>
        <v>213.67820014326583</v>
      </c>
      <c r="F763" s="10">
        <f t="shared" si="94"/>
        <v>4.5000000000000009</v>
      </c>
      <c r="G763" s="4">
        <f t="shared" si="93"/>
        <v>179653.55033511118</v>
      </c>
      <c r="H763" s="42">
        <f t="shared" si="95"/>
        <v>6.9898772338656769</v>
      </c>
      <c r="I763" s="10">
        <f t="shared" si="96"/>
        <v>1.2513306471959782</v>
      </c>
      <c r="J763" s="4">
        <f t="shared" si="97"/>
        <v>1133.5081939088816</v>
      </c>
      <c r="K763" s="4">
        <f t="shared" si="91"/>
        <v>254.82401733485042</v>
      </c>
      <c r="L763" s="42">
        <f>Pressure!Q763</f>
        <v>0.95904059277261389</v>
      </c>
      <c r="M763" s="10">
        <f t="shared" si="92"/>
        <v>1.4740176629972288</v>
      </c>
      <c r="N763" s="10">
        <f t="shared" si="98"/>
        <v>2.5992852259916033</v>
      </c>
    </row>
    <row r="764" spans="3:14">
      <c r="C764" s="4">
        <f>Pressure!AB764*1000000</f>
        <v>4237442.0369021334</v>
      </c>
      <c r="D764" s="78">
        <f>Pressure!I764</f>
        <v>2.1367820014326583E-4</v>
      </c>
      <c r="E764" s="40">
        <f>Pressure!H764</f>
        <v>213.67820014326583</v>
      </c>
      <c r="F764" s="10">
        <f t="shared" si="94"/>
        <v>4.5000000000000009</v>
      </c>
      <c r="G764" s="4">
        <f t="shared" si="93"/>
        <v>179575.55159085919</v>
      </c>
      <c r="H764" s="42">
        <f t="shared" si="95"/>
        <v>6.9875221107876779</v>
      </c>
      <c r="I764" s="10">
        <f t="shared" si="96"/>
        <v>1.2512840798031746</v>
      </c>
      <c r="J764" s="4">
        <f t="shared" si="97"/>
        <v>1132.9739033286824</v>
      </c>
      <c r="K764" s="4">
        <f t="shared" si="91"/>
        <v>254.70390345053784</v>
      </c>
      <c r="L764" s="42">
        <f>Pressure!Q764</f>
        <v>0.96034087007553415</v>
      </c>
      <c r="M764" s="10">
        <f t="shared" si="92"/>
        <v>1.4735276142565579</v>
      </c>
      <c r="N764" s="10">
        <f t="shared" si="98"/>
        <v>2.5992852259916033</v>
      </c>
    </row>
    <row r="765" spans="3:14">
      <c r="C765" s="4">
        <f>Pressure!AB765*1000000</f>
        <v>4235594.3190935627</v>
      </c>
      <c r="D765" s="78">
        <f>Pressure!I765</f>
        <v>2.1367820014326583E-4</v>
      </c>
      <c r="E765" s="40">
        <f>Pressure!H765</f>
        <v>213.67820014326583</v>
      </c>
      <c r="F765" s="10">
        <f t="shared" si="94"/>
        <v>4.5000000000000009</v>
      </c>
      <c r="G765" s="4">
        <f t="shared" si="93"/>
        <v>179497.24846794474</v>
      </c>
      <c r="H765" s="42">
        <f t="shared" si="95"/>
        <v>6.985157613435284</v>
      </c>
      <c r="I765" s="10">
        <f t="shared" si="96"/>
        <v>1.2512372899799489</v>
      </c>
      <c r="J765" s="4">
        <f t="shared" si="97"/>
        <v>1132.4375277578376</v>
      </c>
      <c r="K765" s="4">
        <f t="shared" si="91"/>
        <v>254.58332083940417</v>
      </c>
      <c r="L765" s="42">
        <f>Pressure!Q765</f>
        <v>0.96164132751542164</v>
      </c>
      <c r="M765" s="10">
        <f t="shared" si="92"/>
        <v>1.473035574981318</v>
      </c>
      <c r="N765" s="10">
        <f t="shared" si="98"/>
        <v>2.5992852259916033</v>
      </c>
    </row>
    <row r="766" spans="3:14">
      <c r="C766" s="4">
        <f>Pressure!AB766*1000000</f>
        <v>4233739.4216197738</v>
      </c>
      <c r="D766" s="78">
        <f>Pressure!I766</f>
        <v>2.1367820014326583E-4</v>
      </c>
      <c r="E766" s="40">
        <f>Pressure!H766</f>
        <v>213.67820014326583</v>
      </c>
      <c r="F766" s="10">
        <f t="shared" si="94"/>
        <v>4.5000000000000009</v>
      </c>
      <c r="G766" s="4">
        <f t="shared" si="93"/>
        <v>179418.64108308867</v>
      </c>
      <c r="H766" s="42">
        <f t="shared" si="95"/>
        <v>6.9827837430874276</v>
      </c>
      <c r="I766" s="10">
        <f t="shared" si="96"/>
        <v>1.251190277266782</v>
      </c>
      <c r="J766" s="4">
        <f t="shared" si="97"/>
        <v>1131.8990679958829</v>
      </c>
      <c r="K766" s="4">
        <f t="shared" si="91"/>
        <v>254.46226968119305</v>
      </c>
      <c r="L766" s="42">
        <f>Pressure!Q766</f>
        <v>0.96294196589907122</v>
      </c>
      <c r="M766" s="10">
        <f t="shared" si="92"/>
        <v>1.4725415449698527</v>
      </c>
      <c r="N766" s="10">
        <f t="shared" si="98"/>
        <v>2.5992852259916033</v>
      </c>
    </row>
    <row r="767" spans="3:14">
      <c r="C767" s="4">
        <f>Pressure!AB767*1000000</f>
        <v>4231877.3472476508</v>
      </c>
      <c r="D767" s="78">
        <f>Pressure!I767</f>
        <v>2.1367820014326583E-4</v>
      </c>
      <c r="E767" s="40">
        <f>Pressure!H767</f>
        <v>213.67820014326583</v>
      </c>
      <c r="F767" s="10">
        <f t="shared" si="94"/>
        <v>4.5000000000000009</v>
      </c>
      <c r="G767" s="4">
        <f t="shared" si="93"/>
        <v>179339.72955354673</v>
      </c>
      <c r="H767" s="42">
        <f t="shared" si="95"/>
        <v>6.9804005010295613</v>
      </c>
      <c r="I767" s="10">
        <f t="shared" si="96"/>
        <v>1.2511430412015243</v>
      </c>
      <c r="J767" s="4">
        <f t="shared" si="97"/>
        <v>1131.3585248460197</v>
      </c>
      <c r="K767" s="4">
        <f t="shared" si="91"/>
        <v>254.34075015647221</v>
      </c>
      <c r="L767" s="42">
        <f>Pressure!Q767</f>
        <v>0.964242786034327</v>
      </c>
      <c r="M767" s="10">
        <f t="shared" si="92"/>
        <v>1.4720455240196453</v>
      </c>
      <c r="N767" s="10">
        <f t="shared" si="98"/>
        <v>2.5992852259916033</v>
      </c>
    </row>
    <row r="768" spans="3:14">
      <c r="C768" s="4">
        <f>Pressure!AB768*1000000</f>
        <v>4230008.0987567902</v>
      </c>
      <c r="D768" s="78">
        <f>Pressure!I768</f>
        <v>2.1367820014326583E-4</v>
      </c>
      <c r="E768" s="40">
        <f>Pressure!H768</f>
        <v>213.67820014326583</v>
      </c>
      <c r="F768" s="10">
        <f t="shared" si="94"/>
        <v>4.5000000000000009</v>
      </c>
      <c r="G768" s="4">
        <f t="shared" si="93"/>
        <v>179260.51399711354</v>
      </c>
      <c r="H768" s="42">
        <f t="shared" si="95"/>
        <v>6.9780078885537584</v>
      </c>
      <c r="I768" s="10">
        <f t="shared" si="96"/>
        <v>1.2510955813193871</v>
      </c>
      <c r="J768" s="4">
        <f t="shared" si="97"/>
        <v>1130.8158991151395</v>
      </c>
      <c r="K768" s="4">
        <f t="shared" si="91"/>
        <v>254.21876244663898</v>
      </c>
      <c r="L768" s="42">
        <f>Pressure!Q768</f>
        <v>0.96554378873008762</v>
      </c>
      <c r="M768" s="10">
        <f t="shared" si="92"/>
        <v>1.471547511927088</v>
      </c>
      <c r="N768" s="10">
        <f t="shared" si="98"/>
        <v>2.5992852259916033</v>
      </c>
    </row>
    <row r="769" spans="3:14">
      <c r="C769" s="4">
        <f>Pressure!AB769*1000000</f>
        <v>4228131.678939281</v>
      </c>
      <c r="D769" s="78">
        <f>Pressure!I769</f>
        <v>2.1367820014326583E-4</v>
      </c>
      <c r="E769" s="40">
        <f>Pressure!H769</f>
        <v>213.67820014326583</v>
      </c>
      <c r="F769" s="10">
        <f t="shared" si="94"/>
        <v>4.5000000000000009</v>
      </c>
      <c r="G769" s="4">
        <f t="shared" si="93"/>
        <v>179180.99453211299</v>
      </c>
      <c r="H769" s="42">
        <f t="shared" si="95"/>
        <v>6.9756059069584202</v>
      </c>
      <c r="I769" s="10">
        <f t="shared" si="96"/>
        <v>1.2510478971529242</v>
      </c>
      <c r="J769" s="4">
        <f t="shared" si="97"/>
        <v>1130.2711916137596</v>
      </c>
      <c r="K769" s="4">
        <f t="shared" si="91"/>
        <v>254.09630673390575</v>
      </c>
      <c r="L769" s="42">
        <f>Pressure!Q769</f>
        <v>0.96684497479631204</v>
      </c>
      <c r="M769" s="10">
        <f t="shared" si="92"/>
        <v>1.4710475084881824</v>
      </c>
      <c r="N769" s="10">
        <f t="shared" si="98"/>
        <v>2.5992852259916033</v>
      </c>
    </row>
    <row r="770" spans="3:14">
      <c r="C770" s="4">
        <f>Pressure!AB770*1000000</f>
        <v>4226248.0905999802</v>
      </c>
      <c r="D770" s="78">
        <f>Pressure!I770</f>
        <v>2.1367820014326583E-4</v>
      </c>
      <c r="E770" s="40">
        <f>Pressure!H770</f>
        <v>213.67820014326583</v>
      </c>
      <c r="F770" s="10">
        <f t="shared" si="94"/>
        <v>4.5000000000000009</v>
      </c>
      <c r="G770" s="4">
        <f t="shared" si="93"/>
        <v>179101.17127741018</v>
      </c>
      <c r="H770" s="42">
        <f t="shared" si="95"/>
        <v>6.9731945575486201</v>
      </c>
      <c r="I770" s="10">
        <f t="shared" si="96"/>
        <v>1.2509999882320284</v>
      </c>
      <c r="J770" s="4">
        <f t="shared" si="97"/>
        <v>1129.7244031561052</v>
      </c>
      <c r="K770" s="4">
        <f t="shared" si="91"/>
        <v>253.97338320131854</v>
      </c>
      <c r="L770" s="42">
        <f>Pressure!Q770</f>
        <v>0.96814634504402475</v>
      </c>
      <c r="M770" s="10">
        <f t="shared" si="92"/>
        <v>1.4705455134976433</v>
      </c>
      <c r="N770" s="10">
        <f t="shared" si="98"/>
        <v>2.5992852259916033</v>
      </c>
    </row>
    <row r="771" spans="3:14">
      <c r="C771" s="4">
        <f>Pressure!AB771*1000000</f>
        <v>4224357.3365563434</v>
      </c>
      <c r="D771" s="78">
        <f>Pressure!I771</f>
        <v>2.1367820014326583E-4</v>
      </c>
      <c r="E771" s="40">
        <f>Pressure!H771</f>
        <v>213.67820014326583</v>
      </c>
      <c r="F771" s="10">
        <f t="shared" si="94"/>
        <v>4.5000000000000009</v>
      </c>
      <c r="G771" s="4">
        <f t="shared" si="93"/>
        <v>179021.04435240405</v>
      </c>
      <c r="H771" s="42">
        <f t="shared" si="95"/>
        <v>6.9707738416358831</v>
      </c>
      <c r="I771" s="10">
        <f t="shared" si="96"/>
        <v>1.2509518540839146</v>
      </c>
      <c r="J771" s="4">
        <f t="shared" si="97"/>
        <v>1129.1755345600573</v>
      </c>
      <c r="K771" s="4">
        <f t="shared" si="91"/>
        <v>253.84999203274521</v>
      </c>
      <c r="L771" s="42">
        <f>Pressure!Q771</f>
        <v>0.96944790028532157</v>
      </c>
      <c r="M771" s="10">
        <f t="shared" si="92"/>
        <v>1.4700415267497722</v>
      </c>
      <c r="N771" s="10">
        <f t="shared" si="98"/>
        <v>2.5992852259916033</v>
      </c>
    </row>
    <row r="772" spans="3:14">
      <c r="C772" s="4">
        <f>Pressure!AB772*1000000</f>
        <v>4222459.4196385164</v>
      </c>
      <c r="D772" s="78">
        <f>Pressure!I772</f>
        <v>2.1367820014326583E-4</v>
      </c>
      <c r="E772" s="40">
        <f>Pressure!H772</f>
        <v>213.67820014326583</v>
      </c>
      <c r="F772" s="10">
        <f t="shared" si="94"/>
        <v>4.5000000000000009</v>
      </c>
      <c r="G772" s="4">
        <f t="shared" si="93"/>
        <v>178940.61387703131</v>
      </c>
      <c r="H772" s="42">
        <f t="shared" si="95"/>
        <v>6.9683437605382919</v>
      </c>
      <c r="I772" s="10">
        <f t="shared" si="96"/>
        <v>1.2509034942331114</v>
      </c>
      <c r="J772" s="4">
        <f t="shared" si="97"/>
        <v>1128.6245866471813</v>
      </c>
      <c r="K772" s="4">
        <f t="shared" si="91"/>
        <v>253.72613341288192</v>
      </c>
      <c r="L772" s="42">
        <f>Pressure!Q772</f>
        <v>0.97074964133337505</v>
      </c>
      <c r="M772" s="10">
        <f t="shared" si="92"/>
        <v>1.4695355480377845</v>
      </c>
      <c r="N772" s="10">
        <f t="shared" si="98"/>
        <v>2.5992852259916033</v>
      </c>
    </row>
    <row r="773" spans="3:14">
      <c r="C773" s="4">
        <f>Pressure!AB773*1000000</f>
        <v>4220554.3426894052</v>
      </c>
      <c r="D773" s="78">
        <f>Pressure!I773</f>
        <v>2.1367820014326583E-4</v>
      </c>
      <c r="E773" s="40">
        <f>Pressure!H773</f>
        <v>213.67820014326583</v>
      </c>
      <c r="F773" s="10">
        <f t="shared" si="94"/>
        <v>4.5000000000000009</v>
      </c>
      <c r="G773" s="4">
        <f t="shared" si="93"/>
        <v>178859.87997176949</v>
      </c>
      <c r="H773" s="42">
        <f t="shared" si="95"/>
        <v>6.9659043155805653</v>
      </c>
      <c r="I773" s="10">
        <f t="shared" si="96"/>
        <v>1.25085490820145</v>
      </c>
      <c r="J773" s="4">
        <f t="shared" si="97"/>
        <v>1128.071560242747</v>
      </c>
      <c r="K773" s="4">
        <f t="shared" si="91"/>
        <v>253.60180752725753</v>
      </c>
      <c r="L773" s="42">
        <f>Pressure!Q773</f>
        <v>0.97205156900243994</v>
      </c>
      <c r="M773" s="10">
        <f t="shared" si="92"/>
        <v>1.4690275771540671</v>
      </c>
      <c r="N773" s="10">
        <f t="shared" si="98"/>
        <v>2.5992852259916033</v>
      </c>
    </row>
    <row r="774" spans="3:14">
      <c r="C774" s="4">
        <f>Pressure!AB774*1000000</f>
        <v>4218642.1085644998</v>
      </c>
      <c r="D774" s="78">
        <f>Pressure!I774</f>
        <v>2.1367820014326583E-4</v>
      </c>
      <c r="E774" s="40">
        <f>Pressure!H774</f>
        <v>213.67820014326583</v>
      </c>
      <c r="F774" s="10">
        <f t="shared" si="94"/>
        <v>4.5000000000000009</v>
      </c>
      <c r="G774" s="4">
        <f t="shared" si="93"/>
        <v>178778.84275762938</v>
      </c>
      <c r="H774" s="42">
        <f t="shared" si="95"/>
        <v>6.9634555080938298</v>
      </c>
      <c r="I774" s="10">
        <f t="shared" si="96"/>
        <v>1.2508060955080487</v>
      </c>
      <c r="J774" s="4">
        <f t="shared" si="97"/>
        <v>1127.5164561756771</v>
      </c>
      <c r="K774" s="4">
        <f t="shared" si="91"/>
        <v>253.47701456222228</v>
      </c>
      <c r="L774" s="42">
        <f>Pressure!Q774</f>
        <v>0.97335368410785916</v>
      </c>
      <c r="M774" s="10">
        <f t="shared" si="92"/>
        <v>1.4685176138905045</v>
      </c>
      <c r="N774" s="10">
        <f t="shared" si="98"/>
        <v>2.5992852259916033</v>
      </c>
    </row>
    <row r="775" spans="3:14">
      <c r="C775" s="4">
        <f>Pressure!AB775*1000000</f>
        <v>4216722.7201321311</v>
      </c>
      <c r="D775" s="78">
        <f>Pressure!I775</f>
        <v>2.1367820014326583E-4</v>
      </c>
      <c r="E775" s="40">
        <f>Pressure!H775</f>
        <v>213.67820014326583</v>
      </c>
      <c r="F775" s="10">
        <f t="shared" si="94"/>
        <v>4.5000000000000009</v>
      </c>
      <c r="G775" s="4">
        <f t="shared" si="93"/>
        <v>178697.50235616593</v>
      </c>
      <c r="H775" s="42">
        <f t="shared" si="95"/>
        <v>6.9609973394159459</v>
      </c>
      <c r="I775" s="10">
        <f t="shared" si="96"/>
        <v>1.2507570556693062</v>
      </c>
      <c r="J775" s="4">
        <f t="shared" si="97"/>
        <v>1126.9592752786216</v>
      </c>
      <c r="K775" s="4">
        <f t="shared" si="91"/>
        <v>253.35175470496418</v>
      </c>
      <c r="L775" s="42">
        <f>Pressure!Q775</f>
        <v>0.97465598746606896</v>
      </c>
      <c r="M775" s="10">
        <f t="shared" si="92"/>
        <v>1.4680056580377139</v>
      </c>
      <c r="N775" s="10">
        <f t="shared" si="98"/>
        <v>2.5992852259916033</v>
      </c>
    </row>
    <row r="776" spans="3:14">
      <c r="C776" s="4">
        <f>Pressure!AB776*1000000</f>
        <v>4214796.180273287</v>
      </c>
      <c r="D776" s="78">
        <f>Pressure!I776</f>
        <v>2.1367820014326583E-4</v>
      </c>
      <c r="E776" s="40">
        <f>Pressure!H776</f>
        <v>213.67820014326583</v>
      </c>
      <c r="F776" s="10">
        <f t="shared" si="94"/>
        <v>4.5000000000000009</v>
      </c>
      <c r="G776" s="4">
        <f t="shared" si="93"/>
        <v>178615.85888947049</v>
      </c>
      <c r="H776" s="42">
        <f t="shared" si="95"/>
        <v>6.9585298108912532</v>
      </c>
      <c r="I776" s="10">
        <f t="shared" si="96"/>
        <v>1.2507077881988864</v>
      </c>
      <c r="J776" s="4">
        <f t="shared" si="97"/>
        <v>1126.4000183879048</v>
      </c>
      <c r="K776" s="4">
        <f t="shared" si="91"/>
        <v>253.22602814349733</v>
      </c>
      <c r="L776" s="42">
        <f>Pressure!Q776</f>
        <v>0.97595847989460482</v>
      </c>
      <c r="M776" s="10">
        <f t="shared" si="92"/>
        <v>1.4674917093857842</v>
      </c>
      <c r="N776" s="10">
        <f t="shared" si="98"/>
        <v>2.5992852259916033</v>
      </c>
    </row>
    <row r="777" spans="3:14">
      <c r="C777" s="4">
        <f>Pressure!AB777*1000000</f>
        <v>4212862.4918818213</v>
      </c>
      <c r="D777" s="78">
        <f>Pressure!I777</f>
        <v>2.1367820014326583E-4</v>
      </c>
      <c r="E777" s="40">
        <f>Pressure!H777</f>
        <v>213.67820014326583</v>
      </c>
      <c r="F777" s="10">
        <f t="shared" si="94"/>
        <v>4.5000000000000009</v>
      </c>
      <c r="G777" s="4">
        <f t="shared" si="93"/>
        <v>178533.91248017963</v>
      </c>
      <c r="H777" s="42">
        <f t="shared" si="95"/>
        <v>6.9560529238708311</v>
      </c>
      <c r="I777" s="10">
        <f t="shared" si="96"/>
        <v>1.2506582926077103</v>
      </c>
      <c r="J777" s="4">
        <f t="shared" si="97"/>
        <v>1125.8386863435867</v>
      </c>
      <c r="K777" s="4">
        <f t="shared" si="91"/>
        <v>253.09983506667567</v>
      </c>
      <c r="L777" s="42">
        <f>Pressure!Q777</f>
        <v>0.9772611622121069</v>
      </c>
      <c r="M777" s="10">
        <f t="shared" si="92"/>
        <v>1.4669757677237507</v>
      </c>
      <c r="N777" s="10">
        <f t="shared" si="98"/>
        <v>2.5992852259916033</v>
      </c>
    </row>
    <row r="778" spans="3:14">
      <c r="C778" s="4">
        <f>Pressure!AB778*1000000</f>
        <v>4210921.6578642651</v>
      </c>
      <c r="D778" s="78">
        <f>Pressure!I778</f>
        <v>2.1367820014326583E-4</v>
      </c>
      <c r="E778" s="40">
        <f>Pressure!H778</f>
        <v>213.67820014326583</v>
      </c>
      <c r="F778" s="10">
        <f t="shared" si="94"/>
        <v>4.5000000000000009</v>
      </c>
      <c r="G778" s="4">
        <f t="shared" si="93"/>
        <v>178451.66325146717</v>
      </c>
      <c r="H778" s="42">
        <f t="shared" si="95"/>
        <v>6.9535666797122566</v>
      </c>
      <c r="I778" s="10">
        <f t="shared" si="96"/>
        <v>1.2506085684039392</v>
      </c>
      <c r="J778" s="4">
        <f t="shared" si="97"/>
        <v>1125.2752799894056</v>
      </c>
      <c r="K778" s="4">
        <f t="shared" si="91"/>
        <v>252.97317566418002</v>
      </c>
      <c r="L778" s="42">
        <f>Pressure!Q778</f>
        <v>0.97856403523832591</v>
      </c>
      <c r="M778" s="10">
        <f t="shared" si="92"/>
        <v>1.4664578328400713</v>
      </c>
      <c r="N778" s="10">
        <f t="shared" si="98"/>
        <v>2.5992852259916033</v>
      </c>
    </row>
    <row r="779" spans="3:14">
      <c r="C779" s="4">
        <f>Pressure!AB779*1000000</f>
        <v>4208973.6811399665</v>
      </c>
      <c r="D779" s="78">
        <f>Pressure!I779</f>
        <v>2.1367820014326583E-4</v>
      </c>
      <c r="E779" s="40">
        <f>Pressure!H779</f>
        <v>213.67820014326583</v>
      </c>
      <c r="F779" s="10">
        <f t="shared" si="94"/>
        <v>4.5000000000000009</v>
      </c>
      <c r="G779" s="4">
        <f t="shared" si="93"/>
        <v>178369.11132705011</v>
      </c>
      <c r="H779" s="42">
        <f t="shared" si="95"/>
        <v>6.9510710797797763</v>
      </c>
      <c r="I779" s="10">
        <f t="shared" si="96"/>
        <v>1.2505586150929666</v>
      </c>
      <c r="J779" s="4">
        <f t="shared" si="97"/>
        <v>1124.7098001728223</v>
      </c>
      <c r="K779" s="4">
        <f t="shared" si="91"/>
        <v>252.8460501265281</v>
      </c>
      <c r="L779" s="42">
        <f>Pressure!Q779</f>
        <v>0.97986709979412867</v>
      </c>
      <c r="M779" s="10">
        <f t="shared" si="92"/>
        <v>1.4659379045222127</v>
      </c>
      <c r="N779" s="10">
        <f t="shared" si="98"/>
        <v>2.5992852259916033</v>
      </c>
    </row>
    <row r="780" spans="3:14">
      <c r="C780" s="4">
        <f>Pressure!AB780*1000000</f>
        <v>4207018.5646410733</v>
      </c>
      <c r="D780" s="78">
        <f>Pressure!I780</f>
        <v>2.1367820014326583E-4</v>
      </c>
      <c r="E780" s="40">
        <f>Pressure!H780</f>
        <v>213.67820014326583</v>
      </c>
      <c r="F780" s="10">
        <f t="shared" si="94"/>
        <v>4.5000000000000009</v>
      </c>
      <c r="G780" s="4">
        <f t="shared" si="93"/>
        <v>178286.25683118781</v>
      </c>
      <c r="H780" s="42">
        <f t="shared" si="95"/>
        <v>6.9485661254442563</v>
      </c>
      <c r="I780" s="10">
        <f t="shared" si="96"/>
        <v>1.2505084321774038</v>
      </c>
      <c r="J780" s="4">
        <f t="shared" si="97"/>
        <v>1124.1422477450124</v>
      </c>
      <c r="K780" s="4">
        <f t="shared" si="91"/>
        <v>252.7184586450727</v>
      </c>
      <c r="L780" s="42">
        <f>Pressure!Q780</f>
        <v>0.98117035670150377</v>
      </c>
      <c r="M780" s="10">
        <f t="shared" si="92"/>
        <v>1.4654159825567723</v>
      </c>
      <c r="N780" s="10">
        <f t="shared" si="98"/>
        <v>2.5992852259916033</v>
      </c>
    </row>
    <row r="781" spans="3:14">
      <c r="C781" s="4">
        <f>Pressure!AB781*1000000</f>
        <v>4205056.3113126513</v>
      </c>
      <c r="D781" s="78">
        <f>Pressure!I781</f>
        <v>2.1367820014326583E-4</v>
      </c>
      <c r="E781" s="40">
        <f>Pressure!H781</f>
        <v>213.67820014326583</v>
      </c>
      <c r="F781" s="10">
        <f t="shared" si="94"/>
        <v>4.5000000000000009</v>
      </c>
      <c r="G781" s="4">
        <f t="shared" si="93"/>
        <v>178203.0998886872</v>
      </c>
      <c r="H781" s="42">
        <f t="shared" si="95"/>
        <v>6.9460518180833537</v>
      </c>
      <c r="I781" s="10">
        <f t="shared" si="96"/>
        <v>1.2504580191570724</v>
      </c>
      <c r="J781" s="4">
        <f t="shared" si="97"/>
        <v>1123.5726235609013</v>
      </c>
      <c r="K781" s="4">
        <f t="shared" si="91"/>
        <v>252.59040141200964</v>
      </c>
      <c r="L781" s="42">
        <f>Pressure!Q781</f>
        <v>0.98247380678356733</v>
      </c>
      <c r="M781" s="10">
        <f t="shared" si="92"/>
        <v>1.4648920667295908</v>
      </c>
      <c r="N781" s="10">
        <f t="shared" si="98"/>
        <v>2.5992852259916033</v>
      </c>
    </row>
    <row r="782" spans="3:14">
      <c r="C782" s="4">
        <f>Pressure!AB782*1000000</f>
        <v>4203086.9241125248</v>
      </c>
      <c r="D782" s="78">
        <f>Pressure!I782</f>
        <v>2.1367820014326583E-4</v>
      </c>
      <c r="E782" s="40">
        <f>Pressure!H782</f>
        <v>213.67820014326583</v>
      </c>
      <c r="F782" s="10">
        <f t="shared" si="94"/>
        <v>4.5000000000000009</v>
      </c>
      <c r="G782" s="4">
        <f t="shared" si="93"/>
        <v>178119.64062489578</v>
      </c>
      <c r="H782" s="42">
        <f t="shared" si="95"/>
        <v>6.9435281590812892</v>
      </c>
      <c r="I782" s="10">
        <f t="shared" si="96"/>
        <v>1.2504073755289857</v>
      </c>
      <c r="J782" s="4">
        <f t="shared" si="97"/>
        <v>1123.0009284791183</v>
      </c>
      <c r="K782" s="4">
        <f t="shared" si="91"/>
        <v>252.46187862036743</v>
      </c>
      <c r="L782" s="42">
        <f>Pressure!Q782</f>
        <v>0.98377745086456869</v>
      </c>
      <c r="M782" s="10">
        <f t="shared" si="92"/>
        <v>1.4643661568255917</v>
      </c>
      <c r="N782" s="10">
        <f t="shared" si="98"/>
        <v>2.5992852259916033</v>
      </c>
    </row>
    <row r="783" spans="3:14">
      <c r="C783" s="4">
        <f>Pressure!AB783*1000000</f>
        <v>4201110.4060113337</v>
      </c>
      <c r="D783" s="78">
        <f>Pressure!I783</f>
        <v>2.1367820014326583E-4</v>
      </c>
      <c r="E783" s="40">
        <f>Pressure!H783</f>
        <v>213.67820014326583</v>
      </c>
      <c r="F783" s="10">
        <f t="shared" si="94"/>
        <v>4.5000000000000009</v>
      </c>
      <c r="G783" s="4">
        <f t="shared" si="93"/>
        <v>178035.87916570419</v>
      </c>
      <c r="H783" s="42">
        <f t="shared" si="95"/>
        <v>6.9409951498289004</v>
      </c>
      <c r="I783" s="10">
        <f t="shared" si="96"/>
        <v>1.2503565007873392</v>
      </c>
      <c r="J783" s="4">
        <f t="shared" si="97"/>
        <v>1122.4271633620131</v>
      </c>
      <c r="K783" s="4">
        <f t="shared" ref="K783:K846" si="99">J783/4.4482</f>
        <v>252.33289046401086</v>
      </c>
      <c r="L783" s="42">
        <f>Pressure!Q783</f>
        <v>0.9850812897698964</v>
      </c>
      <c r="M783" s="10">
        <f t="shared" ref="M783:M846" si="100">(J783+J782)/2*(L783-L782)</f>
        <v>1.4638382526291072</v>
      </c>
      <c r="N783" s="10">
        <f t="shared" si="98"/>
        <v>2.5992852259916033</v>
      </c>
    </row>
    <row r="784" spans="3:14">
      <c r="C784" s="4">
        <f>Pressure!AB784*1000000</f>
        <v>4199126.7599926684</v>
      </c>
      <c r="D784" s="78">
        <f>Pressure!I784</f>
        <v>2.1367820014326583E-4</v>
      </c>
      <c r="E784" s="40">
        <f>Pressure!H784</f>
        <v>213.67820014326583</v>
      </c>
      <c r="F784" s="10">
        <f t="shared" si="94"/>
        <v>4.5000000000000009</v>
      </c>
      <c r="G784" s="4">
        <f t="shared" si="93"/>
        <v>177951.81563755189</v>
      </c>
      <c r="H784" s="42">
        <f t="shared" si="95"/>
        <v>6.9384527917238383</v>
      </c>
      <c r="I784" s="10">
        <f t="shared" si="96"/>
        <v>1.2503053944234996</v>
      </c>
      <c r="J784" s="4">
        <f t="shared" si="97"/>
        <v>1121.8513290756953</v>
      </c>
      <c r="K784" s="4">
        <f t="shared" si="99"/>
        <v>252.20343713765013</v>
      </c>
      <c r="L784" s="42">
        <f>Pressure!Q784</f>
        <v>0.9863853243260835</v>
      </c>
      <c r="M784" s="10">
        <f t="shared" si="100"/>
        <v>1.4633083539231371</v>
      </c>
      <c r="N784" s="10">
        <f t="shared" si="98"/>
        <v>2.5992852259916033</v>
      </c>
    </row>
    <row r="785" spans="3:14">
      <c r="C785" s="4">
        <f>Pressure!AB785*1000000</f>
        <v>4197135.9890530137</v>
      </c>
      <c r="D785" s="78">
        <f>Pressure!I785</f>
        <v>2.1367820014326583E-4</v>
      </c>
      <c r="E785" s="40">
        <f>Pressure!H785</f>
        <v>213.67820014326583</v>
      </c>
      <c r="F785" s="10">
        <f t="shared" si="94"/>
        <v>4.5000000000000009</v>
      </c>
      <c r="G785" s="4">
        <f t="shared" si="93"/>
        <v>177867.4501674248</v>
      </c>
      <c r="H785" s="42">
        <f t="shared" si="95"/>
        <v>6.9359010861704498</v>
      </c>
      <c r="I785" s="10">
        <f t="shared" si="96"/>
        <v>1.2502540559259914</v>
      </c>
      <c r="J785" s="4">
        <f t="shared" si="97"/>
        <v>1121.2734264900155</v>
      </c>
      <c r="K785" s="4">
        <f t="shared" si="99"/>
        <v>252.07351883683637</v>
      </c>
      <c r="L785" s="42">
        <f>Pressure!Q785</f>
        <v>0.98768955536081393</v>
      </c>
      <c r="M785" s="10">
        <f t="shared" si="100"/>
        <v>1.4627764604904547</v>
      </c>
      <c r="N785" s="10">
        <f t="shared" si="98"/>
        <v>2.5992852259916033</v>
      </c>
    </row>
    <row r="786" spans="3:14">
      <c r="C786" s="4">
        <f>Pressure!AB786*1000000</f>
        <v>4195138.0962017216</v>
      </c>
      <c r="D786" s="78">
        <f>Pressure!I786</f>
        <v>2.1367820014326583E-4</v>
      </c>
      <c r="E786" s="40">
        <f>Pressure!H786</f>
        <v>213.67820014326583</v>
      </c>
      <c r="F786" s="10">
        <f t="shared" si="94"/>
        <v>4.5000000000000009</v>
      </c>
      <c r="G786" s="4">
        <f t="shared" si="93"/>
        <v>177782.78288285411</v>
      </c>
      <c r="H786" s="42">
        <f t="shared" si="95"/>
        <v>6.9333400345797669</v>
      </c>
      <c r="I786" s="10">
        <f t="shared" si="96"/>
        <v>1.2502024847804838</v>
      </c>
      <c r="J786" s="4">
        <f t="shared" si="97"/>
        <v>1120.6934564785627</v>
      </c>
      <c r="K786" s="4">
        <f t="shared" si="99"/>
        <v>251.94313575796113</v>
      </c>
      <c r="L786" s="42">
        <f>Pressure!Q786</f>
        <v>0.98899398370292779</v>
      </c>
      <c r="M786" s="10">
        <f t="shared" si="100"/>
        <v>1.4622425721124417</v>
      </c>
      <c r="N786" s="10">
        <f t="shared" si="98"/>
        <v>2.5992852259916033</v>
      </c>
    </row>
    <row r="787" spans="3:14">
      <c r="C787" s="4">
        <f>Pressure!AB787*1000000</f>
        <v>4193133.0844610287</v>
      </c>
      <c r="D787" s="78">
        <f>Pressure!I787</f>
        <v>2.1367820014326583E-4</v>
      </c>
      <c r="E787" s="40">
        <f>Pressure!H787</f>
        <v>213.67820014326583</v>
      </c>
      <c r="F787" s="10">
        <f t="shared" si="94"/>
        <v>4.5000000000000009</v>
      </c>
      <c r="G787" s="4">
        <f t="shared" si="93"/>
        <v>177697.81391191704</v>
      </c>
      <c r="H787" s="42">
        <f t="shared" si="95"/>
        <v>6.930769638369501</v>
      </c>
      <c r="I787" s="10">
        <f t="shared" si="96"/>
        <v>1.2501506804697764</v>
      </c>
      <c r="J787" s="4">
        <f t="shared" si="97"/>
        <v>1120.1114199186634</v>
      </c>
      <c r="K787" s="4">
        <f t="shared" si="99"/>
        <v>251.81228809825623</v>
      </c>
      <c r="L787" s="42">
        <f>Pressure!Q787</f>
        <v>0.9902986101824276</v>
      </c>
      <c r="M787" s="10">
        <f t="shared" si="100"/>
        <v>1.4617066885700534</v>
      </c>
      <c r="N787" s="10">
        <f t="shared" si="98"/>
        <v>2.5992852259916033</v>
      </c>
    </row>
    <row r="788" spans="3:14">
      <c r="C788" s="4">
        <f>Pressure!AB788*1000000</f>
        <v>4191120.9568662792</v>
      </c>
      <c r="D788" s="78">
        <f>Pressure!I788</f>
        <v>2.1367820014326583E-4</v>
      </c>
      <c r="E788" s="40">
        <f>Pressure!H788</f>
        <v>213.67820014326583</v>
      </c>
      <c r="F788" s="10">
        <f t="shared" si="94"/>
        <v>4.5000000000000009</v>
      </c>
      <c r="G788" s="4">
        <f t="shared" si="93"/>
        <v>177612.54338324629</v>
      </c>
      <c r="H788" s="42">
        <f t="shared" si="95"/>
        <v>6.9281898989643169</v>
      </c>
      <c r="I788" s="10">
        <f t="shared" si="96"/>
        <v>1.2500986424737939</v>
      </c>
      <c r="J788" s="4">
        <f t="shared" si="97"/>
        <v>1119.5273176914511</v>
      </c>
      <c r="K788" s="4">
        <f t="shared" si="99"/>
        <v>251.68097605580934</v>
      </c>
      <c r="L788" s="42">
        <f>Pressure!Q788</f>
        <v>0.9916034356304837</v>
      </c>
      <c r="M788" s="10">
        <f t="shared" si="100"/>
        <v>1.46116880964296</v>
      </c>
      <c r="N788" s="10">
        <f t="shared" si="98"/>
        <v>2.5992852259916033</v>
      </c>
    </row>
    <row r="789" spans="3:14">
      <c r="C789" s="4">
        <f>Pressure!AB789*1000000</f>
        <v>4189101.7164655551</v>
      </c>
      <c r="D789" s="78">
        <f>Pressure!I789</f>
        <v>2.1367820014326583E-4</v>
      </c>
      <c r="E789" s="40">
        <f>Pressure!H789</f>
        <v>213.67820014326583</v>
      </c>
      <c r="F789" s="10">
        <f t="shared" si="94"/>
        <v>4.5000000000000009</v>
      </c>
      <c r="G789" s="4">
        <f t="shared" si="93"/>
        <v>177526.97142601435</v>
      </c>
      <c r="H789" s="42">
        <f t="shared" si="95"/>
        <v>6.9256008177953738</v>
      </c>
      <c r="I789" s="10">
        <f t="shared" si="96"/>
        <v>1.250046370269561</v>
      </c>
      <c r="J789" s="4">
        <f t="shared" si="97"/>
        <v>1118.9411506817553</v>
      </c>
      <c r="K789" s="4">
        <f t="shared" si="99"/>
        <v>251.54919982953899</v>
      </c>
      <c r="L789" s="42">
        <f>Pressure!Q789</f>
        <v>0.99290846087944062</v>
      </c>
      <c r="M789" s="10">
        <f t="shared" si="100"/>
        <v>1.4606289351104862</v>
      </c>
      <c r="N789" s="10">
        <f t="shared" si="98"/>
        <v>2.5992852259916033</v>
      </c>
    </row>
    <row r="790" spans="3:14">
      <c r="C790" s="4">
        <f>Pressure!AB790*1000000</f>
        <v>4187075.3663201332</v>
      </c>
      <c r="D790" s="78">
        <f>Pressure!I790</f>
        <v>2.1367820014326583E-4</v>
      </c>
      <c r="E790" s="40">
        <f>Pressure!H790</f>
        <v>213.67820014326583</v>
      </c>
      <c r="F790" s="10">
        <f t="shared" si="94"/>
        <v>4.5000000000000009</v>
      </c>
      <c r="G790" s="4">
        <f t="shared" si="93"/>
        <v>177441.09816995292</v>
      </c>
      <c r="H790" s="42">
        <f t="shared" si="95"/>
        <v>6.9230023963008769</v>
      </c>
      <c r="I790" s="10">
        <f t="shared" si="96"/>
        <v>1.2499938633312031</v>
      </c>
      <c r="J790" s="4">
        <f t="shared" si="97"/>
        <v>1118.3529197782368</v>
      </c>
      <c r="K790" s="4">
        <f t="shared" si="99"/>
        <v>251.41695961922505</v>
      </c>
      <c r="L790" s="42">
        <f>Pressure!Q790</f>
        <v>0.99421368676282262</v>
      </c>
      <c r="M790" s="10">
        <f t="shared" si="100"/>
        <v>1.4600870647507267</v>
      </c>
      <c r="N790" s="10">
        <f t="shared" si="98"/>
        <v>2.5992852259916033</v>
      </c>
    </row>
    <row r="791" spans="3:14">
      <c r="C791" s="4">
        <f>Pressure!AB791*1000000</f>
        <v>4185041.9095040541</v>
      </c>
      <c r="D791" s="78">
        <f>Pressure!I791</f>
        <v>2.1367820014326583E-4</v>
      </c>
      <c r="E791" s="40">
        <f>Pressure!H791</f>
        <v>213.67820014326583</v>
      </c>
      <c r="F791" s="10">
        <f t="shared" si="94"/>
        <v>4.5000000000000009</v>
      </c>
      <c r="G791" s="4">
        <f t="shared" si="93"/>
        <v>177354.92374533458</v>
      </c>
      <c r="H791" s="42">
        <f t="shared" si="95"/>
        <v>6.9203946359255273</v>
      </c>
      <c r="I791" s="10">
        <f t="shared" si="96"/>
        <v>1.2499411211299205</v>
      </c>
      <c r="J791" s="4">
        <f t="shared" si="97"/>
        <v>1117.7626258732619</v>
      </c>
      <c r="K791" s="4">
        <f t="shared" si="99"/>
        <v>251.2842556254804</v>
      </c>
      <c r="L791" s="42">
        <f>Pressure!Q791</f>
        <v>0.99551911411533978</v>
      </c>
      <c r="M791" s="10">
        <f t="shared" si="100"/>
        <v>1.4595431983411418</v>
      </c>
      <c r="N791" s="10">
        <f t="shared" si="98"/>
        <v>2.5992852259916033</v>
      </c>
    </row>
    <row r="792" spans="3:14">
      <c r="C792" s="4">
        <f>Pressure!AB792*1000000</f>
        <v>4183001.3491045907</v>
      </c>
      <c r="D792" s="78">
        <f>Pressure!I792</f>
        <v>2.1367820014326583E-4</v>
      </c>
      <c r="E792" s="40">
        <f>Pressure!H792</f>
        <v>213.67820014326583</v>
      </c>
      <c r="F792" s="10">
        <f t="shared" si="94"/>
        <v>4.5000000000000009</v>
      </c>
      <c r="G792" s="4">
        <f t="shared" si="93"/>
        <v>177268.44828299267</v>
      </c>
      <c r="H792" s="42">
        <f t="shared" si="95"/>
        <v>6.9177775381211184</v>
      </c>
      <c r="I792" s="10">
        <f t="shared" si="96"/>
        <v>1.249888143133987</v>
      </c>
      <c r="J792" s="4">
        <f t="shared" si="97"/>
        <v>1117.1702698630374</v>
      </c>
      <c r="K792" s="4">
        <f t="shared" si="99"/>
        <v>251.15108804978135</v>
      </c>
      <c r="L792" s="42">
        <f>Pressure!Q792</f>
        <v>0.99682474377289376</v>
      </c>
      <c r="M792" s="10">
        <f t="shared" si="100"/>
        <v>1.4589973356581616</v>
      </c>
      <c r="N792" s="10">
        <f t="shared" si="98"/>
        <v>2.5992852259916033</v>
      </c>
    </row>
    <row r="793" spans="3:14">
      <c r="C793" s="4">
        <f>Pressure!AB793*1000000</f>
        <v>4180953.6882218518</v>
      </c>
      <c r="D793" s="78">
        <f>Pressure!I793</f>
        <v>2.1367820014326583E-4</v>
      </c>
      <c r="E793" s="40">
        <f>Pressure!H793</f>
        <v>213.67820014326583</v>
      </c>
      <c r="F793" s="10">
        <f t="shared" si="94"/>
        <v>4.5000000000000009</v>
      </c>
      <c r="G793" s="4">
        <f t="shared" si="93"/>
        <v>177181.67191430455</v>
      </c>
      <c r="H793" s="42">
        <f t="shared" si="95"/>
        <v>6.9151511043460152</v>
      </c>
      <c r="I793" s="10">
        <f t="shared" si="96"/>
        <v>1.2498349288087267</v>
      </c>
      <c r="J793" s="4">
        <f t="shared" si="97"/>
        <v>1116.5758526474967</v>
      </c>
      <c r="K793" s="4">
        <f t="shared" si="99"/>
        <v>251.01745709444197</v>
      </c>
      <c r="L793" s="42">
        <f>Pressure!Q793</f>
        <v>0.99813057657258397</v>
      </c>
      <c r="M793" s="10">
        <f t="shared" si="100"/>
        <v>1.4584494764775406</v>
      </c>
      <c r="N793" s="10">
        <f t="shared" si="98"/>
        <v>2.5992852259916033</v>
      </c>
    </row>
    <row r="794" spans="3:14">
      <c r="C794" s="4">
        <f>Pressure!AB794*1000000</f>
        <v>4178898.9299691427</v>
      </c>
      <c r="D794" s="78">
        <f>Pressure!I794</f>
        <v>2.1367820014326583E-4</v>
      </c>
      <c r="E794" s="40">
        <f>Pressure!H794</f>
        <v>213.67820014326583</v>
      </c>
      <c r="F794" s="10">
        <f t="shared" si="94"/>
        <v>4.5000000000000009</v>
      </c>
      <c r="G794" s="4">
        <f t="shared" si="93"/>
        <v>177094.5947712067</v>
      </c>
      <c r="H794" s="42">
        <f t="shared" si="95"/>
        <v>6.9125153360655958</v>
      </c>
      <c r="I794" s="10">
        <f t="shared" si="96"/>
        <v>1.2497814776165086</v>
      </c>
      <c r="J794" s="4">
        <f t="shared" si="97"/>
        <v>1115.9793751304035</v>
      </c>
      <c r="K794" s="4">
        <f t="shared" si="99"/>
        <v>250.88336296263736</v>
      </c>
      <c r="L794" s="42">
        <f>Pressure!Q794</f>
        <v>0.99943661335271339</v>
      </c>
      <c r="M794" s="10">
        <f t="shared" si="100"/>
        <v>1.4578996205740717</v>
      </c>
      <c r="N794" s="10">
        <f t="shared" si="98"/>
        <v>2.5992852259916033</v>
      </c>
    </row>
    <row r="795" spans="3:14">
      <c r="C795" s="4">
        <f>Pressure!AB795*1000000</f>
        <v>4176837.0774726924</v>
      </c>
      <c r="D795" s="78">
        <f>Pressure!I795</f>
        <v>2.1367820014326583E-4</v>
      </c>
      <c r="E795" s="40">
        <f>Pressure!H795</f>
        <v>213.67820014326583</v>
      </c>
      <c r="F795" s="10">
        <f t="shared" si="94"/>
        <v>4.5000000000000009</v>
      </c>
      <c r="G795" s="4">
        <f t="shared" si="93"/>
        <v>177007.21698618343</v>
      </c>
      <c r="H795" s="42">
        <f t="shared" si="95"/>
        <v>6.9098702347519207</v>
      </c>
      <c r="I795" s="10">
        <f t="shared" si="96"/>
        <v>1.2497277890167271</v>
      </c>
      <c r="J795" s="4">
        <f t="shared" si="97"/>
        <v>1115.3808382192735</v>
      </c>
      <c r="K795" s="4">
        <f t="shared" si="99"/>
        <v>250.74880585838622</v>
      </c>
      <c r="L795" s="42">
        <f>Pressure!Q795</f>
        <v>1.0007428549527946</v>
      </c>
      <c r="M795" s="10">
        <f t="shared" si="100"/>
        <v>1.4573477677216968</v>
      </c>
      <c r="N795" s="10">
        <f t="shared" si="98"/>
        <v>2.5992852259916033</v>
      </c>
    </row>
    <row r="796" spans="3:14">
      <c r="C796" s="4">
        <f>Pressure!AB796*1000000</f>
        <v>4174768.1338720676</v>
      </c>
      <c r="D796" s="78">
        <f>Pressure!I796</f>
        <v>2.1367820014326583E-4</v>
      </c>
      <c r="E796" s="40">
        <f>Pressure!H796</f>
        <v>213.67820014326583</v>
      </c>
      <c r="F796" s="10">
        <f t="shared" si="94"/>
        <v>4.5000000000000009</v>
      </c>
      <c r="G796" s="4">
        <f t="shared" ref="G796:G862" si="101">IF(C796/(1+(k-1)/2*N796^2)^(k/(k-1))&lt;patm*1000000,patm*1000000,C796/(1+(k-1)/2*N796^2)^(k/(k-1)))</f>
        <v>176919.53869228417</v>
      </c>
      <c r="H796" s="42">
        <f t="shared" si="95"/>
        <v>6.9072158018842265</v>
      </c>
      <c r="I796" s="10">
        <f t="shared" si="96"/>
        <v>1.2496738624657977</v>
      </c>
      <c r="J796" s="4">
        <f t="shared" si="97"/>
        <v>1114.7802428254947</v>
      </c>
      <c r="K796" s="4">
        <f t="shared" si="99"/>
        <v>250.61378598657765</v>
      </c>
      <c r="L796" s="42">
        <f>Pressure!Q796</f>
        <v>1.0020493022135555</v>
      </c>
      <c r="M796" s="10">
        <f t="shared" si="100"/>
        <v>1.4567939176932538</v>
      </c>
      <c r="N796" s="10">
        <f t="shared" si="98"/>
        <v>2.5992852259916033</v>
      </c>
    </row>
    <row r="797" spans="3:14">
      <c r="C797" s="4">
        <f>Pressure!AB797*1000000</f>
        <v>4172692.1023194999</v>
      </c>
      <c r="D797" s="78">
        <f>Pressure!I797</f>
        <v>2.1367820014326583E-4</v>
      </c>
      <c r="E797" s="40">
        <f>Pressure!H797</f>
        <v>213.67820014326583</v>
      </c>
      <c r="F797" s="10">
        <f t="shared" ref="F797:F860" si="102">aexit/E797</f>
        <v>4.5000000000000009</v>
      </c>
      <c r="G797" s="4">
        <f t="shared" si="101"/>
        <v>176831.56002309511</v>
      </c>
      <c r="H797" s="42">
        <f t="shared" ref="H797:H860" si="103">1/(((k+1)/2)^(1/(k-1))*(patm*1000000/C797)^(1/k)*SQRT((k+1)/(k-1)*(1-(patm*1000000/C797)^((k-1)/k))))</f>
        <v>6.9045520389480686</v>
      </c>
      <c r="I797" s="10">
        <f t="shared" ref="I797:I860" si="104">etanoz*SQRT(2*k^2/(k-1)*(2/(k+1))^((k+1)/(k-1))*(1-(G797/C797)^((k-1)/k)))+(G797-patm*1000000)/C797*(aexit/E797)</f>
        <v>1.2496196974171259</v>
      </c>
      <c r="J797" s="4">
        <f t="shared" ref="J797:J860" si="105">I797*D797*C797</f>
        <v>1114.1775898641301</v>
      </c>
      <c r="K797" s="4">
        <f t="shared" si="99"/>
        <v>250.47830355292706</v>
      </c>
      <c r="L797" s="42">
        <f>Pressure!Q797</f>
        <v>1.0033559559769463</v>
      </c>
      <c r="M797" s="10">
        <f t="shared" si="100"/>
        <v>1.4562380702616342</v>
      </c>
      <c r="N797" s="10">
        <f t="shared" si="98"/>
        <v>2.5992852259916033</v>
      </c>
    </row>
    <row r="798" spans="3:14">
      <c r="C798" s="4">
        <f>Pressure!AB798*1000000</f>
        <v>4170608.9859807473</v>
      </c>
      <c r="D798" s="78">
        <f>Pressure!I798</f>
        <v>2.1367820014326583E-4</v>
      </c>
      <c r="E798" s="40">
        <f>Pressure!H798</f>
        <v>213.67820014326583</v>
      </c>
      <c r="F798" s="10">
        <f t="shared" si="102"/>
        <v>4.5000000000000009</v>
      </c>
      <c r="G798" s="4">
        <f t="shared" si="101"/>
        <v>176743.2811127757</v>
      </c>
      <c r="H798" s="42">
        <f t="shared" si="103"/>
        <v>6.9018789474364146</v>
      </c>
      <c r="I798" s="10">
        <f t="shared" si="104"/>
        <v>1.2495652933211161</v>
      </c>
      <c r="J798" s="4">
        <f t="shared" si="105"/>
        <v>1113.5728802541717</v>
      </c>
      <c r="K798" s="4">
        <f t="shared" si="99"/>
        <v>250.34235876403301</v>
      </c>
      <c r="L798" s="42">
        <f>Pressure!Q798</f>
        <v>1.0046628170861442</v>
      </c>
      <c r="M798" s="10">
        <f t="shared" si="100"/>
        <v>1.4556802251975587</v>
      </c>
      <c r="N798" s="10">
        <f t="shared" ref="N798:N861" si="106">N797-1/834*(me-mef)</f>
        <v>2.5992852259916033</v>
      </c>
    </row>
    <row r="799" spans="3:14">
      <c r="C799" s="4">
        <f>Pressure!AB799*1000000</f>
        <v>4168518.7880346095</v>
      </c>
      <c r="D799" s="78">
        <f>Pressure!I799</f>
        <v>2.1367820014326583E-4</v>
      </c>
      <c r="E799" s="40">
        <f>Pressure!H799</f>
        <v>213.67820014326583</v>
      </c>
      <c r="F799" s="10">
        <f t="shared" si="102"/>
        <v>4.5000000000000009</v>
      </c>
      <c r="G799" s="4">
        <f t="shared" si="101"/>
        <v>176654.702096038</v>
      </c>
      <c r="H799" s="42">
        <f t="shared" si="103"/>
        <v>6.8991965288490205</v>
      </c>
      <c r="I799" s="10">
        <f t="shared" si="104"/>
        <v>1.2495106496251434</v>
      </c>
      <c r="J799" s="4">
        <f t="shared" si="105"/>
        <v>1112.9661149183944</v>
      </c>
      <c r="K799" s="4">
        <f t="shared" si="99"/>
        <v>250.20595182734465</v>
      </c>
      <c r="L799" s="42">
        <f>Pressure!Q799</f>
        <v>1.0059698863855606</v>
      </c>
      <c r="M799" s="10">
        <f t="shared" si="100"/>
        <v>1.4551203822717222</v>
      </c>
      <c r="N799" s="10">
        <f t="shared" si="106"/>
        <v>2.5992852259916033</v>
      </c>
    </row>
    <row r="800" spans="3:14">
      <c r="C800" s="4">
        <f>Pressure!AB800*1000000</f>
        <v>4166421.5116728186</v>
      </c>
      <c r="D800" s="78">
        <f>Pressure!I800</f>
        <v>2.1367820014326583E-4</v>
      </c>
      <c r="E800" s="40">
        <f>Pressure!H800</f>
        <v>213.67820014326583</v>
      </c>
      <c r="F800" s="10">
        <f t="shared" si="102"/>
        <v>4.5000000000000009</v>
      </c>
      <c r="G800" s="4">
        <f t="shared" si="101"/>
        <v>176565.82310814218</v>
      </c>
      <c r="H800" s="42">
        <f t="shared" si="103"/>
        <v>6.8965047846922598</v>
      </c>
      <c r="I800" s="10">
        <f t="shared" si="104"/>
        <v>1.2494557657735383</v>
      </c>
      <c r="J800" s="4">
        <f t="shared" si="105"/>
        <v>1112.35729478333</v>
      </c>
      <c r="K800" s="4">
        <f t="shared" si="99"/>
        <v>250.06908295115551</v>
      </c>
      <c r="L800" s="42">
        <f>Pressure!Q800</f>
        <v>1.0072771647208467</v>
      </c>
      <c r="M800" s="10">
        <f t="shared" si="100"/>
        <v>1.4545585412540285</v>
      </c>
      <c r="N800" s="10">
        <f t="shared" si="106"/>
        <v>2.5992852259916033</v>
      </c>
    </row>
    <row r="801" spans="3:14">
      <c r="C801" s="4">
        <f>Pressure!AB801*1000000</f>
        <v>4164317.1601004526</v>
      </c>
      <c r="D801" s="78">
        <f>Pressure!I801</f>
        <v>2.1367820014326583E-4</v>
      </c>
      <c r="E801" s="40">
        <f>Pressure!H801</f>
        <v>213.67820014326583</v>
      </c>
      <c r="F801" s="10">
        <f t="shared" si="102"/>
        <v>4.5000000000000009</v>
      </c>
      <c r="G801" s="4">
        <f t="shared" si="101"/>
        <v>176476.64428491396</v>
      </c>
      <c r="H801" s="42">
        <f t="shared" si="103"/>
        <v>6.8938037164796748</v>
      </c>
      <c r="I801" s="10">
        <f t="shared" si="104"/>
        <v>1.2494006412075818</v>
      </c>
      <c r="J801" s="4">
        <f t="shared" si="105"/>
        <v>1111.7464207793828</v>
      </c>
      <c r="K801" s="4">
        <f t="shared" si="99"/>
        <v>249.93175234462993</v>
      </c>
      <c r="L801" s="42">
        <f>Pressure!Q801</f>
        <v>1.0085846529388998</v>
      </c>
      <c r="M801" s="10">
        <f t="shared" si="100"/>
        <v>1.4539947019131221</v>
      </c>
      <c r="N801" s="10">
        <f t="shared" si="106"/>
        <v>2.5992852259916033</v>
      </c>
    </row>
    <row r="802" spans="3:14">
      <c r="C802" s="4">
        <f>Pressure!AB802*1000000</f>
        <v>4162205.7365357587</v>
      </c>
      <c r="D802" s="78">
        <f>Pressure!I802</f>
        <v>2.1367820014326583E-4</v>
      </c>
      <c r="E802" s="40">
        <f>Pressure!H802</f>
        <v>213.67820014326583</v>
      </c>
      <c r="F802" s="10">
        <f t="shared" si="102"/>
        <v>4.5000000000000009</v>
      </c>
      <c r="G802" s="4">
        <f t="shared" si="101"/>
        <v>176387.16576273716</v>
      </c>
      <c r="H802" s="42">
        <f t="shared" si="103"/>
        <v>6.8910933257317231</v>
      </c>
      <c r="I802" s="10">
        <f t="shared" si="104"/>
        <v>1.2493452753654866</v>
      </c>
      <c r="J802" s="4">
        <f t="shared" si="105"/>
        <v>1111.1334938407806</v>
      </c>
      <c r="K802" s="4">
        <f t="shared" si="99"/>
        <v>249.79396021779161</v>
      </c>
      <c r="L802" s="42">
        <f>Pressure!Q802</f>
        <v>1.0098923518878691</v>
      </c>
      <c r="M802" s="10">
        <f t="shared" si="100"/>
        <v>1.4534288640168953</v>
      </c>
      <c r="N802" s="10">
        <f t="shared" si="106"/>
        <v>2.5992852259916033</v>
      </c>
    </row>
    <row r="803" spans="3:14">
      <c r="C803" s="4">
        <f>Pressure!AB803*1000000</f>
        <v>4160087.2442102465</v>
      </c>
      <c r="D803" s="78">
        <f>Pressure!I803</f>
        <v>2.1367820014326583E-4</v>
      </c>
      <c r="E803" s="40">
        <f>Pressure!H803</f>
        <v>213.67820014326583</v>
      </c>
      <c r="F803" s="10">
        <f t="shared" si="102"/>
        <v>4.5000000000000009</v>
      </c>
      <c r="G803" s="4">
        <f t="shared" si="101"/>
        <v>176297.38767855763</v>
      </c>
      <c r="H803" s="42">
        <f t="shared" si="103"/>
        <v>6.8883736139758831</v>
      </c>
      <c r="I803" s="10">
        <f t="shared" si="104"/>
        <v>1.249289667682385</v>
      </c>
      <c r="J803" s="4">
        <f t="shared" si="105"/>
        <v>1110.518514905601</v>
      </c>
      <c r="K803" s="4">
        <f t="shared" si="99"/>
        <v>249.65570678152983</v>
      </c>
      <c r="L803" s="42">
        <f>Pressure!Q803</f>
        <v>1.0112002624171621</v>
      </c>
      <c r="M803" s="10">
        <f t="shared" si="100"/>
        <v>1.452861027332192</v>
      </c>
      <c r="N803" s="10">
        <f t="shared" si="106"/>
        <v>2.5992852259916033</v>
      </c>
    </row>
    <row r="804" spans="3:14">
      <c r="C804" s="4">
        <f>Pressure!AB804*1000000</f>
        <v>4157961.6863685749</v>
      </c>
      <c r="D804" s="78">
        <f>Pressure!I804</f>
        <v>2.1367820014326583E-4</v>
      </c>
      <c r="E804" s="40">
        <f>Pressure!H804</f>
        <v>213.67820014326583</v>
      </c>
      <c r="F804" s="10">
        <f t="shared" si="102"/>
        <v>4.5000000000000009</v>
      </c>
      <c r="G804" s="4">
        <f t="shared" si="101"/>
        <v>176207.31016987847</v>
      </c>
      <c r="H804" s="42">
        <f t="shared" si="103"/>
        <v>6.885644582746516</v>
      </c>
      <c r="I804" s="10">
        <f t="shared" si="104"/>
        <v>1.2492338175903117</v>
      </c>
      <c r="J804" s="4">
        <f t="shared" si="105"/>
        <v>1109.9014849157388</v>
      </c>
      <c r="K804" s="4">
        <f t="shared" si="99"/>
        <v>249.51699224759201</v>
      </c>
      <c r="L804" s="42">
        <f>Pressure!Q804</f>
        <v>1.012508385377451</v>
      </c>
      <c r="M804" s="10">
        <f t="shared" si="100"/>
        <v>1.4522911916255146</v>
      </c>
      <c r="N804" s="10">
        <f t="shared" si="106"/>
        <v>2.5992852259916033</v>
      </c>
    </row>
    <row r="805" spans="3:14">
      <c r="C805" s="4">
        <f>Pressure!AB805*1000000</f>
        <v>4155829.066268513</v>
      </c>
      <c r="D805" s="78">
        <f>Pressure!I805</f>
        <v>2.1367820014326583E-4</v>
      </c>
      <c r="E805" s="40">
        <f>Pressure!H805</f>
        <v>213.67820014326583</v>
      </c>
      <c r="F805" s="10">
        <f t="shared" si="102"/>
        <v>4.5000000000000009</v>
      </c>
      <c r="G805" s="4">
        <f t="shared" si="101"/>
        <v>176116.9333747584</v>
      </c>
      <c r="H805" s="42">
        <f t="shared" si="103"/>
        <v>6.8829062335847979</v>
      </c>
      <c r="I805" s="10">
        <f t="shared" si="104"/>
        <v>1.2491777245181874</v>
      </c>
      <c r="J805" s="4">
        <f t="shared" si="105"/>
        <v>1109.2824048168948</v>
      </c>
      <c r="K805" s="4">
        <f t="shared" si="99"/>
        <v>249.37781682858119</v>
      </c>
      <c r="L805" s="42">
        <f>Pressure!Q805</f>
        <v>1.0138167216206788</v>
      </c>
      <c r="M805" s="10">
        <f t="shared" si="100"/>
        <v>1.4517193566622164</v>
      </c>
      <c r="N805" s="10">
        <f t="shared" si="106"/>
        <v>2.5992852259916033</v>
      </c>
    </row>
    <row r="806" spans="3:14">
      <c r="C806" s="4">
        <f>Pressure!AB806*1000000</f>
        <v>4153689.3871813649</v>
      </c>
      <c r="D806" s="78">
        <f>Pressure!I806</f>
        <v>2.1367820014326583E-4</v>
      </c>
      <c r="E806" s="40">
        <f>Pressure!H806</f>
        <v>213.67820014326583</v>
      </c>
      <c r="F806" s="10">
        <f t="shared" si="102"/>
        <v>4.5000000000000009</v>
      </c>
      <c r="G806" s="4">
        <f t="shared" si="101"/>
        <v>176026.25743182964</v>
      </c>
      <c r="H806" s="42">
        <f t="shared" si="103"/>
        <v>6.8801585680392554</v>
      </c>
      <c r="I806" s="10">
        <f t="shared" si="104"/>
        <v>1.249121387891815</v>
      </c>
      <c r="J806" s="4">
        <f t="shared" si="105"/>
        <v>1108.6612755586982</v>
      </c>
      <c r="K806" s="4">
        <f t="shared" si="99"/>
        <v>249.2381807379835</v>
      </c>
      <c r="L806" s="42">
        <f>Pressure!Q806</f>
        <v>1.015125272000065</v>
      </c>
      <c r="M806" s="10">
        <f t="shared" si="100"/>
        <v>1.4511455222063014</v>
      </c>
      <c r="N806" s="10">
        <f t="shared" si="106"/>
        <v>2.5992852259916033</v>
      </c>
    </row>
    <row r="807" spans="3:14">
      <c r="C807" s="4">
        <f>Pressure!AB807*1000000</f>
        <v>4151542.6523915692</v>
      </c>
      <c r="D807" s="78">
        <f>Pressure!I807</f>
        <v>2.1367820014326583E-4</v>
      </c>
      <c r="E807" s="40">
        <f>Pressure!H807</f>
        <v>213.67820014326583</v>
      </c>
      <c r="F807" s="10">
        <f t="shared" si="102"/>
        <v>4.5000000000000009</v>
      </c>
      <c r="G807" s="4">
        <f t="shared" si="101"/>
        <v>175935.28248028111</v>
      </c>
      <c r="H807" s="42">
        <f t="shared" si="103"/>
        <v>6.8774015876652355</v>
      </c>
      <c r="I807" s="10">
        <f t="shared" si="104"/>
        <v>1.2490648071338553</v>
      </c>
      <c r="J807" s="4">
        <f t="shared" si="105"/>
        <v>1108.0380980945918</v>
      </c>
      <c r="K807" s="4">
        <f t="shared" si="99"/>
        <v>249.09808419014249</v>
      </c>
      <c r="L807" s="42">
        <f>Pressure!Q807</f>
        <v>1.0164340373701124</v>
      </c>
      <c r="M807" s="10">
        <f t="shared" si="100"/>
        <v>1.4505696880216234</v>
      </c>
      <c r="N807" s="10">
        <f t="shared" si="106"/>
        <v>2.5992852259916033</v>
      </c>
    </row>
    <row r="808" spans="3:14">
      <c r="C808" s="4">
        <f>Pressure!AB808*1000000</f>
        <v>4149388.8651968571</v>
      </c>
      <c r="D808" s="78">
        <f>Pressure!I808</f>
        <v>2.1367820014326583E-4</v>
      </c>
      <c r="E808" s="40">
        <f>Pressure!H808</f>
        <v>213.67820014326583</v>
      </c>
      <c r="F808" s="10">
        <f t="shared" si="102"/>
        <v>4.5000000000000009</v>
      </c>
      <c r="G808" s="4">
        <f t="shared" si="101"/>
        <v>175844.00865986504</v>
      </c>
      <c r="H808" s="42">
        <f t="shared" si="103"/>
        <v>6.874635294025123</v>
      </c>
      <c r="I808" s="10">
        <f t="shared" si="104"/>
        <v>1.2490079816638142</v>
      </c>
      <c r="J808" s="4">
        <f t="shared" si="105"/>
        <v>1107.4128733818768</v>
      </c>
      <c r="K808" s="4">
        <f t="shared" si="99"/>
        <v>248.95752740026907</v>
      </c>
      <c r="L808" s="42">
        <f>Pressure!Q808</f>
        <v>1.0177430185866134</v>
      </c>
      <c r="M808" s="10">
        <f t="shared" si="100"/>
        <v>1.4499918538708241</v>
      </c>
      <c r="N808" s="10">
        <f t="shared" si="106"/>
        <v>2.5992852259916033</v>
      </c>
    </row>
    <row r="809" spans="3:14">
      <c r="C809" s="4">
        <f>Pressure!AB809*1000000</f>
        <v>4147228.0289083556</v>
      </c>
      <c r="D809" s="78">
        <f>Pressure!I809</f>
        <v>2.1367820014326583E-4</v>
      </c>
      <c r="E809" s="40">
        <f>Pressure!H809</f>
        <v>213.67820014326583</v>
      </c>
      <c r="F809" s="10">
        <f t="shared" si="102"/>
        <v>4.5000000000000009</v>
      </c>
      <c r="G809" s="4">
        <f t="shared" si="101"/>
        <v>175752.4361109013</v>
      </c>
      <c r="H809" s="42">
        <f t="shared" si="103"/>
        <v>6.871859688688434</v>
      </c>
      <c r="I809" s="10">
        <f t="shared" si="104"/>
        <v>1.2489509108980319</v>
      </c>
      <c r="J809" s="4">
        <f t="shared" si="105"/>
        <v>1106.7856023817428</v>
      </c>
      <c r="K809" s="4">
        <f t="shared" si="99"/>
        <v>248.81651058444828</v>
      </c>
      <c r="L809" s="42">
        <f>Pressure!Q809</f>
        <v>1.019052216506656</v>
      </c>
      <c r="M809" s="10">
        <f t="shared" si="100"/>
        <v>1.4494120195155928</v>
      </c>
      <c r="N809" s="10">
        <f t="shared" si="106"/>
        <v>2.5992852259916033</v>
      </c>
    </row>
    <row r="810" spans="3:14">
      <c r="C810" s="4">
        <f>Pressure!AB810*1000000</f>
        <v>4145060.1468503852</v>
      </c>
      <c r="D810" s="78">
        <f>Pressure!I810</f>
        <v>2.1367820014326583E-4</v>
      </c>
      <c r="E810" s="40">
        <f>Pressure!H810</f>
        <v>213.67820014326583</v>
      </c>
      <c r="F810" s="10">
        <f t="shared" si="102"/>
        <v>4.5000000000000009</v>
      </c>
      <c r="G810" s="4">
        <f t="shared" si="101"/>
        <v>175660.56497426893</v>
      </c>
      <c r="H810" s="42">
        <f t="shared" si="103"/>
        <v>6.869074773231568</v>
      </c>
      <c r="I810" s="10">
        <f t="shared" si="104"/>
        <v>1.2488935942496613</v>
      </c>
      <c r="J810" s="4">
        <f t="shared" si="105"/>
        <v>1106.1562860592101</v>
      </c>
      <c r="K810" s="4">
        <f t="shared" si="99"/>
        <v>248.67503395962638</v>
      </c>
      <c r="L810" s="42">
        <f>Pressure!Q810</f>
        <v>1.0203616319886304</v>
      </c>
      <c r="M810" s="10">
        <f t="shared" si="100"/>
        <v>1.4488301847171083</v>
      </c>
      <c r="N810" s="10">
        <f t="shared" si="106"/>
        <v>2.5992852259916033</v>
      </c>
    </row>
    <row r="811" spans="3:14">
      <c r="C811" s="4">
        <f>Pressure!AB811*1000000</f>
        <v>4142885.2223606957</v>
      </c>
      <c r="D811" s="78">
        <f>Pressure!I811</f>
        <v>2.1367820014326583E-4</v>
      </c>
      <c r="E811" s="40">
        <f>Pressure!H811</f>
        <v>213.67820014326583</v>
      </c>
      <c r="F811" s="10">
        <f t="shared" si="102"/>
        <v>4.5000000000000009</v>
      </c>
      <c r="G811" s="4">
        <f t="shared" si="101"/>
        <v>175568.39539141607</v>
      </c>
      <c r="H811" s="42">
        <f t="shared" si="103"/>
        <v>6.8662805492380929</v>
      </c>
      <c r="I811" s="10">
        <f t="shared" si="104"/>
        <v>1.248836031128659</v>
      </c>
      <c r="J811" s="4">
        <f t="shared" si="105"/>
        <v>1105.5249253831964</v>
      </c>
      <c r="K811" s="4">
        <f t="shared" si="99"/>
        <v>248.53309774362583</v>
      </c>
      <c r="L811" s="42">
        <f>Pressure!Q811</f>
        <v>1.0216712658922351</v>
      </c>
      <c r="M811" s="10">
        <f t="shared" si="100"/>
        <v>1.4482463492352711</v>
      </c>
      <c r="N811" s="10">
        <f t="shared" si="106"/>
        <v>2.5992852259916033</v>
      </c>
    </row>
    <row r="812" spans="3:14">
      <c r="C812" s="4">
        <f>Pressure!AB812*1000000</f>
        <v>4140703.2587905144</v>
      </c>
      <c r="D812" s="78">
        <f>Pressure!I812</f>
        <v>2.1367820014326583E-4</v>
      </c>
      <c r="E812" s="40">
        <f>Pressure!H812</f>
        <v>213.67820014326583</v>
      </c>
      <c r="F812" s="10">
        <f t="shared" si="102"/>
        <v>4.5000000000000009</v>
      </c>
      <c r="G812" s="4">
        <f t="shared" si="101"/>
        <v>175475.92750436199</v>
      </c>
      <c r="H812" s="42">
        <f t="shared" si="103"/>
        <v>6.8634770182987968</v>
      </c>
      <c r="I812" s="10">
        <f t="shared" si="104"/>
        <v>1.2487782209417715</v>
      </c>
      <c r="J812" s="4">
        <f t="shared" si="105"/>
        <v>1104.8915213265323</v>
      </c>
      <c r="K812" s="4">
        <f t="shared" si="99"/>
        <v>248.39070215514866</v>
      </c>
      <c r="L812" s="42">
        <f>Pressure!Q812</f>
        <v>1.0229811190784832</v>
      </c>
      <c r="M812" s="10">
        <f t="shared" si="100"/>
        <v>1.447660512828971</v>
      </c>
      <c r="N812" s="10">
        <f t="shared" si="106"/>
        <v>2.5992852259916033</v>
      </c>
    </row>
    <row r="813" spans="3:14">
      <c r="C813" s="4">
        <f>Pressure!AB813*1000000</f>
        <v>4138514.2595042465</v>
      </c>
      <c r="D813" s="78">
        <f>Pressure!I813</f>
        <v>2.1367820014326583E-4</v>
      </c>
      <c r="E813" s="40">
        <f>Pressure!H813</f>
        <v>213.67820014326583</v>
      </c>
      <c r="F813" s="10">
        <f t="shared" si="102"/>
        <v>4.5000000000000009</v>
      </c>
      <c r="G813" s="4">
        <f t="shared" si="101"/>
        <v>175383.16145568446</v>
      </c>
      <c r="H813" s="42">
        <f t="shared" si="103"/>
        <v>6.8606641820112992</v>
      </c>
      <c r="I813" s="10">
        <f t="shared" si="104"/>
        <v>1.2487201630925113</v>
      </c>
      <c r="J813" s="4">
        <f t="shared" si="105"/>
        <v>1104.2560748658743</v>
      </c>
      <c r="K813" s="4">
        <f t="shared" si="99"/>
        <v>248.24784741375711</v>
      </c>
      <c r="L813" s="42">
        <f>Pressure!Q813</f>
        <v>1.0242911924097093</v>
      </c>
      <c r="M813" s="10">
        <f t="shared" si="100"/>
        <v>1.447072675256986</v>
      </c>
      <c r="N813" s="10">
        <f t="shared" si="106"/>
        <v>2.5992852259916033</v>
      </c>
    </row>
    <row r="814" spans="3:14">
      <c r="C814" s="4">
        <f>Pressure!AB814*1000000</f>
        <v>4136318.2278798972</v>
      </c>
      <c r="D814" s="78">
        <f>Pressure!I814</f>
        <v>2.1367820014326583E-4</v>
      </c>
      <c r="E814" s="40">
        <f>Pressure!H814</f>
        <v>213.67820014326583</v>
      </c>
      <c r="F814" s="10">
        <f t="shared" si="102"/>
        <v>4.5000000000000009</v>
      </c>
      <c r="G814" s="4">
        <f t="shared" si="101"/>
        <v>175290.09738853751</v>
      </c>
      <c r="H814" s="42">
        <f t="shared" si="103"/>
        <v>6.8578420419805743</v>
      </c>
      <c r="I814" s="10">
        <f t="shared" si="104"/>
        <v>1.2486618569811525</v>
      </c>
      <c r="J814" s="4">
        <f t="shared" si="105"/>
        <v>1103.6185869818262</v>
      </c>
      <c r="K814" s="4">
        <f t="shared" si="99"/>
        <v>248.10453373990069</v>
      </c>
      <c r="L814" s="42">
        <f>Pressure!Q814</f>
        <v>1.0256014867495753</v>
      </c>
      <c r="M814" s="10">
        <f t="shared" si="100"/>
        <v>1.4464828362762545</v>
      </c>
      <c r="N814" s="10">
        <f t="shared" si="106"/>
        <v>2.5992852259916033</v>
      </c>
    </row>
    <row r="815" spans="3:14">
      <c r="C815" s="4">
        <f>Pressure!AB815*1000000</f>
        <v>4134115.167308785</v>
      </c>
      <c r="D815" s="78">
        <f>Pressure!I815</f>
        <v>2.1367820014326583E-4</v>
      </c>
      <c r="E815" s="40">
        <f>Pressure!H815</f>
        <v>213.67820014326583</v>
      </c>
      <c r="F815" s="10">
        <f t="shared" si="102"/>
        <v>4.5000000000000009</v>
      </c>
      <c r="G815" s="4">
        <f t="shared" si="101"/>
        <v>175196.73544663948</v>
      </c>
      <c r="H815" s="42">
        <f t="shared" si="103"/>
        <v>6.8550105998185868</v>
      </c>
      <c r="I815" s="10">
        <f t="shared" si="104"/>
        <v>1.2486033020047071</v>
      </c>
      <c r="J815" s="4">
        <f t="shared" si="105"/>
        <v>1102.9790586588567</v>
      </c>
      <c r="K815" s="4">
        <f t="shared" si="99"/>
        <v>247.96076135489787</v>
      </c>
      <c r="L815" s="42">
        <f>Pressure!Q815</f>
        <v>1.0269120029630772</v>
      </c>
      <c r="M815" s="10">
        <f t="shared" si="100"/>
        <v>1.4458909956435808</v>
      </c>
      <c r="N815" s="10">
        <f t="shared" si="106"/>
        <v>2.5992852259916033</v>
      </c>
    </row>
    <row r="816" spans="3:14">
      <c r="C816" s="4">
        <f>Pressure!AB816*1000000</f>
        <v>4131905.0811957289</v>
      </c>
      <c r="D816" s="78">
        <f>Pressure!I816</f>
        <v>2.1367820014326583E-4</v>
      </c>
      <c r="E816" s="40">
        <f>Pressure!H816</f>
        <v>213.67820014326583</v>
      </c>
      <c r="F816" s="10">
        <f t="shared" si="102"/>
        <v>4.5000000000000009</v>
      </c>
      <c r="G816" s="4">
        <f t="shared" si="101"/>
        <v>175103.07577428073</v>
      </c>
      <c r="H816" s="42">
        <f t="shared" si="103"/>
        <v>6.8521698571445073</v>
      </c>
      <c r="I816" s="10">
        <f t="shared" si="104"/>
        <v>1.2485444975569142</v>
      </c>
      <c r="J816" s="4">
        <f t="shared" si="105"/>
        <v>1102.3374908853534</v>
      </c>
      <c r="K816" s="4">
        <f t="shared" si="99"/>
        <v>247.81653048094813</v>
      </c>
      <c r="L816" s="42">
        <f>Pressure!Q816</f>
        <v>1.0282227419165513</v>
      </c>
      <c r="M816" s="10">
        <f t="shared" si="100"/>
        <v>1.4452971531143575</v>
      </c>
      <c r="N816" s="10">
        <f t="shared" si="106"/>
        <v>2.5992852259916033</v>
      </c>
    </row>
    <row r="817" spans="3:14">
      <c r="C817" s="4">
        <f>Pressure!AB817*1000000</f>
        <v>4129687.9729590197</v>
      </c>
      <c r="D817" s="78">
        <f>Pressure!I817</f>
        <v>2.1367820014326583E-4</v>
      </c>
      <c r="E817" s="40">
        <f>Pressure!H817</f>
        <v>213.67820014326583</v>
      </c>
      <c r="F817" s="10">
        <f t="shared" si="102"/>
        <v>4.5000000000000009</v>
      </c>
      <c r="G817" s="4">
        <f t="shared" si="101"/>
        <v>175009.11851632266</v>
      </c>
      <c r="H817" s="42">
        <f t="shared" si="103"/>
        <v>6.8493198155846775</v>
      </c>
      <c r="I817" s="10">
        <f t="shared" si="104"/>
        <v>1.2484854430282237</v>
      </c>
      <c r="J817" s="4">
        <f t="shared" si="105"/>
        <v>1101.6938846536152</v>
      </c>
      <c r="K817" s="4">
        <f t="shared" si="99"/>
        <v>247.67184134113018</v>
      </c>
      <c r="L817" s="42">
        <f>Pressure!Q817</f>
        <v>1.0295337044776809</v>
      </c>
      <c r="M817" s="10">
        <f t="shared" si="100"/>
        <v>1.4447013084432963</v>
      </c>
      <c r="N817" s="10">
        <f t="shared" si="106"/>
        <v>2.5992852259916033</v>
      </c>
    </row>
    <row r="818" spans="3:14">
      <c r="C818" s="4">
        <f>Pressure!AB818*1000000</f>
        <v>4127463.8460304523</v>
      </c>
      <c r="D818" s="78">
        <f>Pressure!I818</f>
        <v>2.1367820014326583E-4</v>
      </c>
      <c r="E818" s="40">
        <f>Pressure!H818</f>
        <v>213.67820014326583</v>
      </c>
      <c r="F818" s="10">
        <f t="shared" si="102"/>
        <v>4.5000000000000009</v>
      </c>
      <c r="G818" s="4">
        <f t="shared" si="101"/>
        <v>174914.86381819879</v>
      </c>
      <c r="H818" s="42">
        <f t="shared" si="103"/>
        <v>6.8464604767726431</v>
      </c>
      <c r="I818" s="10">
        <f t="shared" si="104"/>
        <v>1.2484261378057802</v>
      </c>
      <c r="J818" s="4">
        <f t="shared" si="105"/>
        <v>1101.0482409598605</v>
      </c>
      <c r="K818" s="4">
        <f t="shared" si="99"/>
        <v>247.52669415940395</v>
      </c>
      <c r="L818" s="42">
        <f>Pressure!Q818</f>
        <v>1.0308448915155028</v>
      </c>
      <c r="M818" s="10">
        <f t="shared" si="100"/>
        <v>1.4441034613843897</v>
      </c>
      <c r="N818" s="10">
        <f t="shared" si="106"/>
        <v>2.5992852259916033</v>
      </c>
    </row>
    <row r="819" spans="3:14">
      <c r="C819" s="4">
        <f>Pressure!AB819*1000000</f>
        <v>4125232.7038552971</v>
      </c>
      <c r="D819" s="78">
        <f>Pressure!I819</f>
        <v>2.1367820014326583E-4</v>
      </c>
      <c r="E819" s="40">
        <f>Pressure!H819</f>
        <v>213.67820014326583</v>
      </c>
      <c r="F819" s="10">
        <f t="shared" si="102"/>
        <v>4.5000000000000009</v>
      </c>
      <c r="G819" s="4">
        <f t="shared" si="101"/>
        <v>174820.31182591384</v>
      </c>
      <c r="H819" s="42">
        <f t="shared" si="103"/>
        <v>6.8435918423490962</v>
      </c>
      <c r="I819" s="10">
        <f t="shared" si="104"/>
        <v>1.2483665812734064</v>
      </c>
      <c r="J819" s="4">
        <f t="shared" si="105"/>
        <v>1100.40056080422</v>
      </c>
      <c r="K819" s="4">
        <f t="shared" si="99"/>
        <v>247.38108916060881</v>
      </c>
      <c r="L819" s="42">
        <f>Pressure!Q819</f>
        <v>1.0321563039004138</v>
      </c>
      <c r="M819" s="10">
        <f t="shared" si="100"/>
        <v>1.4435036116903912</v>
      </c>
      <c r="N819" s="10">
        <f t="shared" si="106"/>
        <v>2.5992852259916033</v>
      </c>
    </row>
    <row r="820" spans="3:14">
      <c r="C820" s="4">
        <f>Pressure!AB820*1000000</f>
        <v>4122994.5498923115</v>
      </c>
      <c r="D820" s="78">
        <f>Pressure!I820</f>
        <v>2.1367820014326583E-4</v>
      </c>
      <c r="E820" s="40">
        <f>Pressure!H820</f>
        <v>213.67820014326583</v>
      </c>
      <c r="F820" s="10">
        <f t="shared" si="102"/>
        <v>4.5000000000000009</v>
      </c>
      <c r="G820" s="4">
        <f t="shared" si="101"/>
        <v>174725.46268604402</v>
      </c>
      <c r="H820" s="42">
        <f t="shared" si="103"/>
        <v>6.8407139139618858</v>
      </c>
      <c r="I820" s="10">
        <f t="shared" si="104"/>
        <v>1.2483067728115869</v>
      </c>
      <c r="J820" s="4">
        <f t="shared" si="105"/>
        <v>1099.750845190739</v>
      </c>
      <c r="K820" s="4">
        <f t="shared" si="99"/>
        <v>247.23502657046424</v>
      </c>
      <c r="L820" s="42">
        <f>Pressure!Q820</f>
        <v>1.0334679425041771</v>
      </c>
      <c r="M820" s="10">
        <f t="shared" si="100"/>
        <v>1.4429017591135067</v>
      </c>
      <c r="N820" s="10">
        <f t="shared" si="106"/>
        <v>2.5992852259916033</v>
      </c>
    </row>
    <row r="821" spans="3:14">
      <c r="C821" s="4">
        <f>Pressure!AB821*1000000</f>
        <v>4120749.3876138763</v>
      </c>
      <c r="D821" s="78">
        <f>Pressure!I821</f>
        <v>2.1367820014326583E-4</v>
      </c>
      <c r="E821" s="40">
        <f>Pressure!H821</f>
        <v>213.67820014326583</v>
      </c>
      <c r="F821" s="10">
        <f t="shared" si="102"/>
        <v>4.5000000000000009</v>
      </c>
      <c r="G821" s="4">
        <f t="shared" si="101"/>
        <v>174630.31654574288</v>
      </c>
      <c r="H821" s="42">
        <f t="shared" si="103"/>
        <v>6.8378266932661909</v>
      </c>
      <c r="I821" s="10">
        <f t="shared" si="104"/>
        <v>1.2482467117974554</v>
      </c>
      <c r="J821" s="4">
        <f t="shared" si="105"/>
        <v>1099.099095127418</v>
      </c>
      <c r="K821" s="4">
        <f t="shared" si="99"/>
        <v>247.08850661557889</v>
      </c>
      <c r="L821" s="42">
        <f>Pressure!Q821</f>
        <v>1.0347798081999289</v>
      </c>
      <c r="M821" s="10">
        <f t="shared" si="100"/>
        <v>1.4422979034046552</v>
      </c>
      <c r="N821" s="10">
        <f t="shared" si="106"/>
        <v>2.5992852259916033</v>
      </c>
    </row>
    <row r="822" spans="3:14">
      <c r="C822" s="4">
        <f>Pressure!AB822*1000000</f>
        <v>4118497.2205058676</v>
      </c>
      <c r="D822" s="78">
        <f>Pressure!I822</f>
        <v>2.1367820014326583E-4</v>
      </c>
      <c r="E822" s="40">
        <f>Pressure!H822</f>
        <v>213.67820014326583</v>
      </c>
      <c r="F822" s="10">
        <f t="shared" si="102"/>
        <v>4.5000000000000009</v>
      </c>
      <c r="G822" s="4">
        <f t="shared" si="101"/>
        <v>174534.87355273592</v>
      </c>
      <c r="H822" s="42">
        <f t="shared" si="103"/>
        <v>6.8349301819243315</v>
      </c>
      <c r="I822" s="10">
        <f t="shared" si="104"/>
        <v>1.2481863976047751</v>
      </c>
      <c r="J822" s="4">
        <f t="shared" si="105"/>
        <v>1098.445311626175</v>
      </c>
      <c r="K822" s="4">
        <f t="shared" si="99"/>
        <v>246.94152952344206</v>
      </c>
      <c r="L822" s="42">
        <f>Pressure!Q822</f>
        <v>1.0360919018621852</v>
      </c>
      <c r="M822" s="10">
        <f t="shared" si="100"/>
        <v>1.4416920443141672</v>
      </c>
      <c r="N822" s="10">
        <f t="shared" si="106"/>
        <v>2.5992852259916033</v>
      </c>
    </row>
    <row r="823" spans="3:14">
      <c r="C823" s="4">
        <f>Pressure!AB823*1000000</f>
        <v>4116238.0520679094</v>
      </c>
      <c r="D823" s="78">
        <f>Pressure!I823</f>
        <v>2.1367820014326583E-4</v>
      </c>
      <c r="E823" s="40">
        <f>Pressure!H823</f>
        <v>213.67820014326583</v>
      </c>
      <c r="F823" s="10">
        <f t="shared" si="102"/>
        <v>4.5000000000000009</v>
      </c>
      <c r="G823" s="4">
        <f t="shared" si="101"/>
        <v>174439.13385533122</v>
      </c>
      <c r="H823" s="42">
        <f t="shared" si="103"/>
        <v>6.832024381606101</v>
      </c>
      <c r="I823" s="10">
        <f t="shared" si="104"/>
        <v>1.2481258296039279</v>
      </c>
      <c r="J823" s="4">
        <f t="shared" si="105"/>
        <v>1097.7894957029191</v>
      </c>
      <c r="K823" s="4">
        <f t="shared" si="99"/>
        <v>246.79409552244033</v>
      </c>
      <c r="L823" s="42">
        <f>Pressure!Q823</f>
        <v>1.0374042243668484</v>
      </c>
      <c r="M823" s="10">
        <f t="shared" si="100"/>
        <v>1.4410841815912834</v>
      </c>
      <c r="N823" s="10">
        <f t="shared" si="106"/>
        <v>2.5992852259916033</v>
      </c>
    </row>
    <row r="824" spans="3:14">
      <c r="C824" s="4">
        <f>Pressure!AB824*1000000</f>
        <v>4113971.8858130169</v>
      </c>
      <c r="D824" s="78">
        <f>Pressure!I824</f>
        <v>2.1367820014326583E-4</v>
      </c>
      <c r="E824" s="40">
        <f>Pressure!H824</f>
        <v>213.67820014326583</v>
      </c>
      <c r="F824" s="10">
        <f t="shared" si="102"/>
        <v>4.5000000000000009</v>
      </c>
      <c r="G824" s="4">
        <f t="shared" si="101"/>
        <v>174343.09760240433</v>
      </c>
      <c r="H824" s="42">
        <f t="shared" si="103"/>
        <v>6.8291092939882798</v>
      </c>
      <c r="I824" s="10">
        <f t="shared" si="104"/>
        <v>1.2480650071618886</v>
      </c>
      <c r="J824" s="4">
        <f t="shared" si="105"/>
        <v>1097.1316483774458</v>
      </c>
      <c r="K824" s="4">
        <f t="shared" si="99"/>
        <v>246.64620484183396</v>
      </c>
      <c r="L824" s="42">
        <f>Pressure!Q824</f>
        <v>1.0387167765912138</v>
      </c>
      <c r="M824" s="10">
        <f t="shared" si="100"/>
        <v>1.4404743149845849</v>
      </c>
      <c r="N824" s="10">
        <f t="shared" si="106"/>
        <v>2.5992852259916033</v>
      </c>
    </row>
    <row r="825" spans="3:14">
      <c r="C825" s="4">
        <f>Pressure!AB825*1000000</f>
        <v>4111698.7252679118</v>
      </c>
      <c r="D825" s="78">
        <f>Pressure!I825</f>
        <v>2.1367820014326583E-4</v>
      </c>
      <c r="E825" s="40">
        <f>Pressure!H825</f>
        <v>213.67820014326583</v>
      </c>
      <c r="F825" s="10">
        <f t="shared" si="102"/>
        <v>4.5000000000000009</v>
      </c>
      <c r="G825" s="4">
        <f t="shared" si="101"/>
        <v>174246.76494341172</v>
      </c>
      <c r="H825" s="42">
        <f t="shared" si="103"/>
        <v>6.8261849207550434</v>
      </c>
      <c r="I825" s="10">
        <f t="shared" si="104"/>
        <v>1.2480039296422163</v>
      </c>
      <c r="J825" s="4">
        <f t="shared" si="105"/>
        <v>1096.4717706735307</v>
      </c>
      <c r="K825" s="4">
        <f t="shared" si="99"/>
        <v>246.49785771177795</v>
      </c>
      <c r="L825" s="42">
        <f>Pressure!Q825</f>
        <v>1.0400295594139761</v>
      </c>
      <c r="M825" s="10">
        <f t="shared" si="100"/>
        <v>1.439862444241464</v>
      </c>
      <c r="N825" s="10">
        <f t="shared" si="106"/>
        <v>2.5992852259916033</v>
      </c>
    </row>
    <row r="826" spans="3:14">
      <c r="C826" s="4">
        <f>Pressure!AB826*1000000</f>
        <v>4109418.5739731104</v>
      </c>
      <c r="D826" s="78">
        <f>Pressure!I826</f>
        <v>2.1367820014326583E-4</v>
      </c>
      <c r="E826" s="40">
        <f>Pressure!H826</f>
        <v>213.67820014326583</v>
      </c>
      <c r="F826" s="10">
        <f t="shared" si="102"/>
        <v>4.5000000000000009</v>
      </c>
      <c r="G826" s="4">
        <f t="shared" si="101"/>
        <v>174150.13602839442</v>
      </c>
      <c r="H826" s="42">
        <f t="shared" si="103"/>
        <v>6.8232512635980616</v>
      </c>
      <c r="I826" s="10">
        <f t="shared" si="104"/>
        <v>1.2479425964050395</v>
      </c>
      <c r="J826" s="4">
        <f t="shared" si="105"/>
        <v>1095.8098636189529</v>
      </c>
      <c r="K826" s="4">
        <f t="shared" si="99"/>
        <v>246.34905436332741</v>
      </c>
      <c r="L826" s="42">
        <f>Pressure!Q826</f>
        <v>1.0413425737152366</v>
      </c>
      <c r="M826" s="10">
        <f t="shared" si="100"/>
        <v>1.4392485691084056</v>
      </c>
      <c r="N826" s="10">
        <f t="shared" si="106"/>
        <v>2.5992852259916033</v>
      </c>
    </row>
    <row r="827" spans="3:14">
      <c r="C827" s="4">
        <f>Pressure!AB827*1000000</f>
        <v>4107131.4354825397</v>
      </c>
      <c r="D827" s="78">
        <f>Pressure!I827</f>
        <v>2.1367820014326583E-4</v>
      </c>
      <c r="E827" s="40">
        <f>Pressure!H827</f>
        <v>213.67820014326583</v>
      </c>
      <c r="F827" s="10">
        <f t="shared" si="102"/>
        <v>4.5000000000000009</v>
      </c>
      <c r="G827" s="4">
        <f t="shared" si="101"/>
        <v>174053.21100796177</v>
      </c>
      <c r="H827" s="42">
        <f t="shared" si="103"/>
        <v>6.8203083242159961</v>
      </c>
      <c r="I827" s="10">
        <f t="shared" si="104"/>
        <v>1.247881006807029</v>
      </c>
      <c r="J827" s="4">
        <f t="shared" si="105"/>
        <v>1095.145928245385</v>
      </c>
      <c r="K827" s="4">
        <f t="shared" si="99"/>
        <v>246.19979502841261</v>
      </c>
      <c r="L827" s="42">
        <f>Pressure!Q827</f>
        <v>1.0426558203765097</v>
      </c>
      <c r="M827" s="10">
        <f t="shared" si="100"/>
        <v>1.4386326893313814</v>
      </c>
      <c r="N827" s="10">
        <f t="shared" si="106"/>
        <v>2.5992852259916033</v>
      </c>
    </row>
    <row r="828" spans="3:14">
      <c r="C828" s="4">
        <f>Pressure!AB828*1000000</f>
        <v>4104837.313364082</v>
      </c>
      <c r="D828" s="78">
        <f>Pressure!I828</f>
        <v>2.1367820014326583E-4</v>
      </c>
      <c r="E828" s="40">
        <f>Pressure!H828</f>
        <v>213.67820014326583</v>
      </c>
      <c r="F828" s="10">
        <f t="shared" si="102"/>
        <v>4.5000000000000009</v>
      </c>
      <c r="G828" s="4">
        <f t="shared" si="101"/>
        <v>173955.99003331453</v>
      </c>
      <c r="H828" s="42">
        <f t="shared" si="103"/>
        <v>6.8173561043151825</v>
      </c>
      <c r="I828" s="10">
        <f t="shared" si="104"/>
        <v>1.2478191602013948</v>
      </c>
      <c r="J828" s="4">
        <f t="shared" si="105"/>
        <v>1094.4799655885508</v>
      </c>
      <c r="K828" s="4">
        <f t="shared" si="99"/>
        <v>246.05007993987473</v>
      </c>
      <c r="L828" s="42">
        <f>Pressure!Q828</f>
        <v>1.0439693002807293</v>
      </c>
      <c r="M828" s="10">
        <f t="shared" si="100"/>
        <v>1.4380148046548711</v>
      </c>
      <c r="N828" s="10">
        <f t="shared" si="106"/>
        <v>2.5992852259916033</v>
      </c>
    </row>
    <row r="829" spans="3:14">
      <c r="C829" s="4">
        <f>Pressure!AB829*1000000</f>
        <v>4102536.2111990694</v>
      </c>
      <c r="D829" s="78">
        <f>Pressure!I829</f>
        <v>2.1367820014326583E-4</v>
      </c>
      <c r="E829" s="40">
        <f>Pressure!H829</f>
        <v>213.67820014326583</v>
      </c>
      <c r="F829" s="10">
        <f t="shared" si="102"/>
        <v>4.5000000000000009</v>
      </c>
      <c r="G829" s="4">
        <f t="shared" si="101"/>
        <v>173858.47325622343</v>
      </c>
      <c r="H829" s="42">
        <f t="shared" si="103"/>
        <v>6.8143946056089915</v>
      </c>
      <c r="I829" s="10">
        <f t="shared" si="104"/>
        <v>1.2477570559378557</v>
      </c>
      <c r="J829" s="4">
        <f t="shared" si="105"/>
        <v>1093.8119766880782</v>
      </c>
      <c r="K829" s="4">
        <f t="shared" si="99"/>
        <v>245.89990933143253</v>
      </c>
      <c r="L829" s="42">
        <f>Pressure!Q829</f>
        <v>1.0452830143122562</v>
      </c>
      <c r="M829" s="10">
        <f t="shared" si="100"/>
        <v>1.4373949148230452</v>
      </c>
      <c r="N829" s="10">
        <f t="shared" si="106"/>
        <v>2.5992852259916033</v>
      </c>
    </row>
    <row r="830" spans="3:14">
      <c r="C830" s="4">
        <f>Pressure!AB830*1000000</f>
        <v>4100228.132582732</v>
      </c>
      <c r="D830" s="78">
        <f>Pressure!I830</f>
        <v>2.1367820014326583E-4</v>
      </c>
      <c r="E830" s="40">
        <f>Pressure!H830</f>
        <v>213.67820014326583</v>
      </c>
      <c r="F830" s="10">
        <f t="shared" si="102"/>
        <v>4.5000000000000009</v>
      </c>
      <c r="G830" s="4">
        <f t="shared" si="101"/>
        <v>173760.66082904817</v>
      </c>
      <c r="H830" s="42">
        <f t="shared" si="103"/>
        <v>6.8114238298183629</v>
      </c>
      <c r="I830" s="10">
        <f t="shared" si="104"/>
        <v>1.2476946933626329</v>
      </c>
      <c r="J830" s="4">
        <f t="shared" si="105"/>
        <v>1093.1419625876292</v>
      </c>
      <c r="K830" s="4">
        <f t="shared" si="99"/>
        <v>245.74928343771171</v>
      </c>
      <c r="L830" s="42">
        <f>Pressure!Q830</f>
        <v>1.0465969633568846</v>
      </c>
      <c r="M830" s="10">
        <f t="shared" si="100"/>
        <v>1.4367730195787476</v>
      </c>
      <c r="N830" s="10">
        <f t="shared" si="106"/>
        <v>2.5992852259916033</v>
      </c>
    </row>
    <row r="831" spans="3:14">
      <c r="C831" s="4">
        <f>Pressure!AB831*1000000</f>
        <v>4097913.0811239751</v>
      </c>
      <c r="D831" s="78">
        <f>Pressure!I831</f>
        <v>2.1367820014326583E-4</v>
      </c>
      <c r="E831" s="40">
        <f>Pressure!H831</f>
        <v>213.67820014326583</v>
      </c>
      <c r="F831" s="10">
        <f t="shared" si="102"/>
        <v>4.5000000000000009</v>
      </c>
      <c r="G831" s="4">
        <f t="shared" si="101"/>
        <v>173662.55290472799</v>
      </c>
      <c r="H831" s="42">
        <f t="shared" si="103"/>
        <v>6.8084437786715455</v>
      </c>
      <c r="I831" s="10">
        <f t="shared" si="104"/>
        <v>1.2476320718184273</v>
      </c>
      <c r="J831" s="4">
        <f t="shared" si="105"/>
        <v>1092.4699243348364</v>
      </c>
      <c r="K831" s="4">
        <f t="shared" si="99"/>
        <v>245.59820249423058</v>
      </c>
      <c r="L831" s="42">
        <f>Pressure!Q831</f>
        <v>1.0479111483018486</v>
      </c>
      <c r="M831" s="10">
        <f t="shared" si="100"/>
        <v>1.4361491186639843</v>
      </c>
      <c r="N831" s="10">
        <f t="shared" si="106"/>
        <v>2.5992852259916033</v>
      </c>
    </row>
    <row r="832" spans="3:14">
      <c r="C832" s="4">
        <f>Pressure!AB832*1000000</f>
        <v>4095591.060445515</v>
      </c>
      <c r="D832" s="78">
        <f>Pressure!I832</f>
        <v>2.1367820014326583E-4</v>
      </c>
      <c r="E832" s="40">
        <f>Pressure!H832</f>
        <v>213.67820014326583</v>
      </c>
      <c r="F832" s="10">
        <f t="shared" si="102"/>
        <v>4.5000000000000009</v>
      </c>
      <c r="G832" s="4">
        <f t="shared" si="101"/>
        <v>173564.14963678745</v>
      </c>
      <c r="H832" s="42">
        <f t="shared" si="103"/>
        <v>6.8054544539042263</v>
      </c>
      <c r="I832" s="10">
        <f t="shared" si="104"/>
        <v>1.2475691906444044</v>
      </c>
      <c r="J832" s="4">
        <f t="shared" si="105"/>
        <v>1091.7958629813409</v>
      </c>
      <c r="K832" s="4">
        <f t="shared" si="99"/>
        <v>245.44666673740858</v>
      </c>
      <c r="L832" s="42">
        <f>Pressure!Q832</f>
        <v>1.0492255700358295</v>
      </c>
      <c r="M832" s="10">
        <f t="shared" si="100"/>
        <v>1.4355232118196275</v>
      </c>
      <c r="N832" s="10">
        <f t="shared" si="106"/>
        <v>2.5992852259916033</v>
      </c>
    </row>
    <row r="833" spans="3:14">
      <c r="C833" s="4">
        <f>Pressure!AB833*1000000</f>
        <v>4093262.0741839027</v>
      </c>
      <c r="D833" s="78">
        <f>Pressure!I833</f>
        <v>2.1367820014326583E-4</v>
      </c>
      <c r="E833" s="40">
        <f>Pressure!H833</f>
        <v>213.67820014326583</v>
      </c>
      <c r="F833" s="10">
        <f t="shared" si="102"/>
        <v>4.5000000000000009</v>
      </c>
      <c r="G833" s="4">
        <f t="shared" si="101"/>
        <v>173465.45117933731</v>
      </c>
      <c r="H833" s="42">
        <f t="shared" si="103"/>
        <v>6.802455857259579</v>
      </c>
      <c r="I833" s="10">
        <f t="shared" si="104"/>
        <v>1.2475060491761785</v>
      </c>
      <c r="J833" s="4">
        <f t="shared" si="105"/>
        <v>1091.1197795828004</v>
      </c>
      <c r="K833" s="4">
        <f t="shared" si="99"/>
        <v>245.29467640456824</v>
      </c>
      <c r="L833" s="42">
        <f>Pressure!Q833</f>
        <v>1.0505402294489627</v>
      </c>
      <c r="M833" s="10">
        <f t="shared" si="100"/>
        <v>1.4348952987863779</v>
      </c>
      <c r="N833" s="10">
        <f t="shared" si="106"/>
        <v>2.5992852259916033</v>
      </c>
    </row>
    <row r="834" spans="3:14">
      <c r="C834" s="4">
        <f>Pressure!AB834*1000000</f>
        <v>4090926.1259893677</v>
      </c>
      <c r="D834" s="78">
        <f>Pressure!I834</f>
        <v>2.1367820014326583E-4</v>
      </c>
      <c r="E834" s="40">
        <f>Pressure!H834</f>
        <v>213.67820014326583</v>
      </c>
      <c r="F834" s="10">
        <f t="shared" si="102"/>
        <v>4.5000000000000009</v>
      </c>
      <c r="G834" s="4">
        <f t="shared" si="101"/>
        <v>173366.45768706812</v>
      </c>
      <c r="H834" s="42">
        <f t="shared" si="103"/>
        <v>6.7994479904880398</v>
      </c>
      <c r="I834" s="10">
        <f t="shared" si="104"/>
        <v>1.2474426467457886</v>
      </c>
      <c r="J834" s="4">
        <f t="shared" si="105"/>
        <v>1090.4416751988431</v>
      </c>
      <c r="K834" s="4">
        <f t="shared" si="99"/>
        <v>245.14223173392452</v>
      </c>
      <c r="L834" s="42">
        <f>Pressure!Q834</f>
        <v>1.0518551274328445</v>
      </c>
      <c r="M834" s="10">
        <f t="shared" si="100"/>
        <v>1.4342653793032443</v>
      </c>
      <c r="N834" s="10">
        <f t="shared" si="106"/>
        <v>2.5992852259916033</v>
      </c>
    </row>
    <row r="835" spans="3:14">
      <c r="C835" s="4">
        <f>Pressure!AB835*1000000</f>
        <v>4088583.2195260818</v>
      </c>
      <c r="D835" s="78">
        <f>Pressure!I835</f>
        <v>2.1367820014326583E-4</v>
      </c>
      <c r="E835" s="40">
        <f>Pressure!H835</f>
        <v>213.67820014326583</v>
      </c>
      <c r="F835" s="10">
        <f t="shared" si="102"/>
        <v>4.5000000000000009</v>
      </c>
      <c r="G835" s="4">
        <f t="shared" si="101"/>
        <v>173267.16931526116</v>
      </c>
      <c r="H835" s="42">
        <f t="shared" si="103"/>
        <v>6.7964308553476327</v>
      </c>
      <c r="I835" s="10">
        <f t="shared" si="104"/>
        <v>1.2473789826816888</v>
      </c>
      <c r="J835" s="4">
        <f t="shared" si="105"/>
        <v>1089.7615508931444</v>
      </c>
      <c r="K835" s="4">
        <f t="shared" si="99"/>
        <v>244.98933296460243</v>
      </c>
      <c r="L835" s="42">
        <f>Pressure!Q835</f>
        <v>1.0531702648805386</v>
      </c>
      <c r="M835" s="10">
        <f t="shared" si="100"/>
        <v>1.4336334531084973</v>
      </c>
      <c r="N835" s="10">
        <f t="shared" si="106"/>
        <v>2.5992852259916033</v>
      </c>
    </row>
    <row r="836" spans="3:14">
      <c r="C836" s="4">
        <f>Pressure!AB836*1000000</f>
        <v>4086233.3584720441</v>
      </c>
      <c r="D836" s="78">
        <f>Pressure!I836</f>
        <v>2.1367820014326583E-4</v>
      </c>
      <c r="E836" s="40">
        <f>Pressure!H836</f>
        <v>213.67820014326583</v>
      </c>
      <c r="F836" s="10">
        <f t="shared" si="102"/>
        <v>4.5000000000000009</v>
      </c>
      <c r="G836" s="4">
        <f t="shared" si="101"/>
        <v>173167.58621978379</v>
      </c>
      <c r="H836" s="42">
        <f t="shared" si="103"/>
        <v>6.7934044536038272</v>
      </c>
      <c r="I836" s="10">
        <f t="shared" si="104"/>
        <v>1.2473150563087263</v>
      </c>
      <c r="J836" s="4">
        <f t="shared" si="105"/>
        <v>1089.079407733394</v>
      </c>
      <c r="K836" s="4">
        <f t="shared" si="99"/>
        <v>244.83598033662921</v>
      </c>
      <c r="L836" s="42">
        <f>Pressure!Q836</f>
        <v>1.0544856426865834</v>
      </c>
      <c r="M836" s="10">
        <f t="shared" si="100"/>
        <v>1.4329995199394152</v>
      </c>
      <c r="N836" s="10">
        <f t="shared" si="106"/>
        <v>2.5992852259916033</v>
      </c>
    </row>
    <row r="837" spans="3:14">
      <c r="C837" s="4">
        <f>Pressure!AB837*1000000</f>
        <v>4083876.5465191933</v>
      </c>
      <c r="D837" s="78">
        <f>Pressure!I837</f>
        <v>2.1367820014326583E-4</v>
      </c>
      <c r="E837" s="40">
        <f>Pressure!H837</f>
        <v>213.67820014326583</v>
      </c>
      <c r="F837" s="10">
        <f t="shared" si="102"/>
        <v>4.5000000000000009</v>
      </c>
      <c r="G837" s="4">
        <f t="shared" si="101"/>
        <v>173067.70855709401</v>
      </c>
      <c r="H837" s="42">
        <f t="shared" si="103"/>
        <v>6.7903687870296476</v>
      </c>
      <c r="I837" s="10">
        <f t="shared" si="104"/>
        <v>1.2472508669481266</v>
      </c>
      <c r="J837" s="4">
        <f t="shared" si="105"/>
        <v>1088.3952467913277</v>
      </c>
      <c r="K837" s="4">
        <f t="shared" si="99"/>
        <v>244.68217409094188</v>
      </c>
      <c r="L837" s="42">
        <f>Pressure!Q837</f>
        <v>1.0558012617469996</v>
      </c>
      <c r="M837" s="10">
        <f t="shared" si="100"/>
        <v>1.4323635795329712</v>
      </c>
      <c r="N837" s="10">
        <f t="shared" si="106"/>
        <v>2.5992852259916033</v>
      </c>
    </row>
    <row r="838" spans="3:14">
      <c r="C838" s="4">
        <f>Pressure!AB838*1000000</f>
        <v>4081512.7873731977</v>
      </c>
      <c r="D838" s="78">
        <f>Pressure!I838</f>
        <v>2.1367820014326583E-4</v>
      </c>
      <c r="E838" s="40">
        <f>Pressure!H838</f>
        <v>213.67820014326583</v>
      </c>
      <c r="F838" s="10">
        <f t="shared" si="102"/>
        <v>4.5000000000000009</v>
      </c>
      <c r="G838" s="4">
        <f t="shared" si="101"/>
        <v>172967.53648423176</v>
      </c>
      <c r="H838" s="42">
        <f t="shared" si="103"/>
        <v>6.7873238574054193</v>
      </c>
      <c r="I838" s="10">
        <f t="shared" si="104"/>
        <v>1.247186413917468</v>
      </c>
      <c r="J838" s="4">
        <f t="shared" si="105"/>
        <v>1087.7090691426672</v>
      </c>
      <c r="K838" s="4">
        <f t="shared" si="99"/>
        <v>244.52791446937351</v>
      </c>
      <c r="L838" s="42">
        <f>Pressure!Q838</f>
        <v>1.0571171229592962</v>
      </c>
      <c r="M838" s="10">
        <f t="shared" si="100"/>
        <v>1.4317256316243232</v>
      </c>
      <c r="N838" s="10">
        <f t="shared" si="106"/>
        <v>2.5992852259916033</v>
      </c>
    </row>
    <row r="839" spans="3:14">
      <c r="C839" s="4">
        <f>Pressure!AB839*1000000</f>
        <v>4079142.0847538859</v>
      </c>
      <c r="D839" s="78">
        <f>Pressure!I839</f>
        <v>2.1367820014326583E-4</v>
      </c>
      <c r="E839" s="40">
        <f>Pressure!H839</f>
        <v>213.67820014326583</v>
      </c>
      <c r="F839" s="10">
        <f t="shared" si="102"/>
        <v>4.5000000000000009</v>
      </c>
      <c r="G839" s="4">
        <f t="shared" si="101"/>
        <v>172867.07015883701</v>
      </c>
      <c r="H839" s="42">
        <f t="shared" si="103"/>
        <v>6.7842696665192932</v>
      </c>
      <c r="I839" s="10">
        <f t="shared" si="104"/>
        <v>1.2471216965306762</v>
      </c>
      <c r="J839" s="4">
        <f t="shared" si="105"/>
        <v>1087.0208758672447</v>
      </c>
      <c r="K839" s="4">
        <f t="shared" si="99"/>
        <v>244.37320171468116</v>
      </c>
      <c r="L839" s="42">
        <f>Pressure!Q839</f>
        <v>1.0584332272224779</v>
      </c>
      <c r="M839" s="10">
        <f t="shared" si="100"/>
        <v>1.4310856759482666</v>
      </c>
      <c r="N839" s="10">
        <f t="shared" si="106"/>
        <v>2.5992852259916033</v>
      </c>
    </row>
    <row r="840" spans="3:14">
      <c r="C840" s="4">
        <f>Pressure!AB840*1000000</f>
        <v>4076764.4423947316</v>
      </c>
      <c r="D840" s="78">
        <f>Pressure!I840</f>
        <v>2.1367820014326583E-4</v>
      </c>
      <c r="E840" s="40">
        <f>Pressure!H840</f>
        <v>213.67820014326583</v>
      </c>
      <c r="F840" s="10">
        <f t="shared" si="102"/>
        <v>4.5000000000000009</v>
      </c>
      <c r="G840" s="4">
        <f t="shared" si="101"/>
        <v>172766.30973912799</v>
      </c>
      <c r="H840" s="42">
        <f t="shared" si="103"/>
        <v>6.7812062161665798</v>
      </c>
      <c r="I840" s="10">
        <f t="shared" si="104"/>
        <v>1.2470567140979907</v>
      </c>
      <c r="J840" s="4">
        <f t="shared" si="105"/>
        <v>1086.3306680488531</v>
      </c>
      <c r="K840" s="4">
        <f t="shared" si="99"/>
        <v>244.21803607051237</v>
      </c>
      <c r="L840" s="42">
        <f>Pressure!Q840</f>
        <v>1.0597495754370527</v>
      </c>
      <c r="M840" s="10">
        <f t="shared" si="100"/>
        <v>1.4304437122386975</v>
      </c>
      <c r="N840" s="10">
        <f t="shared" si="106"/>
        <v>2.5992852259916033</v>
      </c>
    </row>
    <row r="841" spans="3:14">
      <c r="C841" s="4">
        <f>Pressure!AB841*1000000</f>
        <v>4074379.8640433624</v>
      </c>
      <c r="D841" s="78">
        <f>Pressure!I841</f>
        <v>2.1367820014326583E-4</v>
      </c>
      <c r="E841" s="40">
        <f>Pressure!H841</f>
        <v>213.67820014326583</v>
      </c>
      <c r="F841" s="10">
        <f t="shared" si="102"/>
        <v>4.5000000000000009</v>
      </c>
      <c r="G841" s="4">
        <f t="shared" si="101"/>
        <v>172665.25538392275</v>
      </c>
      <c r="H841" s="42">
        <f t="shared" si="103"/>
        <v>6.7781335081503959</v>
      </c>
      <c r="I841" s="10">
        <f t="shared" si="104"/>
        <v>1.2469914659259596</v>
      </c>
      <c r="J841" s="4">
        <f t="shared" si="105"/>
        <v>1085.6384467753953</v>
      </c>
      <c r="K841" s="4">
        <f t="shared" si="99"/>
        <v>244.06241778143863</v>
      </c>
      <c r="L841" s="42">
        <f>Pressure!Q841</f>
        <v>1.061066168505038</v>
      </c>
      <c r="M841" s="10">
        <f t="shared" si="100"/>
        <v>1.4297997402278444</v>
      </c>
      <c r="N841" s="10">
        <f t="shared" si="106"/>
        <v>2.5992852259916033</v>
      </c>
    </row>
    <row r="842" spans="3:14">
      <c r="C842" s="4">
        <f>Pressure!AB842*1000000</f>
        <v>4071988.3534614542</v>
      </c>
      <c r="D842" s="78">
        <f>Pressure!I842</f>
        <v>2.1367820014326583E-4</v>
      </c>
      <c r="E842" s="40">
        <f>Pressure!H842</f>
        <v>213.67820014326583</v>
      </c>
      <c r="F842" s="10">
        <f t="shared" si="102"/>
        <v>4.5000000000000009</v>
      </c>
      <c r="G842" s="4">
        <f t="shared" si="101"/>
        <v>172563.90725263467</v>
      </c>
      <c r="H842" s="42">
        <f t="shared" si="103"/>
        <v>6.7750515442815091</v>
      </c>
      <c r="I842" s="10">
        <f t="shared" si="104"/>
        <v>1.2469259513174178</v>
      </c>
      <c r="J842" s="4">
        <f t="shared" si="105"/>
        <v>1084.9442131388503</v>
      </c>
      <c r="K842" s="4">
        <f t="shared" si="99"/>
        <v>243.90634709294778</v>
      </c>
      <c r="L842" s="42">
        <f>Pressure!Q842</f>
        <v>1.0623830073299685</v>
      </c>
      <c r="M842" s="10">
        <f t="shared" si="100"/>
        <v>1.4291537596479968</v>
      </c>
      <c r="N842" s="10">
        <f t="shared" si="106"/>
        <v>2.5992852259916033</v>
      </c>
    </row>
    <row r="843" spans="3:14">
      <c r="C843" s="4">
        <f>Pressure!AB843*1000000</f>
        <v>4069589.9144244036</v>
      </c>
      <c r="D843" s="78">
        <f>Pressure!I843</f>
        <v>2.1367820014326583E-4</v>
      </c>
      <c r="E843" s="40">
        <f>Pressure!H843</f>
        <v>213.67820014326583</v>
      </c>
      <c r="F843" s="10">
        <f t="shared" si="102"/>
        <v>4.5000000000000009</v>
      </c>
      <c r="G843" s="4">
        <f t="shared" si="101"/>
        <v>172462.26550525863</v>
      </c>
      <c r="H843" s="42">
        <f t="shared" si="103"/>
        <v>6.7719603263779202</v>
      </c>
      <c r="I843" s="10">
        <f t="shared" si="104"/>
        <v>1.2468601695714594</v>
      </c>
      <c r="J843" s="4">
        <f t="shared" si="105"/>
        <v>1084.2479682351818</v>
      </c>
      <c r="K843" s="4">
        <f t="shared" si="99"/>
        <v>243.74982425142346</v>
      </c>
      <c r="L843" s="42">
        <f>Pressure!Q843</f>
        <v>1.0637000928169031</v>
      </c>
      <c r="M843" s="10">
        <f t="shared" si="100"/>
        <v>1.4285057702299315</v>
      </c>
      <c r="N843" s="10">
        <f t="shared" si="106"/>
        <v>2.5992852259916033</v>
      </c>
    </row>
    <row r="844" spans="3:14">
      <c r="C844" s="4">
        <f>Pressure!AB844*1000000</f>
        <v>4067184.5507220123</v>
      </c>
      <c r="D844" s="78">
        <f>Pressure!I844</f>
        <v>2.1367820014326583E-4</v>
      </c>
      <c r="E844" s="40">
        <f>Pressure!H844</f>
        <v>213.67820014326583</v>
      </c>
      <c r="F844" s="10">
        <f t="shared" si="102"/>
        <v>4.5000000000000009</v>
      </c>
      <c r="G844" s="4">
        <f t="shared" si="101"/>
        <v>172360.33030239996</v>
      </c>
      <c r="H844" s="42">
        <f t="shared" si="103"/>
        <v>6.7688598562657161</v>
      </c>
      <c r="I844" s="10">
        <f t="shared" si="104"/>
        <v>1.2467941199834367</v>
      </c>
      <c r="J844" s="4">
        <f t="shared" si="105"/>
        <v>1083.5497131645345</v>
      </c>
      <c r="K844" s="4">
        <f t="shared" si="99"/>
        <v>243.59284950418922</v>
      </c>
      <c r="L844" s="42">
        <f>Pressure!Q844</f>
        <v>1.0650174258724321</v>
      </c>
      <c r="M844" s="10">
        <f t="shared" si="100"/>
        <v>1.427855771703427</v>
      </c>
      <c r="N844" s="10">
        <f t="shared" si="106"/>
        <v>2.5992852259916033</v>
      </c>
    </row>
    <row r="845" spans="3:14">
      <c r="C845" s="4">
        <f>Pressure!AB845*1000000</f>
        <v>4064772.266157906</v>
      </c>
      <c r="D845" s="78">
        <f>Pressure!I845</f>
        <v>2.1367820014326583E-4</v>
      </c>
      <c r="E845" s="40">
        <f>Pressure!H845</f>
        <v>213.67820014326583</v>
      </c>
      <c r="F845" s="10">
        <f t="shared" si="102"/>
        <v>4.5000000000000009</v>
      </c>
      <c r="G845" s="4">
        <f t="shared" si="101"/>
        <v>172258.10180524978</v>
      </c>
      <c r="H845" s="42">
        <f t="shared" si="103"/>
        <v>6.7657501357783234</v>
      </c>
      <c r="I845" s="10">
        <f t="shared" si="104"/>
        <v>1.2467278018449244</v>
      </c>
      <c r="J845" s="4">
        <f t="shared" si="105"/>
        <v>1082.8494490310661</v>
      </c>
      <c r="K845" s="4">
        <f t="shared" si="99"/>
        <v>243.43542309947082</v>
      </c>
      <c r="L845" s="42">
        <f>Pressure!Q845</f>
        <v>1.066335007404684</v>
      </c>
      <c r="M845" s="10">
        <f t="shared" si="100"/>
        <v>1.427203763797479</v>
      </c>
      <c r="N845" s="10">
        <f t="shared" si="106"/>
        <v>2.5992852259916033</v>
      </c>
    </row>
    <row r="846" spans="3:14">
      <c r="C846" s="4">
        <f>Pressure!AB846*1000000</f>
        <v>4062353.0645496552</v>
      </c>
      <c r="D846" s="78">
        <f>Pressure!I846</f>
        <v>2.1367820014326583E-4</v>
      </c>
      <c r="E846" s="40">
        <f>Pressure!H846</f>
        <v>213.67820014326583</v>
      </c>
      <c r="F846" s="10">
        <f t="shared" si="102"/>
        <v>4.5000000000000009</v>
      </c>
      <c r="G846" s="4">
        <f t="shared" si="101"/>
        <v>172155.58017559021</v>
      </c>
      <c r="H846" s="42">
        <f t="shared" si="103"/>
        <v>6.7626311667566501</v>
      </c>
      <c r="I846" s="10">
        <f t="shared" si="104"/>
        <v>1.2466612144437041</v>
      </c>
      <c r="J846" s="4">
        <f t="shared" si="105"/>
        <v>1082.1471769429825</v>
      </c>
      <c r="K846" s="4">
        <f t="shared" si="99"/>
        <v>243.27754528640403</v>
      </c>
      <c r="L846" s="42">
        <f>Pressure!Q846</f>
        <v>1.0676528383233337</v>
      </c>
      <c r="M846" s="10">
        <f t="shared" si="100"/>
        <v>1.4265497462404149</v>
      </c>
      <c r="N846" s="10">
        <f t="shared" si="106"/>
        <v>2.5992852259916033</v>
      </c>
    </row>
    <row r="847" spans="3:14">
      <c r="C847" s="4">
        <f>Pressure!AB847*1000000</f>
        <v>4059926.9497292163</v>
      </c>
      <c r="D847" s="78">
        <f>Pressure!I847</f>
        <v>2.1367820014326583E-4</v>
      </c>
      <c r="E847" s="40">
        <f>Pressure!H847</f>
        <v>213.67820014326583</v>
      </c>
      <c r="F847" s="10">
        <f t="shared" si="102"/>
        <v>4.5000000000000009</v>
      </c>
      <c r="G847" s="4">
        <f t="shared" si="101"/>
        <v>172052.76557581304</v>
      </c>
      <c r="H847" s="42">
        <f t="shared" si="103"/>
        <v>6.7595029510496412</v>
      </c>
      <c r="I847" s="10">
        <f t="shared" si="104"/>
        <v>1.2465943570637561</v>
      </c>
      <c r="J847" s="4">
        <f t="shared" si="105"/>
        <v>1081.4428980126654</v>
      </c>
      <c r="K847" s="4">
        <f t="shared" ref="K847:K910" si="107">J847/4.4482</f>
        <v>243.11921631506348</v>
      </c>
      <c r="L847" s="42">
        <f>Pressure!Q847</f>
        <v>1.0689709195396089</v>
      </c>
      <c r="M847" s="10">
        <f t="shared" ref="M847:M910" si="108">(J847+J846)/2*(L847-L846)</f>
        <v>1.4258937187592358</v>
      </c>
      <c r="N847" s="10">
        <f t="shared" si="106"/>
        <v>2.5992852259916033</v>
      </c>
    </row>
    <row r="848" spans="3:14">
      <c r="C848" s="4">
        <f>Pressure!AB848*1000000</f>
        <v>4057493.9255424403</v>
      </c>
      <c r="D848" s="78">
        <f>Pressure!I848</f>
        <v>2.1367820014326583E-4</v>
      </c>
      <c r="E848" s="40">
        <f>Pressure!H848</f>
        <v>213.67820014326583</v>
      </c>
      <c r="F848" s="10">
        <f t="shared" si="102"/>
        <v>4.5000000000000009</v>
      </c>
      <c r="G848" s="4">
        <f t="shared" si="101"/>
        <v>171949.65816889884</v>
      </c>
      <c r="H848" s="42">
        <f t="shared" si="103"/>
        <v>6.7563654905136312</v>
      </c>
      <c r="I848" s="10">
        <f t="shared" si="104"/>
        <v>1.2465272289852265</v>
      </c>
      <c r="J848" s="4">
        <f t="shared" si="105"/>
        <v>1080.7366133565301</v>
      </c>
      <c r="K848" s="4">
        <f t="shared" si="107"/>
        <v>242.96043643643051</v>
      </c>
      <c r="L848" s="42">
        <f>Pressure!Q848</f>
        <v>1.0702892519662974</v>
      </c>
      <c r="M848" s="10">
        <f t="shared" si="108"/>
        <v>1.4252356810798086</v>
      </c>
      <c r="N848" s="10">
        <f t="shared" si="106"/>
        <v>2.5992852259916033</v>
      </c>
    </row>
    <row r="849" spans="3:14">
      <c r="C849" s="4">
        <f>Pressure!AB849*1000000</f>
        <v>4055053.9958495577</v>
      </c>
      <c r="D849" s="78">
        <f>Pressure!I849</f>
        <v>2.1367820014326583E-4</v>
      </c>
      <c r="E849" s="40">
        <f>Pressure!H849</f>
        <v>213.67820014326583</v>
      </c>
      <c r="F849" s="10">
        <f t="shared" si="102"/>
        <v>4.5000000000000009</v>
      </c>
      <c r="G849" s="4">
        <f t="shared" si="101"/>
        <v>171846.25811843757</v>
      </c>
      <c r="H849" s="42">
        <f t="shared" si="103"/>
        <v>6.753218787012969</v>
      </c>
      <c r="I849" s="10">
        <f t="shared" si="104"/>
        <v>1.2464598294844202</v>
      </c>
      <c r="J849" s="4">
        <f t="shared" si="105"/>
        <v>1080.0283240951665</v>
      </c>
      <c r="K849" s="4">
        <f t="shared" si="107"/>
        <v>242.8012059024249</v>
      </c>
      <c r="L849" s="42">
        <f>Pressure!Q849</f>
        <v>1.071607836517755</v>
      </c>
      <c r="M849" s="10">
        <f t="shared" si="108"/>
        <v>1.4245756329275419</v>
      </c>
      <c r="N849" s="10">
        <f t="shared" si="106"/>
        <v>2.5992852259916033</v>
      </c>
    </row>
    <row r="850" spans="3:14">
      <c r="C850" s="4">
        <f>Pressure!AB850*1000000</f>
        <v>4052607.1645246632</v>
      </c>
      <c r="D850" s="78">
        <f>Pressure!I850</f>
        <v>2.1367820014326583E-4</v>
      </c>
      <c r="E850" s="40">
        <f>Pressure!H850</f>
        <v>213.67820014326583</v>
      </c>
      <c r="F850" s="10">
        <f t="shared" si="102"/>
        <v>4.5000000000000009</v>
      </c>
      <c r="G850" s="4">
        <f t="shared" si="101"/>
        <v>171742.56558860678</v>
      </c>
      <c r="H850" s="42">
        <f t="shared" si="103"/>
        <v>6.7500628424193412</v>
      </c>
      <c r="I850" s="10">
        <f t="shared" si="104"/>
        <v>1.2463921578337669</v>
      </c>
      <c r="J850" s="4">
        <f t="shared" si="105"/>
        <v>1079.3180313531882</v>
      </c>
      <c r="K850" s="4">
        <f t="shared" si="107"/>
        <v>242.64152496587118</v>
      </c>
      <c r="L850" s="42">
        <f>Pressure!Q850</f>
        <v>1.0729266741099124</v>
      </c>
      <c r="M850" s="10">
        <f t="shared" si="108"/>
        <v>1.4239135740266182</v>
      </c>
      <c r="N850" s="10">
        <f t="shared" si="106"/>
        <v>2.5992852259916033</v>
      </c>
    </row>
    <row r="851" spans="3:14">
      <c r="C851" s="4">
        <f>Pressure!AB851*1000000</f>
        <v>4050153.4354563057</v>
      </c>
      <c r="D851" s="78">
        <f>Pressure!I851</f>
        <v>2.1367820014326583E-4</v>
      </c>
      <c r="E851" s="40">
        <f>Pressure!H851</f>
        <v>213.67820014326583</v>
      </c>
      <c r="F851" s="10">
        <f t="shared" si="102"/>
        <v>4.5000000000000009</v>
      </c>
      <c r="G851" s="4">
        <f t="shared" si="101"/>
        <v>171638.58074419652</v>
      </c>
      <c r="H851" s="42">
        <f t="shared" si="103"/>
        <v>6.7468976586125038</v>
      </c>
      <c r="I851" s="10">
        <f t="shared" si="104"/>
        <v>1.2463242133018169</v>
      </c>
      <c r="J851" s="4">
        <f t="shared" si="105"/>
        <v>1078.6057362594058</v>
      </c>
      <c r="K851" s="4">
        <f t="shared" si="107"/>
        <v>242.48139388053727</v>
      </c>
      <c r="L851" s="42">
        <f>Pressure!Q851</f>
        <v>1.0742457656602826</v>
      </c>
      <c r="M851" s="10">
        <f t="shared" si="108"/>
        <v>1.4232495041004471</v>
      </c>
      <c r="N851" s="10">
        <f t="shared" si="106"/>
        <v>2.5992852259916033</v>
      </c>
    </row>
    <row r="852" spans="3:14">
      <c r="C852" s="4">
        <f>Pressure!AB852*1000000</f>
        <v>4047692.8125469084</v>
      </c>
      <c r="D852" s="78">
        <f>Pressure!I852</f>
        <v>2.1367820014326583E-4</v>
      </c>
      <c r="E852" s="40">
        <f>Pressure!H852</f>
        <v>213.67820014326583</v>
      </c>
      <c r="F852" s="10">
        <f t="shared" si="102"/>
        <v>4.5000000000000009</v>
      </c>
      <c r="G852" s="4">
        <f t="shared" si="101"/>
        <v>171534.30375058478</v>
      </c>
      <c r="H852" s="42">
        <f t="shared" si="103"/>
        <v>6.7437232374795446</v>
      </c>
      <c r="I852" s="10">
        <f t="shared" si="104"/>
        <v>1.2462559951532044</v>
      </c>
      <c r="J852" s="4">
        <f t="shared" si="105"/>
        <v>1077.8914399466573</v>
      </c>
      <c r="K852" s="4">
        <f t="shared" si="107"/>
        <v>242.32081290109647</v>
      </c>
      <c r="L852" s="42">
        <f>Pressure!Q852</f>
        <v>1.0755651120879688</v>
      </c>
      <c r="M852" s="10">
        <f t="shared" si="108"/>
        <v>1.4225834228713841</v>
      </c>
      <c r="N852" s="10">
        <f t="shared" si="106"/>
        <v>2.5992852259916033</v>
      </c>
    </row>
    <row r="853" spans="3:14">
      <c r="C853" s="4">
        <f>Pressure!AB853*1000000</f>
        <v>4045225.299713559</v>
      </c>
      <c r="D853" s="78">
        <f>Pressure!I853</f>
        <v>2.1367820014326583E-4</v>
      </c>
      <c r="E853" s="40">
        <f>Pressure!H853</f>
        <v>213.67820014326583</v>
      </c>
      <c r="F853" s="10">
        <f t="shared" si="102"/>
        <v>4.5000000000000009</v>
      </c>
      <c r="G853" s="4">
        <f t="shared" si="101"/>
        <v>171429.73477377108</v>
      </c>
      <c r="H853" s="42">
        <f t="shared" si="103"/>
        <v>6.7405395809158879</v>
      </c>
      <c r="I853" s="10">
        <f t="shared" si="104"/>
        <v>1.2461875026486497</v>
      </c>
      <c r="J853" s="4">
        <f t="shared" si="105"/>
        <v>1077.1751435520371</v>
      </c>
      <c r="K853" s="4">
        <f t="shared" si="107"/>
        <v>242.15978228317906</v>
      </c>
      <c r="L853" s="42">
        <f>Pressure!Q853</f>
        <v>1.0768847143136708</v>
      </c>
      <c r="M853" s="10">
        <f t="shared" si="108"/>
        <v>1.4219153300604879</v>
      </c>
      <c r="N853" s="10">
        <f t="shared" si="106"/>
        <v>2.5992852259916033</v>
      </c>
    </row>
    <row r="854" spans="3:14">
      <c r="C854" s="4">
        <f>Pressure!AB854*1000000</f>
        <v>4042750.9008870926</v>
      </c>
      <c r="D854" s="78">
        <f>Pressure!I854</f>
        <v>2.1367820014326583E-4</v>
      </c>
      <c r="E854" s="40">
        <f>Pressure!H854</f>
        <v>213.67820014326583</v>
      </c>
      <c r="F854" s="10">
        <f t="shared" si="102"/>
        <v>4.5000000000000009</v>
      </c>
      <c r="G854" s="4">
        <f t="shared" si="101"/>
        <v>171324.87398033746</v>
      </c>
      <c r="H854" s="42">
        <f t="shared" si="103"/>
        <v>6.7373466908240838</v>
      </c>
      <c r="I854" s="10">
        <f t="shared" si="104"/>
        <v>1.2461187350449119</v>
      </c>
      <c r="J854" s="4">
        <f t="shared" si="105"/>
        <v>1076.4568482166303</v>
      </c>
      <c r="K854" s="4">
        <f t="shared" si="107"/>
        <v>241.99830228331243</v>
      </c>
      <c r="L854" s="42">
        <f>Pressure!Q854</f>
        <v>1.0782045732596939</v>
      </c>
      <c r="M854" s="10">
        <f t="shared" si="108"/>
        <v>1.4212452253886521</v>
      </c>
      <c r="N854" s="10">
        <f t="shared" si="106"/>
        <v>2.5992852259916033</v>
      </c>
    </row>
    <row r="855" spans="3:14">
      <c r="C855" s="4">
        <f>Pressure!AB855*1000000</f>
        <v>4040269.6200131006</v>
      </c>
      <c r="D855" s="78">
        <f>Pressure!I855</f>
        <v>2.1367820014326583E-4</v>
      </c>
      <c r="E855" s="40">
        <f>Pressure!H855</f>
        <v>213.67820014326583</v>
      </c>
      <c r="F855" s="10">
        <f t="shared" si="102"/>
        <v>4.5000000000000009</v>
      </c>
      <c r="G855" s="4">
        <f t="shared" si="101"/>
        <v>171219.72153749139</v>
      </c>
      <c r="H855" s="42">
        <f t="shared" si="103"/>
        <v>6.7341445691151236</v>
      </c>
      <c r="I855" s="10">
        <f t="shared" si="104"/>
        <v>1.2460496915947969</v>
      </c>
      <c r="J855" s="4">
        <f t="shared" si="105"/>
        <v>1075.7365550858069</v>
      </c>
      <c r="K855" s="4">
        <f t="shared" si="107"/>
        <v>241.83637315898721</v>
      </c>
      <c r="L855" s="42">
        <f>Pressure!Q855</f>
        <v>1.0795246898499546</v>
      </c>
      <c r="M855" s="10">
        <f t="shared" si="108"/>
        <v>1.4205731085746647</v>
      </c>
      <c r="N855" s="10">
        <f t="shared" si="106"/>
        <v>2.5992852259916033</v>
      </c>
    </row>
    <row r="856" spans="3:14">
      <c r="C856" s="4">
        <f>Pressure!AB856*1000000</f>
        <v>4037781.4610512354</v>
      </c>
      <c r="D856" s="78">
        <f>Pressure!I856</f>
        <v>2.1367820014326583E-4</v>
      </c>
      <c r="E856" s="40">
        <f>Pressure!H856</f>
        <v>213.67820014326583</v>
      </c>
      <c r="F856" s="10">
        <f t="shared" si="102"/>
        <v>4.5000000000000009</v>
      </c>
      <c r="G856" s="4">
        <f t="shared" si="101"/>
        <v>171114.27761303613</v>
      </c>
      <c r="H856" s="42">
        <f t="shared" si="103"/>
        <v>6.7309332177075163</v>
      </c>
      <c r="I856" s="10">
        <f t="shared" si="104"/>
        <v>1.2459803715471172</v>
      </c>
      <c r="J856" s="4">
        <f t="shared" si="105"/>
        <v>1075.014265309017</v>
      </c>
      <c r="K856" s="4">
        <f t="shared" si="107"/>
        <v>241.67399516861136</v>
      </c>
      <c r="L856" s="42">
        <f>Pressure!Q856</f>
        <v>1.0808450650099901</v>
      </c>
      <c r="M856" s="10">
        <f t="shared" si="108"/>
        <v>1.4198989793376164</v>
      </c>
      <c r="N856" s="10">
        <f t="shared" si="106"/>
        <v>2.5992852259916033</v>
      </c>
    </row>
    <row r="857" spans="3:14">
      <c r="C857" s="4">
        <f>Pressure!AB857*1000000</f>
        <v>4035286.4279753906</v>
      </c>
      <c r="D857" s="78">
        <f>Pressure!I857</f>
        <v>2.1367820014326583E-4</v>
      </c>
      <c r="E857" s="40">
        <f>Pressure!H857</f>
        <v>213.67820014326583</v>
      </c>
      <c r="F857" s="10">
        <f t="shared" si="102"/>
        <v>4.5000000000000009</v>
      </c>
      <c r="G857" s="4">
        <f t="shared" si="101"/>
        <v>171008.54237537849</v>
      </c>
      <c r="H857" s="42">
        <f t="shared" si="103"/>
        <v>6.7277126385274979</v>
      </c>
      <c r="I857" s="10">
        <f t="shared" si="104"/>
        <v>1.2459107741466744</v>
      </c>
      <c r="J857" s="4">
        <f t="shared" si="105"/>
        <v>1074.2899800398457</v>
      </c>
      <c r="K857" s="4">
        <f t="shared" si="107"/>
        <v>241.51116857152235</v>
      </c>
      <c r="L857" s="42">
        <f>Pressure!Q857</f>
        <v>1.0821656996669642</v>
      </c>
      <c r="M857" s="10">
        <f t="shared" si="108"/>
        <v>1.4192228373946074</v>
      </c>
      <c r="N857" s="10">
        <f t="shared" si="106"/>
        <v>2.5992852259916033</v>
      </c>
    </row>
    <row r="858" spans="3:14">
      <c r="C858" s="4">
        <f>Pressure!AB858*1000000</f>
        <v>4032784.5247740787</v>
      </c>
      <c r="D858" s="78">
        <f>Pressure!I858</f>
        <v>2.1367820014326583E-4</v>
      </c>
      <c r="E858" s="40">
        <f>Pressure!H858</f>
        <v>213.67820014326583</v>
      </c>
      <c r="F858" s="10">
        <f t="shared" si="102"/>
        <v>4.5000000000000009</v>
      </c>
      <c r="G858" s="4">
        <f t="shared" si="101"/>
        <v>170902.51599354486</v>
      </c>
      <c r="H858" s="42">
        <f t="shared" si="103"/>
        <v>6.7244828335095441</v>
      </c>
      <c r="I858" s="10">
        <f t="shared" si="104"/>
        <v>1.2458408986342508</v>
      </c>
      <c r="J858" s="4">
        <f t="shared" si="105"/>
        <v>1073.5637004361215</v>
      </c>
      <c r="K858" s="4">
        <f t="shared" si="107"/>
        <v>241.34789362801166</v>
      </c>
      <c r="L858" s="42">
        <f>Pressure!Q858</f>
        <v>1.0834865947496757</v>
      </c>
      <c r="M858" s="10">
        <f t="shared" si="108"/>
        <v>1.4185446824622434</v>
      </c>
      <c r="N858" s="10">
        <f t="shared" si="106"/>
        <v>2.5992852259916033</v>
      </c>
    </row>
    <row r="859" spans="3:14">
      <c r="C859" s="4">
        <f>Pressure!AB859*1000000</f>
        <v>4030275.7554497905</v>
      </c>
      <c r="D859" s="78">
        <f>Pressure!I859</f>
        <v>2.1367820014326583E-4</v>
      </c>
      <c r="E859" s="40">
        <f>Pressure!H859</f>
        <v>213.67820014326583</v>
      </c>
      <c r="F859" s="10">
        <f t="shared" si="102"/>
        <v>4.5000000000000009</v>
      </c>
      <c r="G859" s="4">
        <f t="shared" si="101"/>
        <v>170796.1986371539</v>
      </c>
      <c r="H859" s="42">
        <f t="shared" si="103"/>
        <v>6.7212438045954928</v>
      </c>
      <c r="I859" s="10">
        <f t="shared" si="104"/>
        <v>1.245770744246568</v>
      </c>
      <c r="J859" s="4">
        <f t="shared" si="105"/>
        <v>1072.8354276597313</v>
      </c>
      <c r="K859" s="4">
        <f t="shared" si="107"/>
        <v>241.18417059928316</v>
      </c>
      <c r="L859" s="42">
        <f>Pressure!Q859</f>
        <v>1.0848077511885661</v>
      </c>
      <c r="M859" s="10">
        <f t="shared" si="108"/>
        <v>1.4178645142563031</v>
      </c>
      <c r="N859" s="10">
        <f t="shared" si="106"/>
        <v>2.5992852259916033</v>
      </c>
    </row>
    <row r="860" spans="3:14">
      <c r="C860" s="4">
        <f>Pressure!AB860*1000000</f>
        <v>4027760.1240197727</v>
      </c>
      <c r="D860" s="78">
        <f>Pressure!I860</f>
        <v>2.1367820014326583E-4</v>
      </c>
      <c r="E860" s="40">
        <f>Pressure!H860</f>
        <v>213.67820014326583</v>
      </c>
      <c r="F860" s="10">
        <f t="shared" si="102"/>
        <v>4.5000000000000009</v>
      </c>
      <c r="G860" s="4">
        <f t="shared" si="101"/>
        <v>170689.59047644972</v>
      </c>
      <c r="H860" s="42">
        <f t="shared" si="103"/>
        <v>6.7179955537355625</v>
      </c>
      <c r="I860" s="10">
        <f t="shared" si="104"/>
        <v>1.245700310216288</v>
      </c>
      <c r="J860" s="4">
        <f t="shared" si="105"/>
        <v>1072.105162876845</v>
      </c>
      <c r="K860" s="4">
        <f t="shared" si="107"/>
        <v>241.0199997475035</v>
      </c>
      <c r="L860" s="42">
        <f>Pressure!Q860</f>
        <v>1.0861291699157267</v>
      </c>
      <c r="M860" s="10">
        <f t="shared" si="108"/>
        <v>1.4171823324910044</v>
      </c>
      <c r="N860" s="10">
        <f t="shared" si="106"/>
        <v>2.5992852259916033</v>
      </c>
    </row>
    <row r="861" spans="3:14">
      <c r="C861" s="4">
        <f>Pressure!AB861*1000000</f>
        <v>4025237.634515583</v>
      </c>
      <c r="D861" s="78">
        <f>Pressure!I861</f>
        <v>2.1367820014326583E-4</v>
      </c>
      <c r="E861" s="40">
        <f>Pressure!H861</f>
        <v>213.67820014326583</v>
      </c>
      <c r="F861" s="10">
        <f>aexit/E861</f>
        <v>4.5000000000000009</v>
      </c>
      <c r="G861" s="4">
        <f t="shared" si="101"/>
        <v>170582.69168228281</v>
      </c>
      <c r="H861" s="42">
        <f t="shared" ref="H861:H909" si="109">1/(((k+1)/2)^(1/(k-1))*(patm*1000000/C861)^(1/k)*SQRT((k+1)/(k-1)*(1-(patm*1000000/C861)^((k-1)/k))))</f>
        <v>6.7147380828877568</v>
      </c>
      <c r="I861" s="10">
        <f t="shared" ref="I861:I909" si="110">etanoz*SQRT(2*k^2/(k-1)*(2/(k+1))^((k+1)/(k-1))*(1-(G861/C861)^((k-1)/k)))+(G861-patm*1000000)/C861*(aexit/E861)</f>
        <v>1.245629595771979</v>
      </c>
      <c r="J861" s="4">
        <f t="shared" ref="J861:J910" si="111">I861*D861*C861</f>
        <v>1071.3729072577869</v>
      </c>
      <c r="K861" s="4">
        <f t="shared" si="107"/>
        <v>240.85538133577333</v>
      </c>
      <c r="L861" s="42">
        <f>Pressure!Q861</f>
        <v>1.0874508518649069</v>
      </c>
      <c r="M861" s="10">
        <f t="shared" si="108"/>
        <v>1.416498136880215</v>
      </c>
      <c r="N861" s="10">
        <f t="shared" si="106"/>
        <v>2.5992852259916033</v>
      </c>
    </row>
    <row r="862" spans="3:14">
      <c r="C862" s="4">
        <f>Pressure!AB862*1000000</f>
        <v>4022708.2909829761</v>
      </c>
      <c r="D862" s="78">
        <f>Pressure!I862</f>
        <v>2.1367820014326583E-4</v>
      </c>
      <c r="E862" s="112">
        <f>Pressure!H862</f>
        <v>213.67820014326583</v>
      </c>
      <c r="F862" s="113">
        <f>aexit/E862</f>
        <v>4.5000000000000009</v>
      </c>
      <c r="G862" s="4">
        <f t="shared" si="101"/>
        <v>170475.50242610535</v>
      </c>
      <c r="H862" s="42">
        <f t="shared" si="109"/>
        <v>6.7114713940177078</v>
      </c>
      <c r="I862" s="10">
        <f t="shared" si="110"/>
        <v>1.2455586001380896</v>
      </c>
      <c r="J862" s="4">
        <f t="shared" si="111"/>
        <v>1070.6386619770021</v>
      </c>
      <c r="K862" s="4">
        <f t="shared" si="107"/>
        <v>240.69031562811972</v>
      </c>
      <c r="L862" s="42">
        <f>Pressure!Q862</f>
        <v>1.0887727979715214</v>
      </c>
      <c r="M862" s="10">
        <f t="shared" si="108"/>
        <v>1.4158119271365865</v>
      </c>
      <c r="N862" s="113">
        <f>N861-1/834*(me-mef)</f>
        <v>2.5992852259916033</v>
      </c>
    </row>
    <row r="863" spans="3:14">
      <c r="C863" s="4">
        <f>Pressure!AB863*1000000</f>
        <v>3760918.4674633243</v>
      </c>
      <c r="D863" s="80">
        <f>astarf</f>
        <v>2.1367820014326583E-4</v>
      </c>
      <c r="E863" s="40">
        <f>atfinal</f>
        <v>213.67820014326583</v>
      </c>
      <c r="G863" s="4">
        <f t="shared" ref="G863:G910" si="112">IF(C863/(1+(k-1)/2*mef^2)^(k/(k-1))&lt;patm*1000000,patm*1000000,C863/(1+(k-1)/2*mef^2)^(k/(k-1)))</f>
        <v>159381.29711308505</v>
      </c>
      <c r="H863" s="42">
        <f t="shared" si="109"/>
        <v>6.3713226718267668</v>
      </c>
      <c r="I863" s="10">
        <f t="shared" si="110"/>
        <v>1.2376940445075326</v>
      </c>
      <c r="J863" s="4">
        <f t="shared" si="111"/>
        <v>994.64347192124376</v>
      </c>
      <c r="K863" s="4">
        <f t="shared" si="107"/>
        <v>223.60583425233662</v>
      </c>
      <c r="L863" s="42">
        <f>Pressure!Q863</f>
        <v>1.0894722593669306</v>
      </c>
      <c r="M863" s="10">
        <f t="shared" si="108"/>
        <v>0.72229256164509692</v>
      </c>
    </row>
    <row r="864" spans="3:14">
      <c r="C864" s="4">
        <f>Pressure!AB864*1000000</f>
        <v>3516165.4029480652</v>
      </c>
      <c r="D864" s="80">
        <f t="shared" ref="D864:D910" si="113">astarf</f>
        <v>2.1367820014326583E-4</v>
      </c>
      <c r="E864" s="40">
        <f t="shared" ref="E864:E910" si="114">atfinal</f>
        <v>213.67820014326583</v>
      </c>
      <c r="G864" s="4">
        <f t="shared" si="112"/>
        <v>149009.08053026837</v>
      </c>
      <c r="H864" s="42">
        <f t="shared" si="109"/>
        <v>6.0494445257328087</v>
      </c>
      <c r="I864" s="10">
        <f t="shared" si="110"/>
        <v>1.2292820532842086</v>
      </c>
      <c r="J864" s="4">
        <f t="shared" si="111"/>
        <v>923.59389709630716</v>
      </c>
      <c r="K864" s="4">
        <f t="shared" si="107"/>
        <v>207.63317681226275</v>
      </c>
      <c r="L864" s="42">
        <f>Pressure!Q864</f>
        <v>1.0901717207623398</v>
      </c>
      <c r="M864" s="10">
        <f t="shared" si="108"/>
        <v>0.67086649342956128</v>
      </c>
    </row>
    <row r="865" spans="3:13">
      <c r="C865" s="4">
        <f>Pressure!AB865*1000000</f>
        <v>3287340.3791781338</v>
      </c>
      <c r="D865" s="80">
        <f t="shared" si="113"/>
        <v>2.1367820014326583E-4</v>
      </c>
      <c r="E865" s="40">
        <f t="shared" si="114"/>
        <v>213.67820014326583</v>
      </c>
      <c r="G865" s="4">
        <f t="shared" si="112"/>
        <v>139311.86709267346</v>
      </c>
      <c r="H865" s="42">
        <f t="shared" si="109"/>
        <v>5.7448449915586126</v>
      </c>
      <c r="I865" s="10">
        <f t="shared" si="110"/>
        <v>1.2202845205989108</v>
      </c>
      <c r="J865" s="4">
        <f t="shared" si="111"/>
        <v>857.16808673777746</v>
      </c>
      <c r="K865" s="4">
        <f t="shared" si="107"/>
        <v>192.69998802611786</v>
      </c>
      <c r="L865" s="42">
        <f>Pressure!Q865</f>
        <v>1.090871182157749</v>
      </c>
      <c r="M865" s="10">
        <f t="shared" si="108"/>
        <v>0.62278713105213779</v>
      </c>
    </row>
    <row r="866" spans="3:13">
      <c r="C866" s="4">
        <f>Pressure!AB866*1000000</f>
        <v>3073406.8310650093</v>
      </c>
      <c r="D866" s="80">
        <f t="shared" si="113"/>
        <v>2.1367820014326583E-4</v>
      </c>
      <c r="E866" s="40">
        <f t="shared" si="114"/>
        <v>213.67820014326583</v>
      </c>
      <c r="G866" s="4">
        <f t="shared" si="112"/>
        <v>130245.72894337394</v>
      </c>
      <c r="H866" s="42">
        <f t="shared" si="109"/>
        <v>5.4565871319436985</v>
      </c>
      <c r="I866" s="10">
        <f t="shared" si="110"/>
        <v>1.2106606881110051</v>
      </c>
      <c r="J866" s="4">
        <f t="shared" si="111"/>
        <v>795.06513548635428</v>
      </c>
      <c r="K866" s="4">
        <f t="shared" si="107"/>
        <v>178.73862134938949</v>
      </c>
      <c r="L866" s="42">
        <f>Pressure!Q866</f>
        <v>1.0915706435531582</v>
      </c>
      <c r="M866" s="10">
        <f t="shared" si="108"/>
        <v>0.57783667757917956</v>
      </c>
    </row>
    <row r="867" spans="3:13">
      <c r="C867" s="4">
        <f>Pressure!AB867*1000000</f>
        <v>2873395.6511064465</v>
      </c>
      <c r="D867" s="80">
        <f t="shared" si="113"/>
        <v>2.1367820014326583E-4</v>
      </c>
      <c r="E867" s="40">
        <f t="shared" si="114"/>
        <v>213.67820014326583</v>
      </c>
      <c r="G867" s="4">
        <f t="shared" si="112"/>
        <v>121769.59696266243</v>
      </c>
      <c r="H867" s="42">
        <f t="shared" si="109"/>
        <v>5.183785994006791</v>
      </c>
      <c r="I867" s="10">
        <f t="shared" si="110"/>
        <v>1.2003669603753329</v>
      </c>
      <c r="J867" s="4">
        <f t="shared" si="111"/>
        <v>737.00372030270989</v>
      </c>
      <c r="K867" s="4">
        <f t="shared" si="107"/>
        <v>165.68583253961376</v>
      </c>
      <c r="L867" s="42">
        <f>Pressure!Q867</f>
        <v>1.0922701049485675</v>
      </c>
      <c r="M867" s="10">
        <f t="shared" si="108"/>
        <v>0.53581150986661119</v>
      </c>
    </row>
    <row r="868" spans="3:13">
      <c r="C868" s="4">
        <f>Pressure!AB868*1000000</f>
        <v>2686400.7993814452</v>
      </c>
      <c r="D868" s="80">
        <f t="shared" si="113"/>
        <v>2.1367820014326583E-4</v>
      </c>
      <c r="E868" s="40">
        <f t="shared" si="114"/>
        <v>213.67820014326583</v>
      </c>
      <c r="G868" s="4">
        <f t="shared" si="112"/>
        <v>113845.07472714008</v>
      </c>
      <c r="H868" s="42">
        <f t="shared" si="109"/>
        <v>4.9256057399836255</v>
      </c>
      <c r="I868" s="10">
        <f t="shared" si="110"/>
        <v>1.1893567073571811</v>
      </c>
      <c r="J868" s="4">
        <f t="shared" si="111"/>
        <v>682.72082608920323</v>
      </c>
      <c r="K868" s="4">
        <f t="shared" si="107"/>
        <v>153.4824931633477</v>
      </c>
      <c r="L868" s="42">
        <f>Pressure!Q868</f>
        <v>1.0929695663439767</v>
      </c>
      <c r="M868" s="10">
        <f t="shared" si="108"/>
        <v>0.49652125615800308</v>
      </c>
    </row>
    <row r="869" spans="3:13">
      <c r="C869" s="4">
        <f>Pressure!AB869*1000000</f>
        <v>2511575.1992379976</v>
      </c>
      <c r="D869" s="80">
        <f t="shared" si="113"/>
        <v>2.1367820014326583E-4</v>
      </c>
      <c r="E869" s="40">
        <f t="shared" si="114"/>
        <v>213.67820014326583</v>
      </c>
      <c r="G869" s="4">
        <f t="shared" si="112"/>
        <v>106436.26457597774</v>
      </c>
      <c r="H869" s="42">
        <f t="shared" si="109"/>
        <v>4.681256941417038</v>
      </c>
      <c r="I869" s="10">
        <f t="shared" si="110"/>
        <v>1.1775800532007263</v>
      </c>
      <c r="J869" s="4">
        <f t="shared" si="111"/>
        <v>631.9705542455921</v>
      </c>
      <c r="K869" s="4">
        <f t="shared" si="107"/>
        <v>142.07332274753657</v>
      </c>
      <c r="L869" s="42">
        <f>Pressure!Q869</f>
        <v>1.0936690277393859</v>
      </c>
      <c r="M869" s="10">
        <f t="shared" si="108"/>
        <v>0.45978793371072318</v>
      </c>
    </row>
    <row r="870" spans="3:13">
      <c r="C870" s="4">
        <f>Pressure!AB870*1000000</f>
        <v>2348126.9000812666</v>
      </c>
      <c r="D870" s="80">
        <f t="shared" si="113"/>
        <v>2.1367820014326583E-4</v>
      </c>
      <c r="E870" s="40">
        <f t="shared" si="114"/>
        <v>213.67820014326583</v>
      </c>
      <c r="G870" s="4">
        <f t="shared" si="112"/>
        <v>101000</v>
      </c>
      <c r="H870" s="42">
        <f t="shared" si="109"/>
        <v>4.4499940280591286</v>
      </c>
      <c r="I870" s="10">
        <f t="shared" si="110"/>
        <v>1.1655676493312233</v>
      </c>
      <c r="J870" s="4">
        <f t="shared" si="111"/>
        <v>584.81602649980391</v>
      </c>
      <c r="K870" s="4">
        <f t="shared" si="107"/>
        <v>131.47251169007777</v>
      </c>
      <c r="L870" s="42">
        <f>Pressure!Q870</f>
        <v>1.0943684891347951</v>
      </c>
      <c r="M870" s="10">
        <f t="shared" si="108"/>
        <v>0.4255476198416927</v>
      </c>
    </row>
    <row r="871" spans="3:13">
      <c r="C871" s="4">
        <f>Pressure!AB871*1000000</f>
        <v>2195315.4898798545</v>
      </c>
      <c r="D871" s="80">
        <f t="shared" si="113"/>
        <v>2.1367820014326583E-4</v>
      </c>
      <c r="E871" s="40">
        <f t="shared" si="114"/>
        <v>213.67820014326583</v>
      </c>
      <c r="G871" s="4">
        <f t="shared" si="112"/>
        <v>101000</v>
      </c>
      <c r="H871" s="42">
        <f t="shared" si="109"/>
        <v>4.2311128832047524</v>
      </c>
      <c r="I871" s="10">
        <f t="shared" si="110"/>
        <v>1.1551763346594945</v>
      </c>
      <c r="J871" s="4">
        <f t="shared" si="111"/>
        <v>541.8828943437037</v>
      </c>
      <c r="K871" s="4">
        <f t="shared" si="107"/>
        <v>121.82071272508064</v>
      </c>
      <c r="L871" s="42">
        <f>Pressure!Q871</f>
        <v>1.0950679505302043</v>
      </c>
      <c r="M871" s="10">
        <f t="shared" si="108"/>
        <v>0.39404119968962975</v>
      </c>
    </row>
    <row r="872" spans="3:13">
      <c r="C872" s="4">
        <f>Pressure!AB872*1000000</f>
        <v>2052448.7411390021</v>
      </c>
      <c r="D872" s="80">
        <f t="shared" si="113"/>
        <v>2.1367820014326583E-4</v>
      </c>
      <c r="E872" s="40">
        <f t="shared" si="114"/>
        <v>213.67820014326583</v>
      </c>
      <c r="G872" s="4">
        <f t="shared" si="112"/>
        <v>101000</v>
      </c>
      <c r="H872" s="42">
        <f t="shared" si="109"/>
        <v>4.0239485777138873</v>
      </c>
      <c r="I872" s="10">
        <f t="shared" si="110"/>
        <v>1.1446071525066959</v>
      </c>
      <c r="J872" s="4">
        <f t="shared" si="111"/>
        <v>501.98297946995478</v>
      </c>
      <c r="K872" s="4">
        <f t="shared" si="107"/>
        <v>112.85081144506874</v>
      </c>
      <c r="L872" s="42">
        <f>Pressure!Q872</f>
        <v>1.0957674119256136</v>
      </c>
      <c r="M872" s="10">
        <f t="shared" si="108"/>
        <v>0.36507194035888196</v>
      </c>
    </row>
    <row r="873" spans="3:13">
      <c r="C873" s="4">
        <f>Pressure!AB873*1000000</f>
        <v>1918879.4751471558</v>
      </c>
      <c r="D873" s="80">
        <f t="shared" si="113"/>
        <v>2.1367820014326583E-4</v>
      </c>
      <c r="E873" s="40">
        <f t="shared" si="114"/>
        <v>213.67820014326583</v>
      </c>
      <c r="G873" s="4">
        <f t="shared" si="112"/>
        <v>101000</v>
      </c>
      <c r="H873" s="42">
        <f t="shared" si="109"/>
        <v>3.8278732355018468</v>
      </c>
      <c r="I873" s="10">
        <f t="shared" si="110"/>
        <v>1.1338544601012643</v>
      </c>
      <c r="J873" s="4">
        <f t="shared" si="111"/>
        <v>464.90608135777029</v>
      </c>
      <c r="K873" s="4">
        <f t="shared" si="107"/>
        <v>104.51555266349766</v>
      </c>
      <c r="L873" s="42">
        <f>Pressure!Q873</f>
        <v>1.0964668733210228</v>
      </c>
      <c r="M873" s="10">
        <f t="shared" si="108"/>
        <v>0.33815078584623426</v>
      </c>
    </row>
    <row r="874" spans="3:13">
      <c r="C874" s="4">
        <f>Pressure!AB874*1000000</f>
        <v>1794002.6302910987</v>
      </c>
      <c r="D874" s="80">
        <f t="shared" si="113"/>
        <v>2.1367820014326583E-4</v>
      </c>
      <c r="E874" s="40">
        <f t="shared" si="114"/>
        <v>213.67820014326583</v>
      </c>
      <c r="G874" s="4">
        <f t="shared" si="112"/>
        <v>101000</v>
      </c>
      <c r="H874" s="42">
        <f t="shared" si="109"/>
        <v>3.6422940237842889</v>
      </c>
      <c r="I874" s="10">
        <f t="shared" si="110"/>
        <v>1.1229123050277419</v>
      </c>
      <c r="J874" s="4">
        <f t="shared" si="111"/>
        <v>430.45636429814635</v>
      </c>
      <c r="K874" s="4">
        <f t="shared" si="107"/>
        <v>96.770910547670155</v>
      </c>
      <c r="L874" s="42">
        <f>Pressure!Q874</f>
        <v>1.097166334716432</v>
      </c>
      <c r="M874" s="10">
        <f t="shared" si="108"/>
        <v>0.31313573281774865</v>
      </c>
    </row>
    <row r="875" spans="3:13">
      <c r="C875" s="4">
        <f>Pressure!AB875*1000000</f>
        <v>1677252.5211592887</v>
      </c>
      <c r="D875" s="80">
        <f t="shared" si="113"/>
        <v>2.1367820014326583E-4</v>
      </c>
      <c r="E875" s="40">
        <f t="shared" si="114"/>
        <v>213.67820014326583</v>
      </c>
      <c r="G875" s="4">
        <f t="shared" si="112"/>
        <v>101000</v>
      </c>
      <c r="H875" s="42">
        <f t="shared" si="109"/>
        <v>3.4666512618632255</v>
      </c>
      <c r="I875" s="10">
        <f t="shared" si="110"/>
        <v>1.1117744002173067</v>
      </c>
      <c r="J875" s="4">
        <f t="shared" si="111"/>
        <v>398.45138427168575</v>
      </c>
      <c r="K875" s="4">
        <f t="shared" si="107"/>
        <v>89.575869851105111</v>
      </c>
      <c r="L875" s="42">
        <f>Pressure!Q875</f>
        <v>1.0978657961118412</v>
      </c>
      <c r="M875" s="10">
        <f t="shared" si="108"/>
        <v>0.28989448524008388</v>
      </c>
    </row>
    <row r="876" spans="3:13">
      <c r="C876" s="4">
        <f>Pressure!AB876*1000000</f>
        <v>1568100.2760172759</v>
      </c>
      <c r="D876" s="80">
        <f t="shared" si="113"/>
        <v>2.1367820014326583E-4</v>
      </c>
      <c r="E876" s="40">
        <f t="shared" si="114"/>
        <v>213.67820014326583</v>
      </c>
      <c r="G876" s="4">
        <f t="shared" si="112"/>
        <v>101000</v>
      </c>
      <c r="H876" s="42">
        <f t="shared" si="109"/>
        <v>3.3004166427356303</v>
      </c>
      <c r="I876" s="10">
        <f t="shared" si="110"/>
        <v>1.1004340962523154</v>
      </c>
      <c r="J876" s="4">
        <f t="shared" si="111"/>
        <v>368.72118121560158</v>
      </c>
      <c r="K876" s="4">
        <f t="shared" si="107"/>
        <v>82.892221846050447</v>
      </c>
      <c r="L876" s="42">
        <f>Pressure!Q876</f>
        <v>1.0985652575072504</v>
      </c>
      <c r="M876" s="10">
        <f t="shared" si="108"/>
        <v>0.2683037965877037</v>
      </c>
    </row>
    <row r="877" spans="3:13">
      <c r="C877" s="4">
        <f>Pressure!AB877*1000000</f>
        <v>1466051.4410471001</v>
      </c>
      <c r="D877" s="80">
        <f t="shared" si="113"/>
        <v>2.1367820014326583E-4</v>
      </c>
      <c r="E877" s="40">
        <f t="shared" si="114"/>
        <v>213.67820014326583</v>
      </c>
      <c r="G877" s="4">
        <f t="shared" si="112"/>
        <v>101000</v>
      </c>
      <c r="H877" s="42">
        <f t="shared" si="109"/>
        <v>3.1430915623036748</v>
      </c>
      <c r="I877" s="10">
        <f t="shared" si="110"/>
        <v>1.0888843506221539</v>
      </c>
      <c r="J877" s="4">
        <f t="shared" si="111"/>
        <v>341.10743230075354</v>
      </c>
      <c r="K877" s="4">
        <f t="shared" si="107"/>
        <v>76.68437397166349</v>
      </c>
      <c r="L877" s="42">
        <f>Pressure!Q877</f>
        <v>1.0992647189026596</v>
      </c>
      <c r="M877" s="10">
        <f t="shared" si="108"/>
        <v>0.24824885625577001</v>
      </c>
    </row>
    <row r="878" spans="3:13">
      <c r="C878" s="4">
        <f>Pressure!AB878*1000000</f>
        <v>1370643.7404980084</v>
      </c>
      <c r="D878" s="80">
        <f t="shared" si="113"/>
        <v>2.1367820014326583E-4</v>
      </c>
      <c r="E878" s="40">
        <f t="shared" si="114"/>
        <v>213.67820014326583</v>
      </c>
      <c r="G878" s="4">
        <f t="shared" si="112"/>
        <v>101000</v>
      </c>
      <c r="H878" s="42">
        <f t="shared" si="109"/>
        <v>2.9942055514725801</v>
      </c>
      <c r="I878" s="10">
        <f t="shared" si="110"/>
        <v>1.0771176935082039</v>
      </c>
      <c r="J878" s="4">
        <f t="shared" si="111"/>
        <v>315.4626621301299</v>
      </c>
      <c r="K878" s="4">
        <f t="shared" si="107"/>
        <v>70.919172278703726</v>
      </c>
      <c r="L878" s="42">
        <f>Pressure!Q878</f>
        <v>1.0999641802980689</v>
      </c>
      <c r="M878" s="10">
        <f t="shared" si="108"/>
        <v>0.2296227172172938</v>
      </c>
    </row>
    <row r="879" spans="3:13">
      <c r="C879" s="4">
        <f>Pressure!AB879*1000000</f>
        <v>1281444.982602091</v>
      </c>
      <c r="D879" s="80">
        <f t="shared" si="113"/>
        <v>2.1367820014326583E-4</v>
      </c>
      <c r="E879" s="40">
        <f t="shared" si="114"/>
        <v>213.67820014326583</v>
      </c>
      <c r="G879" s="4">
        <f t="shared" si="112"/>
        <v>101000</v>
      </c>
      <c r="H879" s="42">
        <f t="shared" si="109"/>
        <v>2.8533148069469121</v>
      </c>
      <c r="I879" s="10">
        <f t="shared" si="110"/>
        <v>1.0651261896047195</v>
      </c>
      <c r="J879" s="4">
        <f t="shared" si="111"/>
        <v>291.64950604126966</v>
      </c>
      <c r="K879" s="4">
        <f t="shared" si="107"/>
        <v>65.565735812524096</v>
      </c>
      <c r="L879" s="42">
        <f>Pressure!Q879</f>
        <v>1.1006636416934781</v>
      </c>
      <c r="M879" s="10">
        <f t="shared" si="108"/>
        <v>0.21232576215954141</v>
      </c>
    </row>
    <row r="880" spans="3:13">
      <c r="C880" s="4">
        <f>Pressure!AB880*1000000</f>
        <v>1198051.101768746</v>
      </c>
      <c r="D880" s="80">
        <f t="shared" si="113"/>
        <v>2.1367820014326583E-4</v>
      </c>
      <c r="E880" s="40">
        <f t="shared" si="114"/>
        <v>213.67820014326583</v>
      </c>
      <c r="G880" s="4">
        <f t="shared" si="112"/>
        <v>101000</v>
      </c>
      <c r="H880" s="42">
        <f t="shared" si="109"/>
        <v>2.7200008170898666</v>
      </c>
      <c r="I880" s="10">
        <f t="shared" si="110"/>
        <v>1.0529013953972082</v>
      </c>
      <c r="J880" s="4">
        <f t="shared" si="111"/>
        <v>269.54002294795021</v>
      </c>
      <c r="K880" s="4">
        <f t="shared" si="107"/>
        <v>60.595302132986426</v>
      </c>
      <c r="L880" s="42">
        <f>Pressure!Q880</f>
        <v>1.1013631030888873</v>
      </c>
      <c r="M880" s="10">
        <f t="shared" si="108"/>
        <v>0.19626520551792068</v>
      </c>
    </row>
    <row r="881" spans="3:13">
      <c r="C881" s="4">
        <f>Pressure!AB881*1000000</f>
        <v>1120084.3281892168</v>
      </c>
      <c r="D881" s="80">
        <f t="shared" si="113"/>
        <v>2.1367820014326583E-4</v>
      </c>
      <c r="E881" s="40">
        <f t="shared" si="114"/>
        <v>213.67820014326583</v>
      </c>
      <c r="G881" s="4">
        <f t="shared" si="112"/>
        <v>101000</v>
      </c>
      <c r="H881" s="42">
        <f t="shared" si="109"/>
        <v>2.5938690798064483</v>
      </c>
      <c r="I881" s="10">
        <f t="shared" si="110"/>
        <v>1.0404343112172194</v>
      </c>
      <c r="J881" s="4">
        <f t="shared" si="111"/>
        <v>249.01505439219352</v>
      </c>
      <c r="K881" s="4">
        <f t="shared" si="107"/>
        <v>55.981083222920176</v>
      </c>
      <c r="L881" s="42">
        <f>Pressure!Q881</f>
        <v>1.1020625644842965</v>
      </c>
      <c r="M881" s="10">
        <f t="shared" si="108"/>
        <v>0.18135462899643587</v>
      </c>
    </row>
    <row r="882" spans="3:13">
      <c r="C882" s="4">
        <f>Pressure!AB882*1000000</f>
        <v>1047191.4765596171</v>
      </c>
      <c r="D882" s="80">
        <f t="shared" si="113"/>
        <v>2.1367820014326583E-4</v>
      </c>
      <c r="E882" s="40">
        <f t="shared" si="114"/>
        <v>213.67820014326583</v>
      </c>
      <c r="G882" s="4">
        <f t="shared" si="112"/>
        <v>101000</v>
      </c>
      <c r="H882" s="42">
        <f t="shared" si="109"/>
        <v>2.4745479100676442</v>
      </c>
      <c r="I882" s="10">
        <f t="shared" si="110"/>
        <v>1.0277153272681674</v>
      </c>
      <c r="J882" s="4">
        <f t="shared" si="111"/>
        <v>229.96362669734364</v>
      </c>
      <c r="K882" s="4">
        <f t="shared" si="107"/>
        <v>51.698131086134538</v>
      </c>
      <c r="L882" s="42">
        <f>Pressure!Q882</f>
        <v>1.1027620258797057</v>
      </c>
      <c r="M882" s="10">
        <f t="shared" si="108"/>
        <v>0.16751354832307719</v>
      </c>
    </row>
    <row r="883" spans="3:13">
      <c r="C883" s="4">
        <f>Pressure!AB883*1000000</f>
        <v>979042.34617043892</v>
      </c>
      <c r="D883" s="80">
        <f t="shared" si="113"/>
        <v>2.1367820014326583E-4</v>
      </c>
      <c r="E883" s="40">
        <f t="shared" si="114"/>
        <v>213.67820014326583</v>
      </c>
      <c r="G883" s="4">
        <f t="shared" si="112"/>
        <v>101000</v>
      </c>
      <c r="H883" s="42">
        <f t="shared" si="109"/>
        <v>2.3616873354313657</v>
      </c>
      <c r="I883" s="10">
        <f t="shared" si="110"/>
        <v>1.0147341626654909</v>
      </c>
      <c r="J883" s="4">
        <f t="shared" si="111"/>
        <v>212.28239331756669</v>
      </c>
      <c r="K883" s="4">
        <f t="shared" si="107"/>
        <v>47.723212381989725</v>
      </c>
      <c r="L883" s="42">
        <f>Pressure!Q883</f>
        <v>1.1034614872751149</v>
      </c>
      <c r="M883" s="10">
        <f t="shared" si="108"/>
        <v>0.15466700913690098</v>
      </c>
    </row>
    <row r="884" spans="3:13">
      <c r="C884" s="4">
        <f>Pressure!AB884*1000000</f>
        <v>915328.22511504532</v>
      </c>
      <c r="D884" s="80">
        <f t="shared" si="113"/>
        <v>2.1367820014326583E-4</v>
      </c>
      <c r="E884" s="40">
        <f t="shared" si="114"/>
        <v>213.67820014326583</v>
      </c>
      <c r="G884" s="4">
        <f t="shared" si="112"/>
        <v>101000</v>
      </c>
      <c r="H884" s="42">
        <f t="shared" si="109"/>
        <v>2.2549580787664403</v>
      </c>
      <c r="I884" s="10">
        <f t="shared" si="110"/>
        <v>1.0014797963493913</v>
      </c>
      <c r="J884" s="4">
        <f t="shared" si="111"/>
        <v>195.8751146695393</v>
      </c>
      <c r="K884" s="4">
        <f t="shared" si="107"/>
        <v>44.034691486340385</v>
      </c>
      <c r="L884" s="42">
        <f>Pressure!Q884</f>
        <v>1.1041609486705242</v>
      </c>
      <c r="M884" s="10">
        <f t="shared" si="108"/>
        <v>0.14274521004170504</v>
      </c>
    </row>
    <row r="885" spans="3:13">
      <c r="C885" s="4">
        <f>Pressure!AB885*1000000</f>
        <v>855760.49184128351</v>
      </c>
      <c r="D885" s="80">
        <f t="shared" si="113"/>
        <v>2.1367820014326583E-4</v>
      </c>
      <c r="E885" s="40">
        <f t="shared" si="114"/>
        <v>213.67820014326583</v>
      </c>
      <c r="G885" s="4">
        <f t="shared" si="112"/>
        <v>101000</v>
      </c>
      <c r="H885" s="42">
        <f t="shared" si="109"/>
        <v>2.1540506283869516</v>
      </c>
      <c r="I885" s="10">
        <f t="shared" si="110"/>
        <v>0.98794038850064969</v>
      </c>
      <c r="J885" s="4">
        <f t="shared" si="111"/>
        <v>180.65217290906185</v>
      </c>
      <c r="K885" s="4">
        <f t="shared" si="107"/>
        <v>40.612421408448775</v>
      </c>
      <c r="L885" s="42">
        <f>Pressure!Q885</f>
        <v>1.1048604100659334</v>
      </c>
      <c r="M885" s="10">
        <f t="shared" si="108"/>
        <v>0.13168315098968808</v>
      </c>
    </row>
    <row r="886" spans="3:13">
      <c r="C886" s="4">
        <f>Pressure!AB886*1000000</f>
        <v>800069.30771133094</v>
      </c>
      <c r="D886" s="80">
        <f t="shared" si="113"/>
        <v>2.1367820014326583E-4</v>
      </c>
      <c r="E886" s="40">
        <f t="shared" si="114"/>
        <v>213.67820014326583</v>
      </c>
      <c r="G886" s="4">
        <f t="shared" si="112"/>
        <v>101000</v>
      </c>
      <c r="H886" s="42">
        <f t="shared" si="109"/>
        <v>2.0586743970076649</v>
      </c>
      <c r="I886" s="10">
        <f t="shared" si="110"/>
        <v>0.97410319080816787</v>
      </c>
      <c r="J886" s="4">
        <f t="shared" si="111"/>
        <v>166.53011927956129</v>
      </c>
      <c r="K886" s="4">
        <f t="shared" si="107"/>
        <v>37.437642030385618</v>
      </c>
      <c r="L886" s="42">
        <f>Pressure!Q886</f>
        <v>1.1055598714613426</v>
      </c>
      <c r="M886" s="10">
        <f t="shared" si="108"/>
        <v>0.12142030527781254</v>
      </c>
    </row>
    <row r="887" spans="3:13">
      <c r="C887" s="4">
        <f>Pressure!AB887*1000000</f>
        <v>748002.39464713284</v>
      </c>
      <c r="D887" s="80">
        <f t="shared" si="113"/>
        <v>2.1367820014326583E-4</v>
      </c>
      <c r="E887" s="40">
        <f t="shared" si="114"/>
        <v>213.67820014326583</v>
      </c>
      <c r="G887" s="4">
        <f t="shared" si="112"/>
        <v>101000</v>
      </c>
      <c r="H887" s="42">
        <f t="shared" si="109"/>
        <v>1.9685569724066057</v>
      </c>
      <c r="I887" s="10">
        <f t="shared" si="110"/>
        <v>0.95995444358582638</v>
      </c>
      <c r="J887" s="4">
        <f t="shared" si="111"/>
        <v>153.43125181148557</v>
      </c>
      <c r="K887" s="4">
        <f t="shared" si="107"/>
        <v>34.492885169615924</v>
      </c>
      <c r="L887" s="42">
        <f>Pressure!Q887</f>
        <v>1.1062593328567518</v>
      </c>
      <c r="M887" s="10">
        <f t="shared" si="108"/>
        <v>0.11190031355019509</v>
      </c>
    </row>
    <row r="888" spans="3:13">
      <c r="C888" s="4">
        <f>Pressure!AB888*1000000</f>
        <v>699323.89232423622</v>
      </c>
      <c r="D888" s="80">
        <f t="shared" si="113"/>
        <v>2.1367820014326583E-4</v>
      </c>
      <c r="E888" s="40">
        <f t="shared" si="114"/>
        <v>213.67820014326583</v>
      </c>
      <c r="G888" s="4">
        <f t="shared" si="112"/>
        <v>101000</v>
      </c>
      <c r="H888" s="42">
        <f t="shared" si="109"/>
        <v>1.8834434645231146</v>
      </c>
      <c r="I888" s="10">
        <f t="shared" si="110"/>
        <v>0.9454792572960603</v>
      </c>
      <c r="J888" s="4">
        <f t="shared" si="111"/>
        <v>141.28322129188064</v>
      </c>
      <c r="K888" s="4">
        <f t="shared" si="107"/>
        <v>31.761885997005674</v>
      </c>
      <c r="L888" s="42">
        <f>Pressure!Q888</f>
        <v>1.106958794252161</v>
      </c>
      <c r="M888" s="10">
        <f t="shared" si="108"/>
        <v>0.10307069830208646</v>
      </c>
    </row>
    <row r="889" spans="3:13">
      <c r="C889" s="4">
        <f>Pressure!AB889*1000000</f>
        <v>653813.28973716614</v>
      </c>
      <c r="D889" s="80">
        <f t="shared" si="113"/>
        <v>2.1367820014326583E-4</v>
      </c>
      <c r="E889" s="40">
        <f t="shared" si="114"/>
        <v>213.67820014326583</v>
      </c>
      <c r="G889" s="4">
        <f t="shared" si="112"/>
        <v>101000</v>
      </c>
      <c r="H889" s="42">
        <f t="shared" si="109"/>
        <v>1.8030959560593176</v>
      </c>
      <c r="I889" s="10">
        <f t="shared" si="110"/>
        <v>0.93066147548168887</v>
      </c>
      <c r="J889" s="4">
        <f t="shared" si="111"/>
        <v>130.01866355226156</v>
      </c>
      <c r="K889" s="4">
        <f t="shared" si="107"/>
        <v>29.229500371444981</v>
      </c>
      <c r="L889" s="42">
        <f>Pressure!Q889</f>
        <v>1.1076582556475703</v>
      </c>
      <c r="M889" s="10">
        <f t="shared" si="108"/>
        <v>9.4882597475117292E-2</v>
      </c>
    </row>
    <row r="890" spans="3:13">
      <c r="C890" s="4">
        <f>Pressure!AB890*1000000</f>
        <v>611264.4262963942</v>
      </c>
      <c r="D890" s="80">
        <f t="shared" si="113"/>
        <v>2.1367820014326583E-4</v>
      </c>
      <c r="E890" s="40">
        <f t="shared" si="114"/>
        <v>213.67820014326583</v>
      </c>
      <c r="G890" s="4">
        <f t="shared" si="112"/>
        <v>101000</v>
      </c>
      <c r="H890" s="42">
        <f t="shared" si="109"/>
        <v>1.7272930666713866</v>
      </c>
      <c r="I890" s="10">
        <f t="shared" si="110"/>
        <v>0.91548351540022788</v>
      </c>
      <c r="J890" s="4">
        <f t="shared" si="111"/>
        <v>119.57485624033171</v>
      </c>
      <c r="K890" s="4">
        <f t="shared" si="107"/>
        <v>26.881627678686147</v>
      </c>
      <c r="L890" s="42">
        <f>Pressure!Q890</f>
        <v>1.1083577170429795</v>
      </c>
      <c r="M890" s="10">
        <f t="shared" si="108"/>
        <v>8.7290515819612738E-2</v>
      </c>
    </row>
    <row r="891" spans="3:13">
      <c r="C891" s="4">
        <f>Pressure!AB891*1000000</f>
        <v>571484.55793192191</v>
      </c>
      <c r="D891" s="80">
        <f t="shared" si="113"/>
        <v>2.1367820014326583E-4</v>
      </c>
      <c r="E891" s="40">
        <f t="shared" si="114"/>
        <v>213.67820014326583</v>
      </c>
      <c r="G891" s="4">
        <f t="shared" si="112"/>
        <v>101000</v>
      </c>
      <c r="H891" s="42">
        <f t="shared" si="109"/>
        <v>1.6558296447893828</v>
      </c>
      <c r="I891" s="10">
        <f t="shared" si="110"/>
        <v>0.89992618174764649</v>
      </c>
      <c r="J891" s="4">
        <f t="shared" si="111"/>
        <v>109.89339834701157</v>
      </c>
      <c r="K891" s="4">
        <f t="shared" si="107"/>
        <v>24.705138785803598</v>
      </c>
      <c r="L891" s="42">
        <f>Pressure!Q891</f>
        <v>1.1090571784383887</v>
      </c>
      <c r="M891" s="10">
        <f t="shared" si="108"/>
        <v>8.0252092777890374E-2</v>
      </c>
    </row>
    <row r="892" spans="3:13">
      <c r="C892" s="4">
        <f>Pressure!AB892*1000000</f>
        <v>534293.4839729782</v>
      </c>
      <c r="D892" s="80">
        <f t="shared" si="113"/>
        <v>2.1367820014326583E-4</v>
      </c>
      <c r="E892" s="40">
        <f t="shared" si="114"/>
        <v>213.67820014326583</v>
      </c>
      <c r="G892" s="4">
        <f t="shared" si="112"/>
        <v>101000</v>
      </c>
      <c r="H892" s="42">
        <f t="shared" si="109"/>
        <v>1.5885166063539538</v>
      </c>
      <c r="I892" s="10">
        <f t="shared" si="110"/>
        <v>0.88396844768462202</v>
      </c>
      <c r="J892" s="4">
        <f t="shared" si="111"/>
        <v>100.91991085411274</v>
      </c>
      <c r="K892" s="4">
        <f t="shared" si="107"/>
        <v>22.687808743786867</v>
      </c>
      <c r="L892" s="42">
        <f>Pressure!Q892</f>
        <v>1.1097566398337979</v>
      </c>
      <c r="M892" s="10">
        <f t="shared" si="108"/>
        <v>7.3727885712326635E-2</v>
      </c>
    </row>
    <row r="893" spans="3:13">
      <c r="C893" s="4">
        <f>Pressure!AB893*1000000</f>
        <v>499522.73084864271</v>
      </c>
      <c r="D893" s="80">
        <f t="shared" si="113"/>
        <v>2.1367820014326583E-4</v>
      </c>
      <c r="E893" s="40">
        <f t="shared" si="114"/>
        <v>213.67820014326583</v>
      </c>
      <c r="G893" s="4">
        <f t="shared" si="112"/>
        <v>101000</v>
      </c>
      <c r="H893" s="42">
        <f t="shared" si="109"/>
        <v>1.5251809468277695</v>
      </c>
      <c r="I893" s="10">
        <f t="shared" si="110"/>
        <v>0.86758719584534649</v>
      </c>
      <c r="J893" s="4">
        <f t="shared" si="111"/>
        <v>92.603756948889654</v>
      </c>
      <c r="K893" s="4">
        <f t="shared" si="107"/>
        <v>20.818253888963998</v>
      </c>
      <c r="L893" s="42">
        <f>Pressure!Q893</f>
        <v>1.1104561012292071</v>
      </c>
      <c r="M893" s="10">
        <f t="shared" si="108"/>
        <v>6.7681167363098982E-2</v>
      </c>
    </row>
    <row r="894" spans="3:13">
      <c r="C894" s="4">
        <f>Pressure!AB894*1000000</f>
        <v>467014.78891160357</v>
      </c>
      <c r="D894" s="80">
        <f t="shared" si="113"/>
        <v>2.1367820014326583E-4</v>
      </c>
      <c r="E894" s="40">
        <f t="shared" si="114"/>
        <v>213.67820014326583</v>
      </c>
      <c r="G894" s="4">
        <f t="shared" si="112"/>
        <v>101000</v>
      </c>
      <c r="H894" s="42">
        <f t="shared" si="109"/>
        <v>1.4656659624932573</v>
      </c>
      <c r="I894" s="10">
        <f t="shared" si="110"/>
        <v>0.85075690998689424</v>
      </c>
      <c r="J894" s="4">
        <f t="shared" si="111"/>
        <v>84.897780318001807</v>
      </c>
      <c r="K894" s="4">
        <f t="shared" si="107"/>
        <v>19.085873008857924</v>
      </c>
      <c r="L894" s="42">
        <f>Pressure!Q894</f>
        <v>1.1111555626246163</v>
      </c>
      <c r="M894" s="10">
        <f t="shared" si="108"/>
        <v>6.207773647199058E-2</v>
      </c>
    </row>
    <row r="895" spans="3:13">
      <c r="C895" s="4">
        <f>Pressure!AB895*1000000</f>
        <v>436622.39892789896</v>
      </c>
      <c r="D895" s="80">
        <f t="shared" si="113"/>
        <v>2.1367820014326583E-4</v>
      </c>
      <c r="E895" s="40">
        <f t="shared" si="114"/>
        <v>213.67820014326583</v>
      </c>
      <c r="G895" s="4">
        <f t="shared" si="112"/>
        <v>101000</v>
      </c>
      <c r="H895" s="42">
        <f t="shared" si="109"/>
        <v>1.4098317304172696</v>
      </c>
      <c r="I895" s="10">
        <f t="shared" si="110"/>
        <v>0.83344930524134841</v>
      </c>
      <c r="J895" s="4">
        <f t="shared" si="111"/>
        <v>77.758060082582588</v>
      </c>
      <c r="K895" s="4">
        <f t="shared" si="107"/>
        <v>17.480792249130566</v>
      </c>
      <c r="L895" s="42">
        <f>Pressure!Q895</f>
        <v>1.1118550240200256</v>
      </c>
      <c r="M895" s="10">
        <f t="shared" si="108"/>
        <v>5.6885740549025884E-2</v>
      </c>
    </row>
    <row r="896" spans="3:13">
      <c r="C896" s="4">
        <f>Pressure!AB896*1000000</f>
        <v>408207.88500048436</v>
      </c>
      <c r="D896" s="80">
        <f t="shared" si="113"/>
        <v>2.1367820014326583E-4</v>
      </c>
      <c r="E896" s="40">
        <f t="shared" si="114"/>
        <v>213.67820014326583</v>
      </c>
      <c r="G896" s="4">
        <f t="shared" si="112"/>
        <v>101000</v>
      </c>
      <c r="H896" s="42">
        <f t="shared" si="109"/>
        <v>1.3575559152499015</v>
      </c>
      <c r="I896" s="10">
        <f t="shared" si="110"/>
        <v>0.81563288129669709</v>
      </c>
      <c r="J896" s="4">
        <f t="shared" si="111"/>
        <v>71.143680964165213</v>
      </c>
      <c r="K896" s="4">
        <f t="shared" si="107"/>
        <v>15.993813444576507</v>
      </c>
      <c r="L896" s="42">
        <f>Pressure!Q896</f>
        <v>1.1125544854154348</v>
      </c>
      <c r="M896" s="10">
        <f t="shared" si="108"/>
        <v>5.2075509785710107E-2</v>
      </c>
    </row>
    <row r="897" spans="3:13">
      <c r="C897" s="4">
        <f>Pressure!AB897*1000000</f>
        <v>381642.53090480051</v>
      </c>
      <c r="D897" s="80">
        <f t="shared" si="113"/>
        <v>2.1367820014326583E-4</v>
      </c>
      <c r="E897" s="40">
        <f t="shared" si="114"/>
        <v>213.67820014326583</v>
      </c>
      <c r="G897" s="4">
        <f t="shared" si="112"/>
        <v>101000</v>
      </c>
      <c r="H897" s="42">
        <f t="shared" si="109"/>
        <v>1.3087349978316318</v>
      </c>
      <c r="I897" s="10">
        <f t="shared" si="110"/>
        <v>0.79727237786586502</v>
      </c>
      <c r="J897" s="4">
        <f t="shared" si="111"/>
        <v>65.016517272082865</v>
      </c>
      <c r="K897" s="4">
        <f t="shared" si="107"/>
        <v>14.616365557322707</v>
      </c>
      <c r="L897" s="42">
        <f>Pressure!Q897</f>
        <v>1.113253946810844</v>
      </c>
      <c r="M897" s="10">
        <f t="shared" si="108"/>
        <v>4.761940112876089E-2</v>
      </c>
    </row>
    <row r="898" spans="3:13">
      <c r="C898" s="4">
        <f>Pressure!AB898*1000000</f>
        <v>356805.99701117637</v>
      </c>
      <c r="D898" s="80">
        <f t="shared" si="113"/>
        <v>2.1367820014326583E-4</v>
      </c>
      <c r="E898" s="40">
        <f t="shared" si="114"/>
        <v>213.67820014326583</v>
      </c>
      <c r="G898" s="4">
        <f t="shared" si="112"/>
        <v>101000</v>
      </c>
      <c r="H898" s="42">
        <f t="shared" si="109"/>
        <v>1.263286059464213</v>
      </c>
      <c r="I898" s="10">
        <f t="shared" si="110"/>
        <v>0.77832810492551696</v>
      </c>
      <c r="J898" s="4">
        <f t="shared" si="111"/>
        <v>59.341029267259742</v>
      </c>
      <c r="K898" s="4">
        <f t="shared" si="107"/>
        <v>13.340458897365169</v>
      </c>
      <c r="L898" s="42">
        <f>Pressure!Q898</f>
        <v>1.1139534082062532</v>
      </c>
      <c r="M898" s="10">
        <f t="shared" si="108"/>
        <v>4.3491651516037656E-2</v>
      </c>
    </row>
    <row r="899" spans="3:13">
      <c r="C899" s="4">
        <f>Pressure!AB899*1000000</f>
        <v>333585.77515276155</v>
      </c>
      <c r="D899" s="80">
        <f t="shared" si="113"/>
        <v>2.1367820014326583E-4</v>
      </c>
      <c r="E899" s="40">
        <f t="shared" si="114"/>
        <v>213.67820014326583</v>
      </c>
      <c r="G899" s="4">
        <f t="shared" si="112"/>
        <v>101000</v>
      </c>
      <c r="H899" s="42">
        <f t="shared" si="109"/>
        <v>1.2211493130944922</v>
      </c>
      <c r="I899" s="10">
        <f t="shared" si="110"/>
        <v>0.75875511053834876</v>
      </c>
      <c r="J899" s="4">
        <f t="shared" si="111"/>
        <v>54.084070370488561</v>
      </c>
      <c r="K899" s="4">
        <f t="shared" si="107"/>
        <v>12.158641781054936</v>
      </c>
      <c r="L899" s="42">
        <f>Pressure!Q899</f>
        <v>1.1146528696016624</v>
      </c>
      <c r="M899" s="10">
        <f t="shared" si="108"/>
        <v>3.9668239233524492E-2</v>
      </c>
    </row>
    <row r="900" spans="3:13">
      <c r="C900" s="4">
        <f>Pressure!AB900*1000000</f>
        <v>311876.67896956101</v>
      </c>
      <c r="D900" s="80">
        <f t="shared" si="113"/>
        <v>2.1367820014326583E-4</v>
      </c>
      <c r="E900" s="40">
        <f t="shared" si="114"/>
        <v>213.67820014326583</v>
      </c>
      <c r="G900" s="4">
        <f t="shared" si="112"/>
        <v>101000</v>
      </c>
      <c r="H900" s="42">
        <f t="shared" si="109"/>
        <v>1.1822916590148207</v>
      </c>
      <c r="I900" s="10">
        <f t="shared" si="110"/>
        <v>0.73850213525693775</v>
      </c>
      <c r="J900" s="4">
        <f t="shared" si="111"/>
        <v>49.214703522410048</v>
      </c>
      <c r="K900" s="4">
        <f t="shared" si="107"/>
        <v>11.063959246978564</v>
      </c>
      <c r="L900" s="42">
        <f>Pressure!Q900</f>
        <v>1.1153523309970717</v>
      </c>
      <c r="M900" s="10">
        <f t="shared" si="108"/>
        <v>3.6126752265594066E-2</v>
      </c>
    </row>
    <row r="901" spans="3:13">
      <c r="C901" s="4">
        <f>Pressure!AB901*1000000</f>
        <v>291580.36741986475</v>
      </c>
      <c r="D901" s="80">
        <f t="shared" si="113"/>
        <v>2.1367820014326583E-4</v>
      </c>
      <c r="E901" s="40">
        <f t="shared" si="114"/>
        <v>213.67820014326583</v>
      </c>
      <c r="G901" s="4">
        <f t="shared" si="112"/>
        <v>101000</v>
      </c>
      <c r="H901" s="42">
        <f t="shared" si="109"/>
        <v>1.1467116753606599</v>
      </c>
      <c r="I901" s="10">
        <f t="shared" si="110"/>
        <v>0.71751028200290523</v>
      </c>
      <c r="J901" s="4">
        <f t="shared" si="111"/>
        <v>44.704024730745388</v>
      </c>
      <c r="K901" s="4">
        <f t="shared" si="107"/>
        <v>10.049913387605185</v>
      </c>
      <c r="L901" s="42">
        <f>Pressure!Q901</f>
        <v>1.1160517923924809</v>
      </c>
      <c r="M901" s="10">
        <f t="shared" si="108"/>
        <v>3.2846262359505607E-2</v>
      </c>
    </row>
    <row r="902" spans="3:13">
      <c r="C902" s="4">
        <f>Pressure!AB902*1000000</f>
        <v>272604.89930060197</v>
      </c>
      <c r="D902" s="80">
        <f t="shared" si="113"/>
        <v>2.1367820014326583E-4</v>
      </c>
      <c r="E902" s="40">
        <f t="shared" si="114"/>
        <v>213.67820014326583</v>
      </c>
      <c r="G902" s="4">
        <f t="shared" si="112"/>
        <v>101000</v>
      </c>
      <c r="H902" s="42">
        <f t="shared" si="109"/>
        <v>1.1144466623006892</v>
      </c>
      <c r="I902" s="10">
        <f t="shared" si="110"/>
        <v>0.69571130046491825</v>
      </c>
      <c r="J902" s="4">
        <f t="shared" si="111"/>
        <v>40.524991397716398</v>
      </c>
      <c r="K902" s="4">
        <f t="shared" si="107"/>
        <v>9.1104247555677347</v>
      </c>
      <c r="L902" s="42">
        <f>Pressure!Q902</f>
        <v>1.1167512537878901</v>
      </c>
      <c r="M902" s="10">
        <f t="shared" si="108"/>
        <v>2.98072032752843E-2</v>
      </c>
    </row>
    <row r="903" spans="3:13">
      <c r="C903" s="4">
        <f>Pressure!AB903*1000000</f>
        <v>254864.31675862044</v>
      </c>
      <c r="D903" s="80">
        <f t="shared" si="113"/>
        <v>2.1367820014326583E-4</v>
      </c>
      <c r="E903" s="40">
        <f t="shared" si="114"/>
        <v>213.67820014326583</v>
      </c>
      <c r="G903" s="4">
        <f t="shared" si="112"/>
        <v>101000</v>
      </c>
      <c r="H903" s="42">
        <f t="shared" si="109"/>
        <v>1.0855826953770529</v>
      </c>
      <c r="I903" s="10">
        <f t="shared" si="110"/>
        <v>0.67302533973264889</v>
      </c>
      <c r="J903" s="4">
        <f t="shared" si="111"/>
        <v>36.65225230608803</v>
      </c>
      <c r="K903" s="4">
        <f t="shared" si="107"/>
        <v>8.2397941428191253</v>
      </c>
      <c r="L903" s="42">
        <f>Pressure!Q903</f>
        <v>1.1174507151832993</v>
      </c>
      <c r="M903" s="10">
        <f t="shared" si="108"/>
        <v>2.6991251287450155E-2</v>
      </c>
    </row>
    <row r="904" spans="3:13">
      <c r="C904" s="4">
        <f>Pressure!AB904*1000000</f>
        <v>238278.25590622079</v>
      </c>
      <c r="D904" s="80">
        <f t="shared" si="113"/>
        <v>2.1367820014326583E-4</v>
      </c>
      <c r="E904" s="40">
        <f t="shared" si="114"/>
        <v>213.67820014326583</v>
      </c>
      <c r="G904" s="4">
        <f t="shared" si="112"/>
        <v>101000</v>
      </c>
      <c r="H904" s="42">
        <f t="shared" si="109"/>
        <v>1.060269202328096</v>
      </c>
      <c r="I904" s="10">
        <f t="shared" si="110"/>
        <v>0.64935795230140747</v>
      </c>
      <c r="J904" s="4">
        <f t="shared" si="111"/>
        <v>33.061974981583845</v>
      </c>
      <c r="K904" s="4">
        <f t="shared" si="107"/>
        <v>7.4326637699707403</v>
      </c>
      <c r="L904" s="42">
        <f>Pressure!Q904</f>
        <v>1.1181501765787085</v>
      </c>
      <c r="M904" s="10">
        <f t="shared" si="108"/>
        <v>2.4381205349255166E-2</v>
      </c>
    </row>
    <row r="905" spans="3:13">
      <c r="C905" s="4">
        <f>Pressure!AB905*1000000</f>
        <v>222771.58277705457</v>
      </c>
      <c r="D905" s="80">
        <f t="shared" si="113"/>
        <v>2.1367820014326583E-4</v>
      </c>
      <c r="E905" s="40">
        <f t="shared" si="114"/>
        <v>213.67820014326583</v>
      </c>
      <c r="G905" s="4">
        <f t="shared" si="112"/>
        <v>101000</v>
      </c>
      <c r="H905" s="42">
        <f t="shared" si="109"/>
        <v>1.0387405365345417</v>
      </c>
      <c r="I905" s="10">
        <f t="shared" si="110"/>
        <v>0.62459601949380217</v>
      </c>
      <c r="J905" s="4">
        <f t="shared" si="111"/>
        <v>29.731664231661366</v>
      </c>
      <c r="K905" s="4">
        <f t="shared" si="107"/>
        <v>6.6839764919880773</v>
      </c>
      <c r="L905" s="42">
        <f>Pressure!Q905</f>
        <v>1.1188496379741177</v>
      </c>
      <c r="M905" s="10">
        <f t="shared" si="108"/>
        <v>2.1960863253459733E-2</v>
      </c>
    </row>
    <row r="906" spans="3:13">
      <c r="C906" s="4">
        <f>Pressure!AB906*1000000</f>
        <v>208274.05297328447</v>
      </c>
      <c r="D906" s="80">
        <f t="shared" si="113"/>
        <v>2.1367820014326583E-4</v>
      </c>
      <c r="E906" s="40">
        <f t="shared" si="114"/>
        <v>213.67820014326583</v>
      </c>
      <c r="G906" s="4">
        <f t="shared" si="112"/>
        <v>101000</v>
      </c>
      <c r="H906" s="42">
        <f t="shared" si="109"/>
        <v>1.0213487275769788</v>
      </c>
      <c r="I906" s="10">
        <f t="shared" si="110"/>
        <v>0.59860208116436131</v>
      </c>
      <c r="J906" s="4">
        <f t="shared" si="111"/>
        <v>26.639962410196386</v>
      </c>
      <c r="K906" s="4">
        <f t="shared" si="107"/>
        <v>5.9889308956873313</v>
      </c>
      <c r="L906" s="42">
        <f>Pressure!Q906</f>
        <v>1.119549099369527</v>
      </c>
      <c r="M906" s="10">
        <f t="shared" si="108"/>
        <v>1.9714888316200628E-2</v>
      </c>
    </row>
    <row r="907" spans="3:13">
      <c r="C907" s="4">
        <f>Pressure!AB907*1000000</f>
        <v>194719.99346222915</v>
      </c>
      <c r="D907" s="80">
        <f t="shared" si="113"/>
        <v>2.1367820014326583E-4</v>
      </c>
      <c r="E907" s="40">
        <f t="shared" si="114"/>
        <v>213.67820014326583</v>
      </c>
      <c r="G907" s="4">
        <f t="shared" si="112"/>
        <v>101000</v>
      </c>
      <c r="H907" s="42">
        <f t="shared" si="109"/>
        <v>1.0086147631022733</v>
      </c>
      <c r="I907" s="10">
        <f t="shared" si="110"/>
        <v>0.57120623090771516</v>
      </c>
      <c r="J907" s="4">
        <f t="shared" si="111"/>
        <v>23.766416262165116</v>
      </c>
      <c r="K907" s="4">
        <f t="shared" si="107"/>
        <v>5.342928884080103</v>
      </c>
      <c r="L907" s="42">
        <f>Pressure!Q907</f>
        <v>1.1202485607649362</v>
      </c>
      <c r="M907" s="10">
        <f t="shared" si="108"/>
        <v>1.7628657981847703E-2</v>
      </c>
    </row>
    <row r="908" spans="3:13">
      <c r="C908" s="4">
        <f>Pressure!AB908*1000000</f>
        <v>182048.0050810462</v>
      </c>
      <c r="D908" s="80">
        <f t="shared" si="113"/>
        <v>2.1367820014326583E-4</v>
      </c>
      <c r="E908" s="40">
        <f t="shared" si="114"/>
        <v>213.67820014326583</v>
      </c>
      <c r="G908" s="4">
        <f t="shared" si="112"/>
        <v>101000</v>
      </c>
      <c r="H908" s="42">
        <f t="shared" si="109"/>
        <v>1.0013119591593989</v>
      </c>
      <c r="I908" s="10">
        <f t="shared" si="110"/>
        <v>0.54219416059565684</v>
      </c>
      <c r="J908" s="4">
        <f t="shared" si="111"/>
        <v>21.091184802435375</v>
      </c>
      <c r="K908" s="4">
        <f t="shared" si="107"/>
        <v>4.7415100045940779</v>
      </c>
      <c r="L908" s="42">
        <f>Pressure!Q908</f>
        <v>1.1209480221603454</v>
      </c>
      <c r="M908" s="10">
        <f t="shared" si="108"/>
        <v>1.5688080117677732E-2</v>
      </c>
    </row>
    <row r="909" spans="3:13">
      <c r="C909" s="4">
        <f>Pressure!AB909*1000000</f>
        <v>170200.68440181643</v>
      </c>
      <c r="D909" s="80">
        <f t="shared" si="113"/>
        <v>2.1367820014326583E-4</v>
      </c>
      <c r="E909" s="40">
        <f t="shared" si="114"/>
        <v>213.67820014326583</v>
      </c>
      <c r="G909" s="4">
        <f t="shared" si="112"/>
        <v>101000</v>
      </c>
      <c r="H909" s="42">
        <f t="shared" si="109"/>
        <v>1.0006078423913802</v>
      </c>
      <c r="I909" s="10">
        <f t="shared" si="110"/>
        <v>0.51128884658282203</v>
      </c>
      <c r="J909" s="4">
        <f t="shared" si="111"/>
        <v>18.594642711367488</v>
      </c>
      <c r="K909" s="4">
        <f t="shared" si="107"/>
        <v>4.1802622884239664</v>
      </c>
      <c r="L909" s="42">
        <f>Pressure!Q909</f>
        <v>1.1216474835557546</v>
      </c>
      <c r="M909" s="10">
        <f t="shared" si="108"/>
        <v>1.3879352145387039E-2</v>
      </c>
    </row>
    <row r="910" spans="3:13">
      <c r="C910" s="4">
        <f>Pressure!AB910*1000000</f>
        <v>0</v>
      </c>
      <c r="D910" s="80">
        <f t="shared" si="113"/>
        <v>2.1367820014326583E-4</v>
      </c>
      <c r="E910" s="40">
        <f t="shared" si="114"/>
        <v>213.67820014326583</v>
      </c>
      <c r="G910" s="4">
        <f t="shared" si="112"/>
        <v>101000</v>
      </c>
      <c r="H910" s="42">
        <v>1</v>
      </c>
      <c r="I910" s="59">
        <f>I909</f>
        <v>0.51128884658282203</v>
      </c>
      <c r="J910" s="4">
        <f t="shared" si="111"/>
        <v>0</v>
      </c>
      <c r="K910" s="4">
        <f t="shared" si="107"/>
        <v>0</v>
      </c>
      <c r="L910" s="42">
        <f>Pressure!Q910</f>
        <v>1.1223469449511638</v>
      </c>
      <c r="M910" s="10">
        <f t="shared" si="108"/>
        <v>6.503117369014471E-3</v>
      </c>
    </row>
    <row r="911" spans="3:13">
      <c r="L911" s="60">
        <f>SUM(M28:M910)</f>
        <v>1236.7351653643811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1" sqref="C11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47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16.494348555497449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34.989797144540347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42.819578025893051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26.418669109932669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23.5</v>
      </c>
      <c r="AA14" s="341">
        <f>-Z14</f>
        <v>-23.5</v>
      </c>
      <c r="AB14" s="332"/>
    </row>
    <row r="15" spans="2:28">
      <c r="B15" s="320" t="s">
        <v>511</v>
      </c>
      <c r="C15" s="361">
        <f>(C11-C10)/2/TAN(alpha)</f>
        <v>43.507122160161011</v>
      </c>
      <c r="D15" s="8" t="s">
        <v>2</v>
      </c>
      <c r="E15" s="151" t="s">
        <v>513</v>
      </c>
      <c r="X15" s="333">
        <v>2</v>
      </c>
      <c r="Y15" s="340">
        <f>(C9-C10)/2/TAN(beta)</f>
        <v>26.418669109932669</v>
      </c>
      <c r="Z15" s="340">
        <f>C10/2</f>
        <v>8.2471742777487247</v>
      </c>
      <c r="AA15" s="341">
        <f>-Z15</f>
        <v>-8.2471742777487247</v>
      </c>
      <c r="AB15" s="332"/>
    </row>
    <row r="16" spans="2:28">
      <c r="B16" s="320" t="s">
        <v>8</v>
      </c>
      <c r="C16" s="361">
        <f>C15+C14</f>
        <v>69.925791270093683</v>
      </c>
      <c r="D16" s="8" t="s">
        <v>2</v>
      </c>
      <c r="E16" s="151" t="s">
        <v>514</v>
      </c>
      <c r="X16" s="333">
        <v>3</v>
      </c>
      <c r="Y16" s="340">
        <f>((C11-C10)/2/TAN(alpha)+Y15)</f>
        <v>69.925791270093683</v>
      </c>
      <c r="Z16" s="340">
        <f>C11/2</f>
        <v>17.494898572270174</v>
      </c>
      <c r="AA16" s="341">
        <f>-Z16</f>
        <v>-17.494898572270174</v>
      </c>
      <c r="AB16" s="332"/>
    </row>
    <row r="17" spans="2:28">
      <c r="B17" s="2"/>
      <c r="X17" s="333">
        <v>4</v>
      </c>
      <c r="Y17" s="340">
        <f>((C12-C10)/2/TAN(alpha)+Y15)</f>
        <v>88.343902712609022</v>
      </c>
      <c r="Z17" s="340">
        <f>C12/2</f>
        <v>21.409789012946526</v>
      </c>
      <c r="AA17" s="341">
        <f>-Z17</f>
        <v>-21.409789012946526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0.56209934276452489</v>
      </c>
      <c r="Z21" s="340">
        <f t="shared" si="0"/>
        <v>0.17547179314358988</v>
      </c>
      <c r="AA21" s="341">
        <f t="shared" si="0"/>
        <v>-0.17547179314358988</v>
      </c>
      <c r="AB21" s="332"/>
    </row>
    <row r="22" spans="2:28">
      <c r="B22" s="2"/>
      <c r="X22" s="333">
        <v>3</v>
      </c>
      <c r="Y22" s="340">
        <f t="shared" si="0"/>
        <v>1.4877827929807166</v>
      </c>
      <c r="Z22" s="340">
        <f t="shared" si="0"/>
        <v>0.37223188451638667</v>
      </c>
      <c r="AA22" s="341">
        <f t="shared" si="0"/>
        <v>-0.37223188451638667</v>
      </c>
      <c r="AB22" s="332"/>
    </row>
    <row r="23" spans="2:28">
      <c r="B23" s="2"/>
      <c r="X23" s="333">
        <v>4</v>
      </c>
      <c r="Y23" s="340">
        <f t="shared" si="0"/>
        <v>1.8796575045235961</v>
      </c>
      <c r="Z23" s="340">
        <f t="shared" si="0"/>
        <v>0.45552742580737288</v>
      </c>
      <c r="AA23" s="341">
        <f t="shared" si="0"/>
        <v>-0.45552742580737288</v>
      </c>
      <c r="AB23" s="332"/>
    </row>
    <row r="24" spans="2:28">
      <c r="B24" s="2"/>
      <c r="X24" s="333"/>
      <c r="Y24" s="340">
        <f>Y22</f>
        <v>1.4877827929807166</v>
      </c>
      <c r="Z24" s="340">
        <f>Z22</f>
        <v>0.37223188451638667</v>
      </c>
      <c r="AA24" s="336"/>
      <c r="AB24" s="332"/>
    </row>
    <row r="25" spans="2:28">
      <c r="B25" s="2"/>
      <c r="X25" s="333"/>
      <c r="Y25" s="340">
        <f>Y22</f>
        <v>1.4877827929807166</v>
      </c>
      <c r="Z25" s="340">
        <f>-Z22</f>
        <v>-0.37223188451638667</v>
      </c>
      <c r="AA25" s="336"/>
      <c r="AB25" s="332"/>
    </row>
    <row r="26" spans="2:28">
      <c r="X26" s="333"/>
      <c r="Y26" s="340">
        <f>Y23</f>
        <v>1.8796575045235961</v>
      </c>
      <c r="Z26" s="340">
        <f>Z23</f>
        <v>0.45552742580737288</v>
      </c>
      <c r="AA26" s="336"/>
      <c r="AB26" s="332"/>
    </row>
    <row r="27" spans="2:28">
      <c r="X27" s="333"/>
      <c r="Y27" s="340">
        <f>Y23</f>
        <v>1.8796575045235961</v>
      </c>
      <c r="Z27" s="340">
        <f>-Z23</f>
        <v>-0.45552742580737288</v>
      </c>
      <c r="AA27" s="336"/>
      <c r="AB27" s="332"/>
    </row>
    <row r="28" spans="2:28">
      <c r="X28" s="333"/>
      <c r="Y28" s="340">
        <f>Y24</f>
        <v>1.4877827929807166</v>
      </c>
      <c r="Z28" s="332">
        <v>1</v>
      </c>
      <c r="AA28" s="336"/>
      <c r="AB28" s="332"/>
    </row>
    <row r="29" spans="2:28">
      <c r="X29" s="342"/>
      <c r="Y29" s="343">
        <f>Y25</f>
        <v>1.4877827929807166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topLeftCell="A12" zoomScaleNormal="100" workbookViewId="0">
      <selection activeCell="G32" sqref="G32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15">
      <c r="B1"/>
    </row>
    <row r="2" spans="2:15">
      <c r="B2" s="718" t="s">
        <v>1073</v>
      </c>
    </row>
    <row r="3" spans="2:15">
      <c r="B3" s="781" t="s">
        <v>1070</v>
      </c>
      <c r="C3" s="10">
        <f>dc</f>
        <v>47</v>
      </c>
      <c r="D3" s="781" t="s">
        <v>2</v>
      </c>
    </row>
    <row r="4" spans="2:15">
      <c r="B4" s="781" t="s">
        <v>1071</v>
      </c>
      <c r="C4" s="10">
        <f>dto</f>
        <v>16.494348555497449</v>
      </c>
      <c r="D4" s="781" t="s">
        <v>2</v>
      </c>
    </row>
    <row r="5" spans="2:15">
      <c r="B5" s="781" t="s">
        <v>1072</v>
      </c>
      <c r="C5" s="10">
        <f>'Nozzle Design'!C11</f>
        <v>34.989797144540347</v>
      </c>
      <c r="D5" s="781" t="s">
        <v>2</v>
      </c>
    </row>
    <row r="6" spans="2:15">
      <c r="B6" s="781" t="s">
        <v>1074</v>
      </c>
      <c r="C6" s="4">
        <f>etac*tothe</f>
        <v>1582.4</v>
      </c>
      <c r="D6" s="781" t="s">
        <v>73</v>
      </c>
    </row>
    <row r="7" spans="2:15">
      <c r="B7" s="781" t="s">
        <v>1074</v>
      </c>
      <c r="C7">
        <f>CONVERT(C6,"K","C")</f>
        <v>1309.25</v>
      </c>
      <c r="D7" s="781" t="s">
        <v>66</v>
      </c>
    </row>
    <row r="8" spans="2:15">
      <c r="B8" s="781" t="s">
        <v>1075</v>
      </c>
      <c r="C8" s="10">
        <f>pmax</f>
        <v>4.3678181557449829</v>
      </c>
      <c r="D8" s="781" t="s">
        <v>87</v>
      </c>
    </row>
    <row r="9" spans="2:15">
      <c r="B9" s="781" t="s">
        <v>1076</v>
      </c>
    </row>
    <row r="10" spans="2:15">
      <c r="B10" s="781" t="s">
        <v>1077</v>
      </c>
      <c r="E10" s="10">
        <f>C5/2</f>
        <v>17.494898572270174</v>
      </c>
    </row>
    <row r="11" spans="2:15">
      <c r="B11" s="781" t="s">
        <v>1078</v>
      </c>
    </row>
    <row r="12" spans="2:15">
      <c r="B12" s="781" t="s">
        <v>1083</v>
      </c>
      <c r="C12">
        <f>k2ph</f>
        <v>1.133</v>
      </c>
    </row>
    <row r="13" spans="2:15">
      <c r="B13" s="781" t="s">
        <v>1084</v>
      </c>
      <c r="C13" s="10">
        <f>mef</f>
        <v>2.5992852259916033</v>
      </c>
      <c r="D13" s="781" t="s">
        <v>64</v>
      </c>
    </row>
    <row r="14" spans="2:15">
      <c r="B14" s="781" t="s">
        <v>1086</v>
      </c>
      <c r="C14" s="10">
        <f>(C4-C3)/1</f>
        <v>-30.505651444502551</v>
      </c>
      <c r="D14" s="781"/>
      <c r="O14">
        <v>2</v>
      </c>
    </row>
    <row r="15" spans="2:15">
      <c r="B15" s="781" t="s">
        <v>1087</v>
      </c>
      <c r="C15" s="42">
        <f>(C5-C4)/(C13-1)</f>
        <v>11.564821764407398</v>
      </c>
      <c r="D15" s="781" t="s">
        <v>441</v>
      </c>
      <c r="E15">
        <f>C4-C15*1</f>
        <v>4.9295267910900513</v>
      </c>
    </row>
    <row r="16" spans="2:15">
      <c r="B16"/>
    </row>
    <row r="17" spans="2:19">
      <c r="B17" s="781" t="s">
        <v>1080</v>
      </c>
      <c r="C17" s="782">
        <v>0.05</v>
      </c>
      <c r="O17" s="781" t="s">
        <v>1101</v>
      </c>
      <c r="P17">
        <f>P18+I31</f>
        <v>1436.6299999999999</v>
      </c>
    </row>
    <row r="18" spans="2:19">
      <c r="B18" s="781" t="s">
        <v>1079</v>
      </c>
      <c r="C18" s="781" t="s">
        <v>1081</v>
      </c>
      <c r="D18" s="781" t="s">
        <v>1082</v>
      </c>
      <c r="E18" s="781" t="s">
        <v>1085</v>
      </c>
      <c r="O18" s="781" t="s">
        <v>1097</v>
      </c>
      <c r="P18">
        <f>P20-91.45</f>
        <v>1324.05</v>
      </c>
      <c r="Q18" s="781" t="s">
        <v>1023</v>
      </c>
    </row>
    <row r="19" spans="2:19">
      <c r="B19" s="40">
        <v>0</v>
      </c>
      <c r="C19" s="783">
        <f>C7</f>
        <v>1309.25</v>
      </c>
      <c r="D19" s="40">
        <f>C8</f>
        <v>4.3678181557449829</v>
      </c>
      <c r="E19" s="40">
        <f>C3/2</f>
        <v>23.5</v>
      </c>
      <c r="O19" s="781" t="s">
        <v>1095</v>
      </c>
      <c r="P19">
        <v>1154.45</v>
      </c>
      <c r="Q19" s="781" t="s">
        <v>1023</v>
      </c>
    </row>
    <row r="20" spans="2:19">
      <c r="B20" s="40">
        <f>C17</f>
        <v>0.05</v>
      </c>
      <c r="C20" s="783">
        <f>$C$7/(1+(($C$12-1)/2)*B20^2)</f>
        <v>1309.0323733679277</v>
      </c>
      <c r="D20" s="783">
        <f>$C$8/(1+(($C$12-1)/2)*B20^2)^($C$12/($C$12-1))</f>
        <v>4.3616371250412751</v>
      </c>
      <c r="E20" s="40">
        <f>IF(B20&gt;1,(B20*$C$15+$C$4)/2,(B20*$C$14+$C$3)/2)</f>
        <v>22.737358713887435</v>
      </c>
      <c r="O20" s="781" t="s">
        <v>1096</v>
      </c>
      <c r="P20">
        <v>1415.5</v>
      </c>
      <c r="Q20" s="781" t="s">
        <v>1023</v>
      </c>
      <c r="S20" s="415"/>
    </row>
    <row r="21" spans="2:19">
      <c r="B21" s="40">
        <f t="shared" ref="B21:B45" si="0">B20+$B$20</f>
        <v>0.1</v>
      </c>
      <c r="C21" s="783">
        <f t="shared" ref="C21:C72" si="1">$C$7/(1+(($C$12-1)/2)*B21^2)</f>
        <v>1308.3799273483135</v>
      </c>
      <c r="D21" s="783">
        <f t="shared" ref="D21:D71" si="2">$C$8/(1+(($C$12-1)/2)*B21^2)^($C$12/($C$12-1))</f>
        <v>4.3431525974185474</v>
      </c>
      <c r="E21" s="40">
        <f t="shared" ref="E21:E39" si="3">IF(B21&gt;1,(B21*$C$15+$C$4)/2,(B21*$C$14+$C$3)/2)</f>
        <v>21.974717427774873</v>
      </c>
      <c r="N21" s="781"/>
    </row>
    <row r="22" spans="2:19">
      <c r="B22" s="40">
        <f t="shared" si="0"/>
        <v>0.15000000000000002</v>
      </c>
      <c r="C22" s="783">
        <f t="shared" si="1"/>
        <v>1307.2939614102399</v>
      </c>
      <c r="D22" s="783">
        <f t="shared" si="2"/>
        <v>4.3125392460622374</v>
      </c>
      <c r="E22" s="40">
        <f t="shared" si="3"/>
        <v>21.212076141662308</v>
      </c>
      <c r="F22" s="781"/>
    </row>
    <row r="23" spans="2:19">
      <c r="B23" s="40">
        <f t="shared" si="0"/>
        <v>0.2</v>
      </c>
      <c r="C23" s="783">
        <f t="shared" si="1"/>
        <v>1305.7766341531524</v>
      </c>
      <c r="D23" s="783">
        <f t="shared" si="2"/>
        <v>4.2700848192117968</v>
      </c>
      <c r="E23" s="40">
        <f t="shared" si="3"/>
        <v>20.449434855549747</v>
      </c>
      <c r="G23" s="781" t="s">
        <v>1090</v>
      </c>
      <c r="H23">
        <v>7.66</v>
      </c>
    </row>
    <row r="24" spans="2:19">
      <c r="B24" s="40">
        <f t="shared" si="0"/>
        <v>0.25</v>
      </c>
      <c r="C24" s="783">
        <f t="shared" si="1"/>
        <v>1303.8309526032426</v>
      </c>
      <c r="D24" s="783">
        <f t="shared" si="2"/>
        <v>4.2161851737325842</v>
      </c>
      <c r="E24" s="40">
        <f t="shared" si="3"/>
        <v>19.686793569437182</v>
      </c>
      <c r="G24" s="781" t="s">
        <v>1088</v>
      </c>
      <c r="H24" s="781" t="s">
        <v>1091</v>
      </c>
      <c r="I24" s="781" t="s">
        <v>1100</v>
      </c>
      <c r="J24" s="781" t="s">
        <v>1105</v>
      </c>
      <c r="K24" s="781" t="s">
        <v>1098</v>
      </c>
      <c r="L24" s="781" t="s">
        <v>1089</v>
      </c>
      <c r="M24" s="781" t="s">
        <v>1099</v>
      </c>
      <c r="N24" s="781" t="s">
        <v>1092</v>
      </c>
    </row>
    <row r="25" spans="2:19">
      <c r="B25" s="40">
        <f t="shared" si="0"/>
        <v>0.3</v>
      </c>
      <c r="C25" s="783">
        <f t="shared" si="1"/>
        <v>1301.4607573671576</v>
      </c>
      <c r="D25" s="783">
        <f t="shared" si="2"/>
        <v>4.1513375068802478</v>
      </c>
      <c r="E25" s="40">
        <f t="shared" si="3"/>
        <v>18.924152283324617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3">
        <f t="shared" si="1"/>
        <v>1298.6707037793376</v>
      </c>
      <c r="D26" s="783">
        <f t="shared" si="2"/>
        <v>4.0761319628256665</v>
      </c>
      <c r="E26" s="40">
        <f t="shared" si="3"/>
        <v>18.161510997212055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3">
        <f t="shared" si="1"/>
        <v>1295.466239214755</v>
      </c>
      <c r="D27" s="783">
        <f t="shared" si="2"/>
        <v>3.9912418296953893</v>
      </c>
      <c r="E27" s="40">
        <f t="shared" si="3"/>
        <v>17.39886971109949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3">
        <f t="shared" si="1"/>
        <v>1291.8535767717967</v>
      </c>
      <c r="D28" s="783">
        <f t="shared" si="2"/>
        <v>3.8974125743761499</v>
      </c>
      <c r="E28" s="40">
        <f t="shared" si="3"/>
        <v>16.636228424986925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3">
        <f t="shared" si="1"/>
        <v>1287.8396655600641</v>
      </c>
      <c r="D29" s="783">
        <f t="shared" si="2"/>
        <v>3.7954499852025858</v>
      </c>
      <c r="E29" s="40">
        <f t="shared" si="3"/>
        <v>15.873587138874363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3">
        <f t="shared" si="1"/>
        <v>1283.4321578545582</v>
      </c>
      <c r="D30" s="783">
        <f t="shared" si="2"/>
        <v>3.6862077063557606</v>
      </c>
      <c r="E30" s="40">
        <f t="shared" si="3"/>
        <v>15.1109458527618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3">
        <f t="shared" si="1"/>
        <v>1278.6393734007852</v>
      </c>
      <c r="D31" s="783">
        <f t="shared" si="2"/>
        <v>3.5705744522133163</v>
      </c>
      <c r="E31" s="40">
        <f t="shared" si="3"/>
        <v>14.348304566649235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3">
        <f t="shared" si="1"/>
        <v>1273.4702611744767</v>
      </c>
      <c r="D32" s="783">
        <f t="shared" si="2"/>
        <v>3.4494611852663541</v>
      </c>
      <c r="E32" s="40">
        <f t="shared" si="3"/>
        <v>13.585663280536671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3">
        <f t="shared" si="1"/>
        <v>1267.9343589147625</v>
      </c>
      <c r="D33" s="783">
        <f t="shared" si="2"/>
        <v>3.3237885281730217</v>
      </c>
      <c r="E33" s="40">
        <f t="shared" si="3"/>
        <v>12.823021994424106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3">
        <f t="shared" si="1"/>
        <v>1262.0417507606107</v>
      </c>
      <c r="D34" s="783">
        <f t="shared" si="2"/>
        <v>3.1944746599828169</v>
      </c>
      <c r="E34" s="40">
        <f t="shared" si="3"/>
        <v>12.060380708311541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3">
        <f t="shared" si="1"/>
        <v>1255.8030233271948</v>
      </c>
      <c r="D35" s="783">
        <f t="shared" si="2"/>
        <v>3.0624239197180261</v>
      </c>
      <c r="E35" s="40">
        <f t="shared" si="3"/>
        <v>11.297739422198978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3">
        <f t="shared" si="1"/>
        <v>1249.2292205615925</v>
      </c>
      <c r="D36" s="783">
        <f t="shared" si="2"/>
        <v>2.928516308696191</v>
      </c>
      <c r="E36" s="40">
        <f t="shared" si="3"/>
        <v>10.535098136086413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3">
        <f t="shared" si="1"/>
        <v>1242.3317977160261</v>
      </c>
      <c r="D37" s="783">
        <f t="shared" si="2"/>
        <v>2.7935980476781186</v>
      </c>
      <c r="E37" s="40">
        <f t="shared" si="3"/>
        <v>9.7724568499738478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3">
        <f t="shared" si="1"/>
        <v>1235.1225747718488</v>
      </c>
      <c r="D38" s="783">
        <f t="shared" si="2"/>
        <v>2.6584733076165419</v>
      </c>
      <c r="E38" s="40">
        <f t="shared" si="3"/>
        <v>9.0098155638612845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3">
        <f t="shared" si="1"/>
        <v>1227.613689639006</v>
      </c>
      <c r="D39" s="783">
        <f t="shared" si="2"/>
        <v>2.5238971949055529</v>
      </c>
      <c r="E39" s="40">
        <f t="shared" si="3"/>
        <v>8.2471742777487211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3">
        <f t="shared" si="1"/>
        <v>1219.8175514439477</v>
      </c>
      <c r="D40" s="783">
        <f t="shared" si="2"/>
        <v>2.3905700349304562</v>
      </c>
      <c r="E40" s="40">
        <f>IF(B40&gt;1,(B40*$C$15+$E$15)/2,(B40*$C$14+$C$3)/2)</f>
        <v>8.5362948218589114</v>
      </c>
      <c r="F40">
        <f>(B40*$C$15+$E$15)</f>
        <v>17.072589643717823</v>
      </c>
    </row>
    <row r="41" spans="2:14">
      <c r="B41" s="40">
        <f t="shared" si="0"/>
        <v>1.1000000000000003</v>
      </c>
      <c r="C41" s="783">
        <f t="shared" si="1"/>
        <v>1211.7467942043472</v>
      </c>
      <c r="D41" s="783">
        <f t="shared" si="2"/>
        <v>2.2591329625795855</v>
      </c>
      <c r="E41" s="40">
        <f t="shared" ref="E41:E72" si="8">IF(B41&gt;1,(B41*$C$15+$E$15)/2,(B41*$C$14+$C$3)/2)</f>
        <v>8.8254153659690964</v>
      </c>
      <c r="F41">
        <f t="shared" ref="F41:F72" si="9">(B41*$C$15+$E$15)</f>
        <v>17.650830731938193</v>
      </c>
    </row>
    <row r="42" spans="2:14">
      <c r="B42" s="40">
        <f t="shared" si="0"/>
        <v>1.1500000000000004</v>
      </c>
      <c r="C42" s="783">
        <f t="shared" si="1"/>
        <v>1203.4142311718065</v>
      </c>
      <c r="D42" s="783">
        <f t="shared" si="2"/>
        <v>2.1301647961991717</v>
      </c>
      <c r="E42" s="40">
        <f t="shared" si="8"/>
        <v>9.1145359100792813</v>
      </c>
      <c r="F42">
        <f t="shared" si="9"/>
        <v>18.229071820158563</v>
      </c>
    </row>
    <row r="43" spans="2:14">
      <c r="B43" s="40">
        <f t="shared" si="0"/>
        <v>1.2000000000000004</v>
      </c>
      <c r="C43" s="783">
        <f t="shared" si="1"/>
        <v>1194.8328101044024</v>
      </c>
      <c r="D43" s="783">
        <f t="shared" si="2"/>
        <v>2.0041801430309008</v>
      </c>
      <c r="E43" s="40">
        <f t="shared" si="8"/>
        <v>9.4036564541894663</v>
      </c>
      <c r="F43">
        <f t="shared" si="9"/>
        <v>18.807312908378933</v>
      </c>
    </row>
    <row r="44" spans="2:14">
      <c r="B44" s="40">
        <f t="shared" si="0"/>
        <v>1.2500000000000004</v>
      </c>
      <c r="C44" s="783">
        <f t="shared" si="1"/>
        <v>1186.0155697098371</v>
      </c>
      <c r="D44" s="783">
        <f t="shared" si="2"/>
        <v>1.8816286600242635</v>
      </c>
      <c r="E44" s="40">
        <f t="shared" si="8"/>
        <v>9.692776998299653</v>
      </c>
      <c r="F44">
        <f t="shared" si="9"/>
        <v>19.385553996599306</v>
      </c>
    </row>
    <row r="45" spans="2:14">
      <c r="B45" s="40">
        <f t="shared" si="0"/>
        <v>1.3000000000000005</v>
      </c>
      <c r="C45" s="783">
        <f t="shared" si="1"/>
        <v>1176.9755974774919</v>
      </c>
      <c r="D45" s="783">
        <f t="shared" si="2"/>
        <v>1.7628953743935574</v>
      </c>
      <c r="E45" s="40">
        <f t="shared" si="8"/>
        <v>9.9818975424098362</v>
      </c>
      <c r="F45">
        <f t="shared" si="9"/>
        <v>19.963795084819672</v>
      </c>
    </row>
    <row r="46" spans="2:14">
      <c r="B46" s="40">
        <f t="shared" ref="B46:B71" si="10">B45+$B$20</f>
        <v>1.3500000000000005</v>
      </c>
      <c r="C46" s="783">
        <f t="shared" si="1"/>
        <v>1167.7259890942373</v>
      </c>
      <c r="D46" s="783">
        <f t="shared" si="2"/>
        <v>1.6483019535117054</v>
      </c>
      <c r="E46" s="40">
        <f t="shared" si="8"/>
        <v>10.271018086520023</v>
      </c>
      <c r="F46">
        <f t="shared" si="9"/>
        <v>20.542036173040046</v>
      </c>
    </row>
    <row r="47" spans="2:14">
      <c r="B47" s="40">
        <f t="shared" si="10"/>
        <v>1.4000000000000006</v>
      </c>
      <c r="C47" s="783">
        <f t="shared" si="1"/>
        <v>1158.279809614806</v>
      </c>
      <c r="D47" s="783">
        <f t="shared" si="2"/>
        <v>1.5381088036288788</v>
      </c>
      <c r="E47" s="40">
        <f t="shared" si="8"/>
        <v>10.560138630630208</v>
      </c>
      <c r="F47">
        <f t="shared" si="9"/>
        <v>21.120277261260416</v>
      </c>
    </row>
    <row r="48" spans="2:14">
      <c r="B48" s="40">
        <f t="shared" si="10"/>
        <v>1.4500000000000006</v>
      </c>
      <c r="C48" s="783">
        <f t="shared" si="1"/>
        <v>1148.6500565332349</v>
      </c>
      <c r="D48" s="783">
        <f t="shared" si="2"/>
        <v>1.4325178712382884</v>
      </c>
      <c r="E48" s="40">
        <f t="shared" si="8"/>
        <v>10.849259174740393</v>
      </c>
      <c r="F48">
        <f t="shared" si="9"/>
        <v>21.698518349480786</v>
      </c>
    </row>
    <row r="49" spans="2:6">
      <c r="B49" s="40">
        <f t="shared" si="10"/>
        <v>1.5000000000000007</v>
      </c>
      <c r="C49" s="783">
        <f t="shared" si="1"/>
        <v>1138.8496248776773</v>
      </c>
      <c r="D49" s="783">
        <f t="shared" si="2"/>
        <v>1.3316760193176087</v>
      </c>
      <c r="E49" s="40">
        <f t="shared" si="8"/>
        <v>11.138379718850578</v>
      </c>
      <c r="F49">
        <f t="shared" si="9"/>
        <v>22.276759437701156</v>
      </c>
    </row>
    <row r="50" spans="2:6">
      <c r="B50" s="40">
        <f t="shared" si="10"/>
        <v>1.5500000000000007</v>
      </c>
      <c r="C50" s="783">
        <f t="shared" si="1"/>
        <v>1128.8912744270665</v>
      </c>
      <c r="D50" s="783">
        <f t="shared" si="2"/>
        <v>1.2356788526863887</v>
      </c>
      <c r="E50" s="40">
        <f t="shared" si="8"/>
        <v>11.427500262960763</v>
      </c>
      <c r="F50">
        <f t="shared" si="9"/>
        <v>22.855000525921525</v>
      </c>
    </row>
    <row r="51" spans="2:6">
      <c r="B51" s="40">
        <f t="shared" si="10"/>
        <v>1.6000000000000008</v>
      </c>
      <c r="C51" s="783">
        <f t="shared" si="1"/>
        <v>1118.7875991249657</v>
      </c>
      <c r="D51" s="783">
        <f t="shared" si="2"/>
        <v>1.1445748718053697</v>
      </c>
      <c r="E51" s="40">
        <f t="shared" si="8"/>
        <v>11.716620807070948</v>
      </c>
      <c r="F51">
        <f t="shared" si="9"/>
        <v>23.433241614141895</v>
      </c>
    </row>
    <row r="52" spans="2:6">
      <c r="B52" s="40">
        <f t="shared" si="10"/>
        <v>1.6500000000000008</v>
      </c>
      <c r="C52" s="783">
        <f t="shared" si="1"/>
        <v>1108.5509987436985</v>
      </c>
      <c r="D52" s="783">
        <f t="shared" si="2"/>
        <v>1.0583698419356222</v>
      </c>
      <c r="E52" s="40">
        <f t="shared" si="8"/>
        <v>12.005741351181134</v>
      </c>
      <c r="F52">
        <f t="shared" si="9"/>
        <v>24.011482702362269</v>
      </c>
    </row>
    <row r="53" spans="2:6">
      <c r="B53" s="40">
        <f t="shared" si="10"/>
        <v>1.7000000000000008</v>
      </c>
      <c r="C53" s="783">
        <f t="shared" si="1"/>
        <v>1098.1936528307265</v>
      </c>
      <c r="D53" s="783">
        <f t="shared" si="2"/>
        <v>0.97703127409967594</v>
      </c>
      <c r="E53" s="40">
        <f t="shared" si="8"/>
        <v>12.294861895291319</v>
      </c>
      <c r="F53">
        <f t="shared" si="9"/>
        <v>24.589723790582639</v>
      </c>
    </row>
    <row r="54" spans="2:6">
      <c r="B54" s="40">
        <f t="shared" si="10"/>
        <v>1.7500000000000009</v>
      </c>
      <c r="C54" s="783">
        <f t="shared" si="1"/>
        <v>1087.7274969493988</v>
      </c>
      <c r="D54" s="783">
        <f t="shared" si="2"/>
        <v>0.90049292518560997</v>
      </c>
      <c r="E54" s="40">
        <f t="shared" si="8"/>
        <v>12.583982439401504</v>
      </c>
      <c r="F54">
        <f t="shared" si="9"/>
        <v>25.167964878803009</v>
      </c>
    </row>
    <row r="55" spans="2:6">
      <c r="B55" s="40">
        <f t="shared" si="10"/>
        <v>1.8000000000000009</v>
      </c>
      <c r="C55" s="783">
        <f t="shared" si="1"/>
        <v>1077.164201207773</v>
      </c>
      <c r="D55" s="783">
        <f t="shared" si="2"/>
        <v>0.82865923628682114</v>
      </c>
      <c r="E55" s="40">
        <f t="shared" si="8"/>
        <v>12.873102983511689</v>
      </c>
      <c r="F55">
        <f t="shared" si="9"/>
        <v>25.746205967023378</v>
      </c>
    </row>
    <row r="56" spans="2:6">
      <c r="B56" s="40">
        <f t="shared" si="10"/>
        <v>1.850000000000001</v>
      </c>
      <c r="C56" s="783">
        <f t="shared" si="1"/>
        <v>1066.5151510523103</v>
      </c>
      <c r="D56" s="783">
        <f t="shared" si="2"/>
        <v>0.76140964050408577</v>
      </c>
      <c r="E56" s="40">
        <f t="shared" si="8"/>
        <v>13.162223527621874</v>
      </c>
      <c r="F56">
        <f t="shared" si="9"/>
        <v>26.324447055243748</v>
      </c>
    </row>
    <row r="57" spans="2:6">
      <c r="B57" s="40">
        <f t="shared" si="10"/>
        <v>1.900000000000001</v>
      </c>
      <c r="C57" s="783">
        <f t="shared" si="1"/>
        <v>1055.7914302879283</v>
      </c>
      <c r="D57" s="783">
        <f t="shared" si="2"/>
        <v>0.6986026835418766</v>
      </c>
      <c r="E57" s="40">
        <f t="shared" si="8"/>
        <v>13.451344071732059</v>
      </c>
      <c r="F57">
        <f t="shared" si="9"/>
        <v>26.902688143464118</v>
      </c>
    </row>
    <row r="58" spans="2:6">
      <c r="B58" s="40">
        <f t="shared" si="10"/>
        <v>1.9500000000000011</v>
      </c>
      <c r="C58" s="783">
        <f t="shared" si="1"/>
        <v>1045.0038062722176</v>
      </c>
      <c r="D58" s="783">
        <f t="shared" si="2"/>
        <v>0.64007991216353666</v>
      </c>
      <c r="E58" s="40">
        <f t="shared" si="8"/>
        <v>13.740464615842244</v>
      </c>
      <c r="F58">
        <f t="shared" si="9"/>
        <v>27.480929231684488</v>
      </c>
    </row>
    <row r="59" spans="2:6">
      <c r="B59" s="40">
        <f t="shared" si="10"/>
        <v>2.0000000000000009</v>
      </c>
      <c r="C59" s="783">
        <f t="shared" si="1"/>
        <v>1034.162717219589</v>
      </c>
      <c r="D59" s="783">
        <f t="shared" si="2"/>
        <v>0.58566949665344714</v>
      </c>
      <c r="E59" s="40">
        <f t="shared" si="8"/>
        <v>14.029585159952429</v>
      </c>
      <c r="F59">
        <f t="shared" si="9"/>
        <v>28.059170319904858</v>
      </c>
    </row>
    <row r="60" spans="2:6">
      <c r="B60" s="40">
        <f t="shared" si="10"/>
        <v>2.0500000000000007</v>
      </c>
      <c r="C60" s="783">
        <f t="shared" si="1"/>
        <v>1023.2782615407009</v>
      </c>
      <c r="D60" s="783">
        <f t="shared" si="2"/>
        <v>0.53518956365900194</v>
      </c>
      <c r="E60" s="40">
        <f t="shared" si="8"/>
        <v>14.318705704062612</v>
      </c>
      <c r="F60">
        <f t="shared" si="9"/>
        <v>28.637411408125224</v>
      </c>
    </row>
    <row r="61" spans="2:6">
      <c r="B61" s="40">
        <f t="shared" si="10"/>
        <v>2.1000000000000005</v>
      </c>
      <c r="C61" s="783">
        <f t="shared" si="1"/>
        <v>1012.3601891337041</v>
      </c>
      <c r="D61" s="783">
        <f t="shared" si="2"/>
        <v>0.48845122500407601</v>
      </c>
      <c r="E61" s="40">
        <f t="shared" si="8"/>
        <v>14.607826248172797</v>
      </c>
      <c r="F61">
        <f t="shared" si="9"/>
        <v>29.215652496345594</v>
      </c>
    </row>
    <row r="62" spans="2:6">
      <c r="B62" s="40">
        <f t="shared" si="10"/>
        <v>2.1500000000000004</v>
      </c>
      <c r="C62" s="783">
        <f t="shared" si="1"/>
        <v>1001.4178945365645</v>
      </c>
      <c r="D62" s="783">
        <f t="shared" si="2"/>
        <v>0.44526129618866733</v>
      </c>
      <c r="E62" s="40">
        <f t="shared" si="8"/>
        <v>14.89694679228298</v>
      </c>
      <c r="F62">
        <f t="shared" si="9"/>
        <v>29.793893584565961</v>
      </c>
    </row>
    <row r="63" spans="2:6">
      <c r="B63" s="40">
        <f t="shared" si="10"/>
        <v>2.2000000000000002</v>
      </c>
      <c r="C63" s="783">
        <f t="shared" si="1"/>
        <v>990.46041184391686</v>
      </c>
      <c r="D63" s="783">
        <f t="shared" si="2"/>
        <v>0.40542470527663144</v>
      </c>
      <c r="E63" s="40">
        <f t="shared" si="8"/>
        <v>15.186067336393165</v>
      </c>
      <c r="F63">
        <f t="shared" si="9"/>
        <v>30.372134672786331</v>
      </c>
    </row>
    <row r="64" spans="2:6">
      <c r="B64" s="40">
        <f t="shared" si="10"/>
        <v>2.25</v>
      </c>
      <c r="C64" s="783">
        <f t="shared" si="1"/>
        <v>979.49641128749454</v>
      </c>
      <c r="D64" s="783">
        <f t="shared" si="2"/>
        <v>0.36874659872704679</v>
      </c>
      <c r="E64" s="40">
        <f t="shared" si="8"/>
        <v>15.475187880503348</v>
      </c>
      <c r="F64">
        <f t="shared" si="9"/>
        <v>30.950375761006697</v>
      </c>
    </row>
    <row r="65" spans="2:6">
      <c r="B65" s="40">
        <f t="shared" si="10"/>
        <v>2.2999999999999998</v>
      </c>
      <c r="C65" s="783">
        <f t="shared" si="1"/>
        <v>968.53419737606202</v>
      </c>
      <c r="D65" s="783">
        <f t="shared" si="2"/>
        <v>0.33503415548165871</v>
      </c>
      <c r="E65" s="40">
        <f t="shared" si="8"/>
        <v>15.764308424613532</v>
      </c>
      <c r="F65">
        <f t="shared" si="9"/>
        <v>31.528616849227063</v>
      </c>
    </row>
    <row r="66" spans="2:6">
      <c r="B66" s="40">
        <f t="shared" si="10"/>
        <v>2.3499999999999996</v>
      </c>
      <c r="C66" s="783">
        <f t="shared" si="1"/>
        <v>957.58170848886948</v>
      </c>
      <c r="D66" s="783">
        <f t="shared" si="2"/>
        <v>0.30409812434435535</v>
      </c>
      <c r="E66" s="40">
        <f t="shared" si="8"/>
        <v>16.053428968723715</v>
      </c>
      <c r="F66">
        <f t="shared" si="9"/>
        <v>32.10685793744743</v>
      </c>
    </row>
    <row r="67" spans="2:6">
      <c r="B67" s="40">
        <f t="shared" si="10"/>
        <v>2.3999999999999995</v>
      </c>
      <c r="C67" s="783">
        <f t="shared" si="1"/>
        <v>946.64651781582609</v>
      </c>
      <c r="D67" s="783">
        <f t="shared" si="2"/>
        <v>0.2757541024617291</v>
      </c>
      <c r="E67" s="40">
        <f t="shared" si="8"/>
        <v>16.342549512833898</v>
      </c>
      <c r="F67">
        <f t="shared" si="9"/>
        <v>32.685099025667796</v>
      </c>
    </row>
    <row r="68" spans="2:6">
      <c r="B68" s="40">
        <f>B67+$B$20</f>
        <v>2.4499999999999993</v>
      </c>
      <c r="C68" s="783">
        <f t="shared" si="1"/>
        <v>935.73583553777121</v>
      </c>
      <c r="D68" s="783">
        <f t="shared" si="2"/>
        <v>0.24982357463234112</v>
      </c>
      <c r="E68" s="40">
        <f t="shared" si="8"/>
        <v>16.631670056944085</v>
      </c>
      <c r="F68">
        <f t="shared" si="9"/>
        <v>33.263340113888169</v>
      </c>
    </row>
    <row r="69" spans="2:6">
      <c r="B69" s="40">
        <f t="shared" si="10"/>
        <v>2.4999999999999991</v>
      </c>
      <c r="C69" s="783">
        <f t="shared" si="1"/>
        <v>924.85651214128052</v>
      </c>
      <c r="D69" s="783">
        <f t="shared" si="2"/>
        <v>0.22613473433941844</v>
      </c>
      <c r="E69" s="40">
        <f t="shared" si="8"/>
        <v>16.920790601054268</v>
      </c>
      <c r="F69">
        <f t="shared" si="9"/>
        <v>33.841581202108536</v>
      </c>
    </row>
    <row r="70" spans="2:6">
      <c r="B70" s="40">
        <f t="shared" si="10"/>
        <v>2.5499999999999989</v>
      </c>
      <c r="C70" s="783">
        <f t="shared" si="1"/>
        <v>914.01504276428045</v>
      </c>
      <c r="D70" s="783">
        <f t="shared" si="2"/>
        <v>0.20452310792288486</v>
      </c>
      <c r="E70" s="40">
        <f t="shared" si="8"/>
        <v>17.209911145164455</v>
      </c>
      <c r="F70">
        <f t="shared" si="9"/>
        <v>34.419822290328909</v>
      </c>
    </row>
    <row r="71" spans="2:6">
      <c r="B71" s="40">
        <f t="shared" si="10"/>
        <v>2.5999999999999988</v>
      </c>
      <c r="C71" s="783">
        <f t="shared" si="1"/>
        <v>903.21757247126698</v>
      </c>
      <c r="D71" s="783">
        <f t="shared" si="2"/>
        <v>0.18483200328592456</v>
      </c>
      <c r="E71" s="40">
        <f t="shared" si="8"/>
        <v>17.499031689274638</v>
      </c>
      <c r="F71">
        <f t="shared" si="9"/>
        <v>34.998063378549276</v>
      </c>
    </row>
    <row r="72" spans="2:6">
      <c r="B72" s="40">
        <f>B71+$B$20</f>
        <v>2.6499999999999986</v>
      </c>
      <c r="C72" s="783">
        <f t="shared" si="1"/>
        <v>892.46990236000966</v>
      </c>
      <c r="D72" s="783">
        <f>$C$8/(1+(($C$12-1)/2)*B72^2)^($C$12/($C$12-1))</f>
        <v>0.16691280406803477</v>
      </c>
      <c r="E72" s="40">
        <f t="shared" si="8"/>
        <v>17.788152233384821</v>
      </c>
      <c r="F72">
        <f t="shared" si="9"/>
        <v>35.576304466769642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M82" sqref="M82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49" t="s">
        <v>691</v>
      </c>
      <c r="C2" s="450"/>
      <c r="D2" s="450"/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  <c r="R2" s="450"/>
      <c r="S2" s="450"/>
      <c r="T2" s="450"/>
      <c r="U2" s="450"/>
      <c r="V2" s="450"/>
      <c r="W2" s="450"/>
      <c r="X2" s="451"/>
    </row>
    <row r="3" spans="2:24">
      <c r="B3" s="452"/>
      <c r="C3" s="118"/>
      <c r="D3" s="276"/>
      <c r="E3" s="453"/>
      <c r="F3" s="453" t="s">
        <v>692</v>
      </c>
      <c r="G3" s="453" t="s">
        <v>692</v>
      </c>
      <c r="H3" s="453" t="s">
        <v>692</v>
      </c>
      <c r="I3" s="453" t="s">
        <v>693</v>
      </c>
      <c r="J3" s="453" t="s">
        <v>694</v>
      </c>
      <c r="K3" s="453" t="s">
        <v>695</v>
      </c>
      <c r="L3" s="454" t="s">
        <v>696</v>
      </c>
      <c r="M3" s="455" t="s">
        <v>697</v>
      </c>
      <c r="N3" s="454" t="s">
        <v>698</v>
      </c>
      <c r="O3" s="453" t="s">
        <v>699</v>
      </c>
      <c r="P3" s="453" t="s">
        <v>700</v>
      </c>
      <c r="Q3" s="39" t="s">
        <v>701</v>
      </c>
      <c r="R3" s="453" t="s">
        <v>702</v>
      </c>
      <c r="S3" s="39" t="s">
        <v>703</v>
      </c>
      <c r="T3" s="456" t="s">
        <v>704</v>
      </c>
      <c r="U3" s="456" t="s">
        <v>705</v>
      </c>
      <c r="V3" s="457" t="s">
        <v>699</v>
      </c>
      <c r="W3" s="457" t="s">
        <v>706</v>
      </c>
      <c r="X3" s="458" t="s">
        <v>706</v>
      </c>
    </row>
    <row r="4" spans="2:24" ht="13.5">
      <c r="B4" s="452"/>
      <c r="C4" s="118"/>
      <c r="D4" s="276"/>
      <c r="E4" s="453" t="s">
        <v>707</v>
      </c>
      <c r="F4" s="453" t="s">
        <v>708</v>
      </c>
      <c r="G4" s="453" t="s">
        <v>709</v>
      </c>
      <c r="H4" s="453" t="s">
        <v>710</v>
      </c>
      <c r="I4" s="453" t="s">
        <v>711</v>
      </c>
      <c r="J4" s="453" t="s">
        <v>712</v>
      </c>
      <c r="K4" s="453">
        <v>4130</v>
      </c>
      <c r="L4" s="454" t="s">
        <v>713</v>
      </c>
      <c r="M4" s="459" t="s">
        <v>714</v>
      </c>
      <c r="N4" s="454" t="s">
        <v>715</v>
      </c>
      <c r="O4" s="453"/>
      <c r="P4" s="453" t="s">
        <v>716</v>
      </c>
      <c r="Q4" s="39"/>
      <c r="R4" s="453"/>
      <c r="S4" s="39" t="s">
        <v>717</v>
      </c>
      <c r="T4" s="48" t="s">
        <v>718</v>
      </c>
      <c r="U4" s="48" t="s">
        <v>719</v>
      </c>
      <c r="V4" s="457" t="s">
        <v>720</v>
      </c>
      <c r="W4" s="457"/>
      <c r="X4" s="458"/>
    </row>
    <row r="5" spans="2:24" ht="13.5" thickBot="1">
      <c r="B5" s="460" t="s">
        <v>721</v>
      </c>
      <c r="C5" s="61" t="s">
        <v>722</v>
      </c>
      <c r="D5" s="12" t="s">
        <v>723</v>
      </c>
      <c r="E5" s="461" t="s">
        <v>724</v>
      </c>
      <c r="F5" s="462" t="s">
        <v>142</v>
      </c>
      <c r="G5" s="462" t="s">
        <v>142</v>
      </c>
      <c r="H5" s="462" t="s">
        <v>141</v>
      </c>
      <c r="I5" s="462" t="s">
        <v>142</v>
      </c>
      <c r="J5" s="462" t="s">
        <v>725</v>
      </c>
      <c r="K5" s="462" t="s">
        <v>726</v>
      </c>
      <c r="L5" s="463" t="s">
        <v>142</v>
      </c>
      <c r="M5" s="464" t="s">
        <v>727</v>
      </c>
      <c r="N5" s="463" t="s">
        <v>728</v>
      </c>
      <c r="O5" s="462" t="s">
        <v>142</v>
      </c>
      <c r="P5" s="462" t="s">
        <v>142</v>
      </c>
      <c r="Q5" s="465" t="s">
        <v>729</v>
      </c>
      <c r="R5" s="462" t="s">
        <v>730</v>
      </c>
      <c r="S5" s="465" t="s">
        <v>731</v>
      </c>
      <c r="T5" s="466" t="s">
        <v>732</v>
      </c>
      <c r="U5" s="466" t="s">
        <v>733</v>
      </c>
      <c r="V5" s="467" t="s">
        <v>141</v>
      </c>
      <c r="W5" s="467" t="s">
        <v>734</v>
      </c>
      <c r="X5" s="468" t="s">
        <v>735</v>
      </c>
    </row>
    <row r="6" spans="2:24" ht="13.5" thickTop="1">
      <c r="B6" s="469" t="s">
        <v>736</v>
      </c>
      <c r="C6" s="470" t="s">
        <v>737</v>
      </c>
      <c r="D6" s="471" t="s">
        <v>738</v>
      </c>
      <c r="E6" s="471" t="s">
        <v>64</v>
      </c>
      <c r="F6" s="508">
        <f>933-273</f>
        <v>660</v>
      </c>
      <c r="G6" s="509">
        <f>775-273</f>
        <v>502</v>
      </c>
      <c r="H6" s="509">
        <v>582</v>
      </c>
      <c r="I6" s="509">
        <f>1188-273</f>
        <v>915</v>
      </c>
      <c r="J6" s="510">
        <f>(2780-32)/9*5</f>
        <v>1526.6666666666665</v>
      </c>
      <c r="K6" s="510">
        <f>(2700-32)/9*5</f>
        <v>1482.2222222222222</v>
      </c>
      <c r="L6" s="509">
        <v>1400</v>
      </c>
      <c r="M6" s="510">
        <v>1604</v>
      </c>
      <c r="N6" s="511">
        <f>450-273</f>
        <v>177</v>
      </c>
      <c r="O6" s="509"/>
      <c r="P6" s="509"/>
      <c r="Q6" s="512">
        <f>(425-32)/9*5</f>
        <v>218.33333333333331</v>
      </c>
      <c r="R6" s="512"/>
      <c r="S6" s="512">
        <v>3300</v>
      </c>
      <c r="T6" s="513">
        <v>1260</v>
      </c>
      <c r="U6" s="513">
        <v>1480</v>
      </c>
      <c r="V6" s="512"/>
      <c r="W6" s="512">
        <v>3300</v>
      </c>
      <c r="X6" s="514">
        <v>3300</v>
      </c>
    </row>
    <row r="7" spans="2:24" ht="14.25">
      <c r="B7" s="472" t="s">
        <v>216</v>
      </c>
      <c r="C7" s="441" t="s">
        <v>88</v>
      </c>
      <c r="D7" s="442" t="s">
        <v>688</v>
      </c>
      <c r="E7" s="515">
        <v>27</v>
      </c>
      <c r="F7" s="516">
        <v>2.702</v>
      </c>
      <c r="G7" s="517">
        <v>2.77</v>
      </c>
      <c r="H7" s="517">
        <v>2.7</v>
      </c>
      <c r="I7" s="517">
        <v>8.5299999999999994</v>
      </c>
      <c r="J7" s="517">
        <v>7.8319999999999999</v>
      </c>
      <c r="K7" s="517">
        <v>7.84</v>
      </c>
      <c r="L7" s="517">
        <v>7.9</v>
      </c>
      <c r="M7" s="517">
        <v>4.43</v>
      </c>
      <c r="N7" s="518">
        <v>1.4</v>
      </c>
      <c r="O7" s="517">
        <v>0.93</v>
      </c>
      <c r="P7" s="517">
        <v>1.19</v>
      </c>
      <c r="Q7" s="519">
        <v>1.4</v>
      </c>
      <c r="R7" s="519">
        <v>1.26</v>
      </c>
      <c r="S7" s="519">
        <v>1.47</v>
      </c>
      <c r="T7" s="519">
        <v>0.64100000000000001</v>
      </c>
      <c r="U7" s="519">
        <v>1.76</v>
      </c>
      <c r="V7" s="519">
        <v>1.4</v>
      </c>
      <c r="W7" s="520">
        <v>1.1000000000000001</v>
      </c>
      <c r="X7" s="521">
        <v>1.1000000000000001</v>
      </c>
    </row>
    <row r="8" spans="2:24">
      <c r="B8" s="473" t="s">
        <v>739</v>
      </c>
      <c r="C8" s="443" t="s">
        <v>689</v>
      </c>
      <c r="D8" s="444" t="s">
        <v>690</v>
      </c>
      <c r="E8" s="522">
        <v>27</v>
      </c>
      <c r="F8" s="523">
        <f>903/1000</f>
        <v>0.90300000000000002</v>
      </c>
      <c r="G8" s="524">
        <f>875/1000</f>
        <v>0.875</v>
      </c>
      <c r="H8" s="524">
        <v>0.89600000000000002</v>
      </c>
      <c r="I8" s="524">
        <v>0.38</v>
      </c>
      <c r="J8" s="524">
        <v>0.434</v>
      </c>
      <c r="K8" s="525">
        <v>0.434</v>
      </c>
      <c r="L8" s="526">
        <v>0.47699999999999998</v>
      </c>
      <c r="M8" s="524">
        <v>0.54500000000000004</v>
      </c>
      <c r="N8" s="523">
        <v>0.93500000000000005</v>
      </c>
      <c r="O8" s="524">
        <v>1.34</v>
      </c>
      <c r="P8" s="524">
        <v>2.0099999999999998</v>
      </c>
      <c r="Q8" s="527">
        <v>1.05</v>
      </c>
      <c r="R8" s="527"/>
      <c r="S8" s="527">
        <v>0.83799999999999997</v>
      </c>
      <c r="T8" s="527"/>
      <c r="U8" s="527"/>
      <c r="V8" s="527">
        <v>1.0014099999999999</v>
      </c>
      <c r="W8" s="527">
        <v>0.71099999999999997</v>
      </c>
      <c r="X8" s="528">
        <v>0.71099999999999997</v>
      </c>
    </row>
    <row r="9" spans="2:24">
      <c r="B9" s="474"/>
      <c r="C9" s="445"/>
      <c r="D9" s="446"/>
      <c r="E9" s="529">
        <f>400-273</f>
        <v>127</v>
      </c>
      <c r="F9" s="530">
        <v>0.94899999999999995</v>
      </c>
      <c r="G9" s="531">
        <v>0.92500000000000004</v>
      </c>
      <c r="H9" s="531"/>
      <c r="I9" s="531">
        <v>0.39500000000000002</v>
      </c>
      <c r="J9" s="531">
        <v>0.48699999999999999</v>
      </c>
      <c r="K9" s="531">
        <v>0.49</v>
      </c>
      <c r="L9" s="532">
        <v>0.51500000000000001</v>
      </c>
      <c r="M9" s="531">
        <v>0.56599999999999995</v>
      </c>
      <c r="N9" s="530">
        <v>1.216</v>
      </c>
      <c r="O9" s="531"/>
      <c r="P9" s="531"/>
      <c r="Q9" s="533"/>
      <c r="R9" s="533"/>
      <c r="S9" s="533">
        <v>0.83799999999999997</v>
      </c>
      <c r="T9" s="533"/>
      <c r="U9" s="533"/>
      <c r="V9" s="533"/>
      <c r="W9" s="533"/>
      <c r="X9" s="534"/>
    </row>
    <row r="10" spans="2:24">
      <c r="B10" s="474"/>
      <c r="C10" s="447"/>
      <c r="D10" s="446"/>
      <c r="E10" s="529">
        <f>600-273</f>
        <v>327</v>
      </c>
      <c r="F10" s="530">
        <v>1.0329999999999999</v>
      </c>
      <c r="G10" s="531">
        <v>1.042</v>
      </c>
      <c r="H10" s="531"/>
      <c r="I10" s="531">
        <v>0.42499999999999999</v>
      </c>
      <c r="J10" s="531">
        <v>0.55900000000000005</v>
      </c>
      <c r="K10" s="531">
        <v>0.56999999999999995</v>
      </c>
      <c r="L10" s="532">
        <v>0.55700000000000005</v>
      </c>
      <c r="M10" s="531">
        <v>0.60799999999999998</v>
      </c>
      <c r="N10" s="530"/>
      <c r="O10" s="531"/>
      <c r="P10" s="531"/>
      <c r="Q10" s="533"/>
      <c r="R10" s="533"/>
      <c r="S10" s="533">
        <v>0.92179999999999995</v>
      </c>
      <c r="T10" s="533"/>
      <c r="U10" s="533"/>
      <c r="V10" s="533"/>
      <c r="W10" s="533"/>
      <c r="X10" s="534"/>
    </row>
    <row r="11" spans="2:24">
      <c r="B11" s="474"/>
      <c r="C11" s="447"/>
      <c r="D11" s="448"/>
      <c r="E11" s="529">
        <f>800-273</f>
        <v>527</v>
      </c>
      <c r="F11" s="530">
        <v>1.1459999999999999</v>
      </c>
      <c r="G11" s="531"/>
      <c r="H11" s="531"/>
      <c r="I11" s="531"/>
      <c r="J11" s="531">
        <v>0.68500000000000005</v>
      </c>
      <c r="K11" s="531">
        <v>0.67</v>
      </c>
      <c r="L11" s="532">
        <v>0.58199999999999996</v>
      </c>
      <c r="M11" s="531">
        <v>0.72499999999999998</v>
      </c>
      <c r="N11" s="530"/>
      <c r="O11" s="531"/>
      <c r="P11" s="531"/>
      <c r="Q11" s="533"/>
      <c r="R11" s="533"/>
      <c r="S11" s="533">
        <v>1.6759999999999999</v>
      </c>
      <c r="T11" s="533"/>
      <c r="U11" s="533"/>
      <c r="V11" s="533"/>
      <c r="W11" s="533"/>
      <c r="X11" s="534"/>
    </row>
    <row r="12" spans="2:24">
      <c r="B12" s="474"/>
      <c r="C12" s="447"/>
      <c r="D12" s="448"/>
      <c r="E12" s="529">
        <v>727</v>
      </c>
      <c r="F12" s="530"/>
      <c r="G12" s="531"/>
      <c r="H12" s="531"/>
      <c r="I12" s="531"/>
      <c r="J12" s="531">
        <v>1.1679999999999999</v>
      </c>
      <c r="K12" s="531">
        <v>1.26</v>
      </c>
      <c r="L12" s="532">
        <v>0.61099999999999999</v>
      </c>
      <c r="M12" s="531">
        <v>0.85899999999999999</v>
      </c>
      <c r="N12" s="530"/>
      <c r="O12" s="531"/>
      <c r="P12" s="531"/>
      <c r="Q12" s="533"/>
      <c r="R12" s="533"/>
      <c r="S12" s="533">
        <v>1.9274</v>
      </c>
      <c r="T12" s="533"/>
      <c r="U12" s="533"/>
      <c r="V12" s="533"/>
      <c r="W12" s="533"/>
      <c r="X12" s="534"/>
    </row>
    <row r="13" spans="2:24" ht="13.5" thickBot="1">
      <c r="B13" s="475"/>
      <c r="C13" s="476"/>
      <c r="D13" s="477"/>
      <c r="E13" s="535">
        <v>927</v>
      </c>
      <c r="F13" s="536"/>
      <c r="G13" s="537"/>
      <c r="H13" s="537"/>
      <c r="I13" s="537"/>
      <c r="J13" s="537"/>
      <c r="K13" s="537">
        <v>0.64</v>
      </c>
      <c r="L13" s="538">
        <v>0.64</v>
      </c>
      <c r="M13" s="537">
        <v>0.96399999999999997</v>
      </c>
      <c r="N13" s="536"/>
      <c r="O13" s="537"/>
      <c r="P13" s="537"/>
      <c r="Q13" s="539"/>
      <c r="R13" s="539"/>
      <c r="S13" s="539"/>
      <c r="T13" s="539"/>
      <c r="U13" s="539"/>
      <c r="V13" s="539"/>
      <c r="W13" s="539"/>
      <c r="X13" s="540"/>
    </row>
    <row r="14" spans="2:24">
      <c r="B14" s="478" t="s">
        <v>740</v>
      </c>
      <c r="C14" s="479" t="s">
        <v>110</v>
      </c>
      <c r="D14" s="480" t="s">
        <v>741</v>
      </c>
      <c r="E14" s="541">
        <v>27</v>
      </c>
      <c r="F14" s="542">
        <v>237</v>
      </c>
      <c r="G14" s="543">
        <v>177</v>
      </c>
      <c r="H14" s="543">
        <v>167</v>
      </c>
      <c r="I14" s="543">
        <v>110</v>
      </c>
      <c r="J14" s="543">
        <v>63.9</v>
      </c>
      <c r="K14" s="543">
        <v>41.5</v>
      </c>
      <c r="L14" s="544">
        <v>14.9</v>
      </c>
      <c r="M14" s="544">
        <v>7.3</v>
      </c>
      <c r="N14" s="542">
        <v>0.87</v>
      </c>
      <c r="O14" s="543">
        <v>0.18</v>
      </c>
      <c r="P14" s="543">
        <v>0.16</v>
      </c>
      <c r="Q14" s="545">
        <v>0.5</v>
      </c>
      <c r="R14" s="545">
        <v>1.5</v>
      </c>
      <c r="S14" s="545">
        <v>0.35</v>
      </c>
      <c r="T14" s="546">
        <v>0.14399999999999999</v>
      </c>
      <c r="U14" s="546">
        <v>0.57599999999999996</v>
      </c>
      <c r="V14" s="545">
        <v>0.37</v>
      </c>
      <c r="W14" s="547">
        <v>140</v>
      </c>
      <c r="X14" s="548">
        <v>5</v>
      </c>
    </row>
    <row r="15" spans="2:24">
      <c r="B15" s="481"/>
      <c r="C15" s="482"/>
      <c r="D15" s="483"/>
      <c r="E15" s="549">
        <f>400-273</f>
        <v>127</v>
      </c>
      <c r="F15" s="550">
        <v>240</v>
      </c>
      <c r="G15" s="551">
        <v>186</v>
      </c>
      <c r="H15" s="551"/>
      <c r="I15" s="551">
        <v>137</v>
      </c>
      <c r="J15" s="551">
        <v>58.7</v>
      </c>
      <c r="K15" s="551">
        <v>43.1</v>
      </c>
      <c r="L15" s="552">
        <v>16.600000000000001</v>
      </c>
      <c r="M15" s="551">
        <v>7.9</v>
      </c>
      <c r="N15" s="550">
        <v>1.1000000000000001</v>
      </c>
      <c r="O15" s="551"/>
      <c r="P15" s="551"/>
      <c r="Q15" s="553"/>
      <c r="R15" s="553"/>
      <c r="S15" s="553">
        <v>0.35</v>
      </c>
      <c r="T15" s="553"/>
      <c r="U15" s="553"/>
      <c r="V15" s="553"/>
      <c r="W15" s="553"/>
      <c r="X15" s="554"/>
    </row>
    <row r="16" spans="2:24">
      <c r="B16" s="481"/>
      <c r="C16" s="482"/>
      <c r="D16" s="483"/>
      <c r="E16" s="549">
        <f>600-273</f>
        <v>327</v>
      </c>
      <c r="F16" s="550">
        <v>231</v>
      </c>
      <c r="G16" s="551">
        <v>186</v>
      </c>
      <c r="H16" s="551"/>
      <c r="I16" s="551">
        <v>149</v>
      </c>
      <c r="J16" s="551">
        <v>48.8</v>
      </c>
      <c r="K16" s="551">
        <v>40.299999999999997</v>
      </c>
      <c r="L16" s="552">
        <v>19.8</v>
      </c>
      <c r="M16" s="551">
        <v>10.6</v>
      </c>
      <c r="N16" s="550"/>
      <c r="O16" s="551"/>
      <c r="P16" s="551"/>
      <c r="Q16" s="553"/>
      <c r="R16" s="553"/>
      <c r="S16" s="553">
        <v>0.35</v>
      </c>
      <c r="T16" s="553"/>
      <c r="U16" s="553"/>
      <c r="V16" s="553"/>
      <c r="W16" s="553"/>
      <c r="X16" s="554"/>
    </row>
    <row r="17" spans="2:24">
      <c r="B17" s="481"/>
      <c r="C17" s="482"/>
      <c r="D17" s="483"/>
      <c r="E17" s="549">
        <f>800-273</f>
        <v>527</v>
      </c>
      <c r="F17" s="550">
        <v>218</v>
      </c>
      <c r="G17" s="551"/>
      <c r="H17" s="551"/>
      <c r="I17" s="551"/>
      <c r="J17" s="551">
        <v>39.200000000000003</v>
      </c>
      <c r="K17" s="551">
        <v>35</v>
      </c>
      <c r="L17" s="552">
        <v>22.6</v>
      </c>
      <c r="M17" s="551">
        <v>13.4</v>
      </c>
      <c r="N17" s="550"/>
      <c r="O17" s="551"/>
      <c r="P17" s="551"/>
      <c r="Q17" s="553"/>
      <c r="R17" s="553"/>
      <c r="S17" s="553"/>
      <c r="T17" s="553"/>
      <c r="U17" s="553"/>
      <c r="V17" s="553"/>
      <c r="W17" s="553"/>
      <c r="X17" s="554"/>
    </row>
    <row r="18" spans="2:24">
      <c r="B18" s="481"/>
      <c r="C18" s="482"/>
      <c r="D18" s="483"/>
      <c r="E18" s="549">
        <f>1000-273</f>
        <v>727</v>
      </c>
      <c r="F18" s="550"/>
      <c r="G18" s="551"/>
      <c r="H18" s="551"/>
      <c r="I18" s="551"/>
      <c r="J18" s="551">
        <v>31.1</v>
      </c>
      <c r="K18" s="551">
        <v>28.5</v>
      </c>
      <c r="L18" s="552">
        <v>25.4</v>
      </c>
      <c r="M18" s="551">
        <v>16.2</v>
      </c>
      <c r="N18" s="550"/>
      <c r="O18" s="551"/>
      <c r="P18" s="551"/>
      <c r="Q18" s="553"/>
      <c r="R18" s="553"/>
      <c r="S18" s="553"/>
      <c r="T18" s="553"/>
      <c r="U18" s="553"/>
      <c r="V18" s="553"/>
      <c r="W18" s="553"/>
      <c r="X18" s="554"/>
    </row>
    <row r="19" spans="2:24" ht="13.5" thickBot="1">
      <c r="B19" s="484"/>
      <c r="C19" s="485"/>
      <c r="D19" s="486"/>
      <c r="E19" s="555">
        <f>1200-273</f>
        <v>927</v>
      </c>
      <c r="F19" s="556"/>
      <c r="G19" s="557"/>
      <c r="H19" s="557"/>
      <c r="I19" s="557"/>
      <c r="J19" s="558">
        <v>26.59</v>
      </c>
      <c r="K19" s="557">
        <v>27.7</v>
      </c>
      <c r="L19" s="558">
        <v>28</v>
      </c>
      <c r="M19" s="557">
        <v>18.8</v>
      </c>
      <c r="N19" s="559"/>
      <c r="O19" s="557"/>
      <c r="P19" s="557"/>
      <c r="Q19" s="560"/>
      <c r="R19" s="560"/>
      <c r="S19" s="560"/>
      <c r="T19" s="560"/>
      <c r="U19" s="560"/>
      <c r="V19" s="560"/>
      <c r="W19" s="560"/>
      <c r="X19" s="561"/>
    </row>
    <row r="20" spans="2:24" ht="15" thickBot="1">
      <c r="B20" s="484" t="s">
        <v>742</v>
      </c>
      <c r="C20" s="487" t="s">
        <v>80</v>
      </c>
      <c r="D20" s="486" t="s">
        <v>743</v>
      </c>
      <c r="E20" s="555">
        <v>27</v>
      </c>
      <c r="F20" s="562">
        <f>F14/(F7*1000)/(F8*1000)*10000000</f>
        <v>971.34889622796936</v>
      </c>
      <c r="G20" s="562">
        <f t="shared" ref="G20:Q20" si="0">G14/(G7*1000)/(G8*1000)*10000000</f>
        <v>730.27333677153172</v>
      </c>
      <c r="H20" s="562">
        <f t="shared" si="0"/>
        <v>690.31084656084658</v>
      </c>
      <c r="I20" s="562">
        <f t="shared" si="0"/>
        <v>339.35953600296165</v>
      </c>
      <c r="J20" s="562">
        <f t="shared" si="0"/>
        <v>187.99160245336395</v>
      </c>
      <c r="K20" s="562">
        <f t="shared" si="0"/>
        <v>121.9669895608013</v>
      </c>
      <c r="L20" s="562">
        <f t="shared" si="0"/>
        <v>39.540376297003952</v>
      </c>
      <c r="M20" s="563">
        <f>M14/(M7*1000)/(M8*1000)*10000000</f>
        <v>30.235881293101659</v>
      </c>
      <c r="N20" s="564">
        <f t="shared" si="0"/>
        <v>6.6462948815889984</v>
      </c>
      <c r="O20" s="565">
        <f t="shared" si="0"/>
        <v>1.4443909484833894</v>
      </c>
      <c r="P20" s="566">
        <f t="shared" si="0"/>
        <v>0.66892428613236343</v>
      </c>
      <c r="Q20" s="567">
        <f t="shared" si="0"/>
        <v>3.4013605442176873</v>
      </c>
      <c r="R20" s="567"/>
      <c r="S20" s="567">
        <f>S14/(S7*1000)/(S8*1000)*10000000</f>
        <v>2.8412319581770653</v>
      </c>
      <c r="T20" s="567"/>
      <c r="U20" s="567"/>
      <c r="V20" s="567">
        <f>V14/(V7*1000)/(V8*1000)*10000000</f>
        <v>2.6391359611519194</v>
      </c>
      <c r="W20" s="568">
        <f>W14/(W7*1000)/(W8*1000)*10000000</f>
        <v>1790.0524229638152</v>
      </c>
      <c r="X20" s="567">
        <f>X14/(X7*1000)/(X8*1000)*10000000</f>
        <v>63.930443677279115</v>
      </c>
    </row>
    <row r="22" spans="2:24">
      <c r="E22" s="22" t="s">
        <v>314</v>
      </c>
      <c r="F22" s="488" t="s">
        <v>142</v>
      </c>
      <c r="G22" s="22" t="s">
        <v>744</v>
      </c>
      <c r="H22" s="22"/>
    </row>
    <row r="23" spans="2:24">
      <c r="E23" s="22"/>
      <c r="F23" s="488" t="s">
        <v>139</v>
      </c>
      <c r="G23" s="22" t="s">
        <v>745</v>
      </c>
      <c r="H23" s="22"/>
    </row>
    <row r="24" spans="2:24">
      <c r="B24" s="489" t="s">
        <v>746</v>
      </c>
      <c r="C24" s="490"/>
      <c r="D24" s="491"/>
      <c r="F24" s="488" t="s">
        <v>140</v>
      </c>
      <c r="G24" s="22" t="s">
        <v>747</v>
      </c>
      <c r="H24" s="22"/>
    </row>
    <row r="25" spans="2:24">
      <c r="B25" s="492" t="s">
        <v>748</v>
      </c>
      <c r="C25" s="493"/>
      <c r="D25" s="494"/>
      <c r="F25" s="488" t="s">
        <v>141</v>
      </c>
      <c r="G25" s="22" t="s">
        <v>749</v>
      </c>
      <c r="H25" s="22"/>
    </row>
    <row r="26" spans="2:24">
      <c r="B26" s="492" t="s">
        <v>750</v>
      </c>
      <c r="C26" s="493"/>
      <c r="D26" s="494"/>
      <c r="F26" s="488" t="s">
        <v>751</v>
      </c>
      <c r="G26" s="22" t="s">
        <v>752</v>
      </c>
      <c r="H26" s="22"/>
    </row>
    <row r="27" spans="2:24">
      <c r="B27" s="492" t="s">
        <v>753</v>
      </c>
      <c r="C27" s="493"/>
      <c r="D27" s="494"/>
      <c r="F27" s="488" t="s">
        <v>754</v>
      </c>
      <c r="G27" s="22" t="s">
        <v>755</v>
      </c>
      <c r="H27" s="22"/>
    </row>
    <row r="28" spans="2:24">
      <c r="B28" s="492" t="s">
        <v>756</v>
      </c>
      <c r="C28" s="493"/>
      <c r="D28" s="494"/>
      <c r="F28" s="488" t="s">
        <v>757</v>
      </c>
      <c r="G28" s="22" t="s">
        <v>758</v>
      </c>
      <c r="H28" s="22"/>
    </row>
    <row r="29" spans="2:24">
      <c r="B29" s="495" t="s">
        <v>759</v>
      </c>
      <c r="C29" s="493"/>
      <c r="D29" s="494"/>
      <c r="F29" s="488" t="s">
        <v>731</v>
      </c>
      <c r="G29" s="22" t="s">
        <v>760</v>
      </c>
      <c r="H29" s="22"/>
    </row>
    <row r="30" spans="2:24">
      <c r="B30" s="496" t="s">
        <v>761</v>
      </c>
      <c r="C30" s="497"/>
      <c r="D30" s="498"/>
      <c r="F30" s="488" t="s">
        <v>727</v>
      </c>
      <c r="G30" s="22" t="s">
        <v>762</v>
      </c>
      <c r="H30" s="22"/>
    </row>
    <row r="31" spans="2:24" ht="13.5" thickBot="1">
      <c r="F31" s="488" t="s">
        <v>763</v>
      </c>
      <c r="G31" s="22" t="s">
        <v>764</v>
      </c>
    </row>
    <row r="32" spans="2:24">
      <c r="B32" s="499" t="s">
        <v>765</v>
      </c>
      <c r="C32" s="434"/>
      <c r="D32" s="434"/>
      <c r="E32" s="500"/>
      <c r="F32" s="488" t="s">
        <v>732</v>
      </c>
      <c r="G32" s="22" t="s">
        <v>766</v>
      </c>
    </row>
    <row r="33" spans="2:12" ht="14.25">
      <c r="B33" s="501">
        <v>1</v>
      </c>
      <c r="C33" t="s">
        <v>767</v>
      </c>
      <c r="D33">
        <f>B33*27.68</f>
        <v>27.68</v>
      </c>
      <c r="E33" s="215" t="s">
        <v>27</v>
      </c>
      <c r="F33" s="488" t="s">
        <v>733</v>
      </c>
      <c r="G33" s="22" t="s">
        <v>768</v>
      </c>
    </row>
    <row r="34" spans="2:12">
      <c r="B34" s="501">
        <v>0.153</v>
      </c>
      <c r="C34" s="103" t="s">
        <v>769</v>
      </c>
      <c r="D34">
        <f>B34*4.19</f>
        <v>0.64107000000000003</v>
      </c>
      <c r="E34" s="215" t="s">
        <v>770</v>
      </c>
      <c r="F34" s="488" t="s">
        <v>734</v>
      </c>
      <c r="G34" s="22" t="s">
        <v>771</v>
      </c>
    </row>
    <row r="35" spans="2:12" ht="13.5" thickBot="1">
      <c r="B35" s="569">
        <f>4/12</f>
        <v>0.33333333333333331</v>
      </c>
      <c r="C35" s="103" t="s">
        <v>772</v>
      </c>
      <c r="D35">
        <f>B35*1.73</f>
        <v>0.57666666666666666</v>
      </c>
      <c r="E35" s="215" t="s">
        <v>741</v>
      </c>
      <c r="G35" s="502" t="s">
        <v>773</v>
      </c>
    </row>
    <row r="36" spans="2:12">
      <c r="B36" s="503"/>
      <c r="C36" s="434"/>
      <c r="D36" s="434"/>
      <c r="E36" s="500"/>
      <c r="F36" s="488" t="s">
        <v>735</v>
      </c>
      <c r="G36" s="22" t="s">
        <v>771</v>
      </c>
    </row>
    <row r="37" spans="2:12" ht="14.25">
      <c r="B37" s="501">
        <v>1</v>
      </c>
      <c r="C37" t="s">
        <v>27</v>
      </c>
      <c r="D37" s="10">
        <f>B37/27.68</f>
        <v>3.6127167630057806E-2</v>
      </c>
      <c r="E37" s="215" t="s">
        <v>767</v>
      </c>
      <c r="G37" s="502" t="s">
        <v>774</v>
      </c>
    </row>
    <row r="38" spans="2:12">
      <c r="B38" s="501">
        <v>1</v>
      </c>
      <c r="C38" t="s">
        <v>770</v>
      </c>
      <c r="D38" s="10">
        <f>B38/4.19</f>
        <v>0.2386634844868735</v>
      </c>
      <c r="E38" s="504" t="s">
        <v>769</v>
      </c>
    </row>
    <row r="39" spans="2:12" ht="13.5" thickBot="1">
      <c r="B39" s="505">
        <v>1</v>
      </c>
      <c r="C39" s="220" t="s">
        <v>741</v>
      </c>
      <c r="D39" s="506">
        <f>B39/1.73</f>
        <v>0.5780346820809249</v>
      </c>
      <c r="E39" s="507" t="s">
        <v>772</v>
      </c>
    </row>
    <row r="43" spans="2:12">
      <c r="B43" s="601" t="s">
        <v>818</v>
      </c>
    </row>
    <row r="46" spans="2:12">
      <c r="B46" s="602" t="s">
        <v>819</v>
      </c>
    </row>
    <row r="47" spans="2:12" ht="15.75">
      <c r="B47" s="603" t="s">
        <v>820</v>
      </c>
      <c r="C47" s="604"/>
      <c r="D47" s="603" t="s">
        <v>821</v>
      </c>
      <c r="E47" s="604"/>
      <c r="F47" s="605" t="s">
        <v>67</v>
      </c>
      <c r="G47" s="606" t="s">
        <v>67</v>
      </c>
      <c r="H47" s="607" t="s">
        <v>81</v>
      </c>
      <c r="I47" s="608" t="s">
        <v>785</v>
      </c>
      <c r="J47" s="609" t="s">
        <v>822</v>
      </c>
      <c r="K47" s="116" t="s">
        <v>823</v>
      </c>
      <c r="L47" s="270"/>
    </row>
    <row r="48" spans="2:12">
      <c r="B48" s="610" t="s">
        <v>824</v>
      </c>
      <c r="C48" s="611"/>
      <c r="D48" s="610" t="s">
        <v>825</v>
      </c>
      <c r="E48" s="611"/>
      <c r="F48" s="612"/>
      <c r="G48" s="613"/>
      <c r="H48" s="614"/>
      <c r="I48" s="615"/>
      <c r="J48" s="118"/>
      <c r="K48" s="118"/>
      <c r="L48" s="271"/>
    </row>
    <row r="49" spans="2:12">
      <c r="B49" s="14" t="s">
        <v>826</v>
      </c>
      <c r="C49" s="616" t="s">
        <v>87</v>
      </c>
      <c r="D49" s="14" t="s">
        <v>826</v>
      </c>
      <c r="E49" s="616" t="s">
        <v>87</v>
      </c>
      <c r="F49" s="617" t="s">
        <v>827</v>
      </c>
      <c r="G49" s="618" t="s">
        <v>127</v>
      </c>
      <c r="H49" s="453"/>
      <c r="I49" s="615"/>
      <c r="J49" s="118"/>
      <c r="K49" s="118"/>
      <c r="L49" s="271"/>
    </row>
    <row r="50" spans="2:12">
      <c r="B50" s="12"/>
      <c r="C50" s="619"/>
      <c r="D50" s="12"/>
      <c r="E50" s="619"/>
      <c r="F50" s="12"/>
      <c r="G50" s="619"/>
      <c r="H50" s="12"/>
      <c r="I50" s="620"/>
      <c r="J50" s="26"/>
      <c r="K50" s="26"/>
      <c r="L50" s="28"/>
    </row>
    <row r="51" spans="2:12">
      <c r="B51" s="13">
        <v>24</v>
      </c>
      <c r="C51" s="621">
        <f t="shared" ref="C51:C74" si="1">6.895*B51</f>
        <v>165.48</v>
      </c>
      <c r="D51" s="13">
        <v>43</v>
      </c>
      <c r="E51" s="621">
        <f t="shared" ref="E51:E74" si="2">6.895*D51</f>
        <v>296.48499999999996</v>
      </c>
      <c r="F51" s="622">
        <v>29</v>
      </c>
      <c r="G51" s="621">
        <f>6900*F51</f>
        <v>200100</v>
      </c>
      <c r="H51" s="623">
        <v>0.32</v>
      </c>
      <c r="I51" s="621" t="s">
        <v>828</v>
      </c>
      <c r="J51" s="624" t="s">
        <v>829</v>
      </c>
      <c r="K51" s="624" t="s">
        <v>830</v>
      </c>
      <c r="L51" s="28"/>
    </row>
    <row r="52" spans="2:12">
      <c r="B52" s="13">
        <v>60</v>
      </c>
      <c r="C52" s="621">
        <f t="shared" si="1"/>
        <v>413.7</v>
      </c>
      <c r="D52" s="13">
        <v>72</v>
      </c>
      <c r="E52" s="621">
        <f t="shared" si="2"/>
        <v>496.43999999999994</v>
      </c>
      <c r="F52" s="622">
        <v>29</v>
      </c>
      <c r="G52" s="621">
        <f t="shared" ref="G52:G74" si="3">6900*F52</f>
        <v>200100</v>
      </c>
      <c r="H52" s="623">
        <v>0.32</v>
      </c>
      <c r="I52" s="621" t="s">
        <v>828</v>
      </c>
      <c r="J52" s="624" t="s">
        <v>831</v>
      </c>
      <c r="K52" s="624" t="s">
        <v>830</v>
      </c>
      <c r="L52" s="28"/>
    </row>
    <row r="53" spans="2:12">
      <c r="B53" s="13">
        <v>33</v>
      </c>
      <c r="C53" s="621">
        <f t="shared" si="1"/>
        <v>227.535</v>
      </c>
      <c r="D53" s="13">
        <v>55</v>
      </c>
      <c r="E53" s="621">
        <f t="shared" si="2"/>
        <v>379.22499999999997</v>
      </c>
      <c r="F53" s="622">
        <v>29</v>
      </c>
      <c r="G53" s="621">
        <f t="shared" si="3"/>
        <v>200100</v>
      </c>
      <c r="H53" s="623">
        <v>0.32</v>
      </c>
      <c r="I53" s="621" t="s">
        <v>828</v>
      </c>
      <c r="J53" s="624" t="s">
        <v>832</v>
      </c>
      <c r="K53" s="624" t="s">
        <v>830</v>
      </c>
      <c r="L53" s="28"/>
    </row>
    <row r="54" spans="2:12">
      <c r="B54" s="13">
        <v>35</v>
      </c>
      <c r="C54" s="621">
        <f t="shared" si="1"/>
        <v>241.32499999999999</v>
      </c>
      <c r="D54" s="13">
        <v>50</v>
      </c>
      <c r="E54" s="621">
        <f t="shared" si="2"/>
        <v>344.75</v>
      </c>
      <c r="F54" s="622">
        <v>29</v>
      </c>
      <c r="G54" s="621">
        <f t="shared" si="3"/>
        <v>200100</v>
      </c>
      <c r="H54" s="623">
        <v>0.32</v>
      </c>
      <c r="I54" s="621" t="s">
        <v>828</v>
      </c>
      <c r="J54" s="624" t="s">
        <v>833</v>
      </c>
      <c r="K54" s="624" t="s">
        <v>830</v>
      </c>
      <c r="L54" s="28"/>
    </row>
    <row r="55" spans="2:12">
      <c r="B55" s="13">
        <v>65</v>
      </c>
      <c r="C55" s="621">
        <f t="shared" si="1"/>
        <v>448.17499999999995</v>
      </c>
      <c r="D55" s="13">
        <v>80</v>
      </c>
      <c r="E55" s="621">
        <f t="shared" si="2"/>
        <v>551.59999999999991</v>
      </c>
      <c r="F55" s="622">
        <v>29</v>
      </c>
      <c r="G55" s="621">
        <f>6900*F55</f>
        <v>200100</v>
      </c>
      <c r="H55" s="623">
        <v>0.32</v>
      </c>
      <c r="I55" s="621" t="s">
        <v>828</v>
      </c>
      <c r="J55" s="624" t="s">
        <v>834</v>
      </c>
      <c r="K55" s="624" t="s">
        <v>830</v>
      </c>
      <c r="L55" s="28"/>
    </row>
    <row r="56" spans="2:12" s="417" customFormat="1">
      <c r="B56" s="766">
        <v>45</v>
      </c>
      <c r="C56" s="767">
        <f t="shared" si="1"/>
        <v>310.27499999999998</v>
      </c>
      <c r="D56" s="766">
        <v>67</v>
      </c>
      <c r="E56" s="767">
        <f t="shared" si="2"/>
        <v>461.96499999999997</v>
      </c>
      <c r="F56" s="768">
        <v>29</v>
      </c>
      <c r="G56" s="767">
        <f t="shared" si="3"/>
        <v>200100</v>
      </c>
      <c r="H56" s="769">
        <v>0.32</v>
      </c>
      <c r="I56" s="767" t="s">
        <v>828</v>
      </c>
      <c r="J56" s="770" t="s">
        <v>835</v>
      </c>
      <c r="K56" s="770" t="s">
        <v>830</v>
      </c>
      <c r="L56" s="771"/>
    </row>
    <row r="57" spans="2:12">
      <c r="B57" s="13">
        <v>48</v>
      </c>
      <c r="C57" s="621">
        <f t="shared" si="1"/>
        <v>330.96</v>
      </c>
      <c r="D57" s="13">
        <v>65</v>
      </c>
      <c r="E57" s="621">
        <f t="shared" si="2"/>
        <v>448.17499999999995</v>
      </c>
      <c r="F57" s="622">
        <v>29</v>
      </c>
      <c r="G57" s="621">
        <f t="shared" si="3"/>
        <v>200100</v>
      </c>
      <c r="H57" s="623">
        <v>0.32</v>
      </c>
      <c r="I57" s="621" t="s">
        <v>828</v>
      </c>
      <c r="J57" s="624" t="s">
        <v>836</v>
      </c>
      <c r="K57" s="624" t="s">
        <v>830</v>
      </c>
      <c r="L57" s="28"/>
    </row>
    <row r="58" spans="2:12">
      <c r="B58" s="13">
        <v>70</v>
      </c>
      <c r="C58" s="621">
        <f t="shared" si="1"/>
        <v>482.65</v>
      </c>
      <c r="D58" s="13">
        <v>85</v>
      </c>
      <c r="E58" s="621">
        <f t="shared" si="2"/>
        <v>586.07499999999993</v>
      </c>
      <c r="F58" s="622">
        <v>29</v>
      </c>
      <c r="G58" s="621">
        <f t="shared" si="3"/>
        <v>200100</v>
      </c>
      <c r="H58" s="623">
        <v>0.32</v>
      </c>
      <c r="I58" s="621" t="s">
        <v>828</v>
      </c>
      <c r="J58" s="624" t="s">
        <v>837</v>
      </c>
      <c r="K58" s="624" t="s">
        <v>830</v>
      </c>
      <c r="L58" s="28"/>
    </row>
    <row r="59" spans="2:12">
      <c r="B59" s="13">
        <v>75</v>
      </c>
      <c r="C59" s="621">
        <f t="shared" si="1"/>
        <v>517.125</v>
      </c>
      <c r="D59" s="13">
        <v>105</v>
      </c>
      <c r="E59" s="621">
        <f t="shared" si="2"/>
        <v>723.97499999999991</v>
      </c>
      <c r="F59" s="622">
        <v>27</v>
      </c>
      <c r="G59" s="621">
        <f t="shared" si="3"/>
        <v>186300</v>
      </c>
      <c r="H59" s="623">
        <v>0.27</v>
      </c>
      <c r="I59" s="621" t="s">
        <v>838</v>
      </c>
      <c r="J59" s="624" t="s">
        <v>839</v>
      </c>
      <c r="K59" s="624" t="s">
        <v>840</v>
      </c>
      <c r="L59" s="28"/>
    </row>
    <row r="60" spans="2:12">
      <c r="B60" s="13">
        <v>75</v>
      </c>
      <c r="C60" s="621">
        <f t="shared" si="1"/>
        <v>517.125</v>
      </c>
      <c r="D60" s="13">
        <v>125</v>
      </c>
      <c r="E60" s="621">
        <f t="shared" si="2"/>
        <v>861.875</v>
      </c>
      <c r="F60" s="622">
        <v>27</v>
      </c>
      <c r="G60" s="621">
        <f t="shared" si="3"/>
        <v>186300</v>
      </c>
      <c r="H60" s="623">
        <v>0.27</v>
      </c>
      <c r="I60" s="621" t="s">
        <v>838</v>
      </c>
      <c r="J60" s="625" t="s">
        <v>841</v>
      </c>
      <c r="K60" s="624" t="s">
        <v>830</v>
      </c>
      <c r="L60" s="28"/>
    </row>
    <row r="61" spans="2:12">
      <c r="B61" s="13">
        <v>75</v>
      </c>
      <c r="C61" s="621">
        <f t="shared" si="1"/>
        <v>517.125</v>
      </c>
      <c r="D61" s="13">
        <v>95</v>
      </c>
      <c r="E61" s="621">
        <f t="shared" si="2"/>
        <v>655.02499999999998</v>
      </c>
      <c r="F61" s="622">
        <v>29</v>
      </c>
      <c r="G61" s="621">
        <f t="shared" si="3"/>
        <v>200100</v>
      </c>
      <c r="H61" s="623">
        <v>0.32</v>
      </c>
      <c r="I61" s="621" t="s">
        <v>842</v>
      </c>
      <c r="J61" s="624" t="s">
        <v>843</v>
      </c>
      <c r="K61" s="624" t="s">
        <v>844</v>
      </c>
      <c r="L61" s="28"/>
    </row>
    <row r="62" spans="2:12">
      <c r="B62" s="13">
        <v>90</v>
      </c>
      <c r="C62" s="621">
        <f t="shared" si="1"/>
        <v>620.54999999999995</v>
      </c>
      <c r="D62" s="13">
        <v>100</v>
      </c>
      <c r="E62" s="621">
        <f t="shared" si="2"/>
        <v>689.5</v>
      </c>
      <c r="F62" s="622">
        <v>29</v>
      </c>
      <c r="G62" s="621">
        <f t="shared" si="3"/>
        <v>200100</v>
      </c>
      <c r="H62" s="623">
        <v>0.32</v>
      </c>
      <c r="I62" s="621" t="s">
        <v>842</v>
      </c>
      <c r="J62" s="624" t="s">
        <v>845</v>
      </c>
      <c r="K62" s="624" t="s">
        <v>844</v>
      </c>
      <c r="L62" s="28"/>
    </row>
    <row r="63" spans="2:12">
      <c r="B63" s="13">
        <v>16</v>
      </c>
      <c r="C63" s="621">
        <f t="shared" si="1"/>
        <v>110.32</v>
      </c>
      <c r="D63" s="13">
        <v>30</v>
      </c>
      <c r="E63" s="621">
        <f t="shared" si="2"/>
        <v>206.85</v>
      </c>
      <c r="F63" s="626">
        <v>9.9</v>
      </c>
      <c r="G63" s="621">
        <f t="shared" si="3"/>
        <v>68310</v>
      </c>
      <c r="H63" s="623">
        <v>0.33</v>
      </c>
      <c r="I63" s="627" t="s">
        <v>846</v>
      </c>
      <c r="J63" s="624" t="s">
        <v>847</v>
      </c>
      <c r="K63" s="624" t="s">
        <v>844</v>
      </c>
      <c r="L63" s="28"/>
    </row>
    <row r="64" spans="2:12">
      <c r="B64" s="13">
        <v>35</v>
      </c>
      <c r="C64" s="621">
        <f t="shared" si="1"/>
        <v>241.32499999999999</v>
      </c>
      <c r="D64" s="13">
        <v>42</v>
      </c>
      <c r="E64" s="621">
        <f t="shared" si="2"/>
        <v>289.58999999999997</v>
      </c>
      <c r="F64" s="626">
        <v>9.9</v>
      </c>
      <c r="G64" s="621">
        <f t="shared" si="3"/>
        <v>68310</v>
      </c>
      <c r="H64" s="623">
        <v>0.33</v>
      </c>
      <c r="I64" s="627" t="s">
        <v>846</v>
      </c>
      <c r="J64" s="624" t="s">
        <v>848</v>
      </c>
      <c r="K64" s="624" t="s">
        <v>844</v>
      </c>
      <c r="L64" s="28"/>
    </row>
    <row r="65" spans="2:12">
      <c r="B65" s="13">
        <v>35</v>
      </c>
      <c r="C65" s="621">
        <f t="shared" si="1"/>
        <v>241.32499999999999</v>
      </c>
      <c r="D65" s="13">
        <v>38</v>
      </c>
      <c r="E65" s="621">
        <f t="shared" si="2"/>
        <v>262.01</v>
      </c>
      <c r="F65" s="626">
        <v>9.9</v>
      </c>
      <c r="G65" s="621">
        <f t="shared" si="3"/>
        <v>68310</v>
      </c>
      <c r="H65" s="623">
        <v>0.33</v>
      </c>
      <c r="I65" s="627" t="s">
        <v>846</v>
      </c>
      <c r="J65" s="625" t="s">
        <v>849</v>
      </c>
      <c r="K65" s="624" t="s">
        <v>844</v>
      </c>
      <c r="L65" s="28"/>
    </row>
    <row r="66" spans="2:12">
      <c r="B66" s="13">
        <v>45</v>
      </c>
      <c r="C66" s="621">
        <f t="shared" si="1"/>
        <v>310.27499999999998</v>
      </c>
      <c r="D66" s="13">
        <v>66</v>
      </c>
      <c r="E66" s="621">
        <f t="shared" si="2"/>
        <v>455.07</v>
      </c>
      <c r="F66" s="626">
        <v>10.5</v>
      </c>
      <c r="G66" s="621">
        <f t="shared" si="3"/>
        <v>72450</v>
      </c>
      <c r="H66" s="623">
        <v>0.33</v>
      </c>
      <c r="I66" s="627" t="s">
        <v>846</v>
      </c>
      <c r="J66" s="624" t="s">
        <v>850</v>
      </c>
      <c r="K66" s="624" t="s">
        <v>844</v>
      </c>
      <c r="L66" s="28"/>
    </row>
    <row r="67" spans="2:12">
      <c r="B67" s="13">
        <v>38</v>
      </c>
      <c r="C67" s="621">
        <f t="shared" si="1"/>
        <v>262.01</v>
      </c>
      <c r="D67" s="13">
        <v>62</v>
      </c>
      <c r="E67" s="621">
        <f t="shared" si="2"/>
        <v>427.48999999999995</v>
      </c>
      <c r="F67" s="626">
        <v>10.5</v>
      </c>
      <c r="G67" s="621">
        <f t="shared" si="3"/>
        <v>72450</v>
      </c>
      <c r="H67" s="623">
        <v>0.33</v>
      </c>
      <c r="I67" s="627" t="s">
        <v>846</v>
      </c>
      <c r="J67" s="624" t="s">
        <v>851</v>
      </c>
      <c r="K67" s="624" t="s">
        <v>844</v>
      </c>
      <c r="L67" s="28"/>
    </row>
    <row r="68" spans="2:12">
      <c r="B68" s="13">
        <v>66</v>
      </c>
      <c r="C68" s="621">
        <f t="shared" si="1"/>
        <v>455.07</v>
      </c>
      <c r="D68" s="13">
        <v>77</v>
      </c>
      <c r="E68" s="621">
        <f t="shared" si="2"/>
        <v>530.91499999999996</v>
      </c>
      <c r="F68" s="626">
        <v>10.4</v>
      </c>
      <c r="G68" s="621">
        <f t="shared" si="3"/>
        <v>71760</v>
      </c>
      <c r="H68" s="623">
        <v>0.33</v>
      </c>
      <c r="I68" s="627" t="s">
        <v>846</v>
      </c>
      <c r="J68" s="624" t="s">
        <v>852</v>
      </c>
      <c r="K68" s="26" t="s">
        <v>844</v>
      </c>
      <c r="L68" s="28"/>
    </row>
    <row r="69" spans="2:12">
      <c r="B69" s="13">
        <v>56</v>
      </c>
      <c r="C69" s="621">
        <f t="shared" si="1"/>
        <v>386.12</v>
      </c>
      <c r="D69" s="13">
        <v>66</v>
      </c>
      <c r="E69" s="621">
        <f t="shared" si="2"/>
        <v>455.07</v>
      </c>
      <c r="F69" s="626">
        <v>10.4</v>
      </c>
      <c r="G69" s="621">
        <f t="shared" si="3"/>
        <v>71760</v>
      </c>
      <c r="H69" s="623">
        <v>0.33</v>
      </c>
      <c r="I69" s="627" t="s">
        <v>846</v>
      </c>
      <c r="J69" s="624" t="s">
        <v>853</v>
      </c>
      <c r="K69" s="624" t="s">
        <v>844</v>
      </c>
      <c r="L69" s="28"/>
    </row>
    <row r="70" spans="2:12">
      <c r="B70" s="13">
        <v>6</v>
      </c>
      <c r="C70" s="621">
        <f t="shared" si="1"/>
        <v>41.37</v>
      </c>
      <c r="D70" s="13">
        <v>7.45</v>
      </c>
      <c r="E70" s="621">
        <f t="shared" si="2"/>
        <v>51.367750000000001</v>
      </c>
      <c r="F70" s="623">
        <v>0.42</v>
      </c>
      <c r="G70" s="621">
        <f t="shared" si="3"/>
        <v>2898</v>
      </c>
      <c r="H70" s="623">
        <v>0.41</v>
      </c>
      <c r="I70" s="621" t="s">
        <v>854</v>
      </c>
      <c r="J70" s="624" t="s">
        <v>855</v>
      </c>
      <c r="K70" s="625" t="s">
        <v>856</v>
      </c>
      <c r="L70" s="28"/>
    </row>
    <row r="71" spans="2:12">
      <c r="B71" s="13">
        <v>5.0999999999999996</v>
      </c>
      <c r="C71" s="621">
        <f t="shared" si="1"/>
        <v>35.164499999999997</v>
      </c>
      <c r="D71" s="13">
        <v>5.9</v>
      </c>
      <c r="E71" s="621">
        <f t="shared" si="2"/>
        <v>40.680500000000002</v>
      </c>
      <c r="F71" s="623">
        <v>0.28999999999999998</v>
      </c>
      <c r="G71" s="621">
        <f t="shared" si="3"/>
        <v>2000.9999999999998</v>
      </c>
      <c r="H71" s="628" t="s">
        <v>64</v>
      </c>
      <c r="I71" s="629" t="s">
        <v>857</v>
      </c>
      <c r="J71" s="625" t="s">
        <v>858</v>
      </c>
      <c r="K71" s="625" t="s">
        <v>859</v>
      </c>
      <c r="L71" s="28"/>
    </row>
    <row r="72" spans="2:12">
      <c r="B72" s="44" t="s">
        <v>64</v>
      </c>
      <c r="C72" s="627" t="s">
        <v>64</v>
      </c>
      <c r="D72" s="630">
        <v>2</v>
      </c>
      <c r="E72" s="621">
        <f t="shared" si="2"/>
        <v>13.79</v>
      </c>
      <c r="F72" s="628" t="s">
        <v>64</v>
      </c>
      <c r="G72" s="627" t="s">
        <v>64</v>
      </c>
      <c r="H72" s="628" t="s">
        <v>64</v>
      </c>
      <c r="I72" s="621" t="s">
        <v>860</v>
      </c>
      <c r="J72" s="625" t="s">
        <v>861</v>
      </c>
      <c r="K72" s="631" t="s">
        <v>862</v>
      </c>
      <c r="L72" s="34"/>
    </row>
    <row r="73" spans="2:12">
      <c r="B73" s="13">
        <v>43</v>
      </c>
      <c r="C73" s="621">
        <f t="shared" si="1"/>
        <v>296.48499999999996</v>
      </c>
      <c r="D73" s="13">
        <v>57</v>
      </c>
      <c r="E73" s="621">
        <f t="shared" si="2"/>
        <v>393.01499999999999</v>
      </c>
      <c r="F73" s="622">
        <v>29</v>
      </c>
      <c r="G73" s="621">
        <f t="shared" si="3"/>
        <v>200100</v>
      </c>
      <c r="H73" s="623">
        <v>0.32</v>
      </c>
      <c r="I73" s="621" t="s">
        <v>863</v>
      </c>
      <c r="J73" s="625" t="s">
        <v>864</v>
      </c>
      <c r="K73" s="625" t="s">
        <v>865</v>
      </c>
      <c r="L73" s="28"/>
    </row>
    <row r="74" spans="2:12">
      <c r="B74" s="13">
        <v>45</v>
      </c>
      <c r="C74" s="621">
        <f t="shared" si="1"/>
        <v>310.27499999999998</v>
      </c>
      <c r="D74" s="13">
        <v>60</v>
      </c>
      <c r="E74" s="621">
        <f t="shared" si="2"/>
        <v>413.7</v>
      </c>
      <c r="F74" s="622">
        <v>29</v>
      </c>
      <c r="G74" s="621">
        <f t="shared" si="3"/>
        <v>200100</v>
      </c>
      <c r="H74" s="623">
        <v>0.32</v>
      </c>
      <c r="I74" s="621" t="s">
        <v>866</v>
      </c>
      <c r="J74" s="625" t="s">
        <v>867</v>
      </c>
      <c r="K74" s="631" t="s">
        <v>865</v>
      </c>
      <c r="L74" s="34"/>
    </row>
    <row r="76" spans="2:12">
      <c r="B76" s="632" t="s">
        <v>314</v>
      </c>
    </row>
    <row r="77" spans="2:12" ht="13.5">
      <c r="B77" s="633" t="s">
        <v>868</v>
      </c>
      <c r="C77" s="39"/>
      <c r="D77" s="39"/>
      <c r="E77" s="39"/>
      <c r="F77" s="39"/>
      <c r="G77" s="39"/>
      <c r="H77" s="39"/>
      <c r="L77" s="634"/>
    </row>
    <row r="78" spans="2:12" ht="13.5">
      <c r="B78" s="129" t="s">
        <v>869</v>
      </c>
    </row>
    <row r="79" spans="2:12" ht="13.5">
      <c r="B79" s="633" t="s">
        <v>870</v>
      </c>
    </row>
    <row r="80" spans="2:12">
      <c r="B80" s="129" t="s">
        <v>871</v>
      </c>
    </row>
    <row r="81" spans="2:3">
      <c r="B81" s="129" t="s">
        <v>872</v>
      </c>
    </row>
    <row r="82" spans="2:3">
      <c r="B82" s="129"/>
    </row>
    <row r="83" spans="2:3">
      <c r="B83" s="633" t="s">
        <v>873</v>
      </c>
    </row>
    <row r="85" spans="2:3">
      <c r="B85" s="104"/>
      <c r="C85" s="104"/>
    </row>
    <row r="86" spans="2:3">
      <c r="B86" t="s">
        <v>874</v>
      </c>
    </row>
    <row r="87" spans="2:3">
      <c r="B87" t="s">
        <v>875</v>
      </c>
    </row>
    <row r="88" spans="2:3">
      <c r="B88" t="s">
        <v>876</v>
      </c>
    </row>
    <row r="92" spans="2:3">
      <c r="B92" s="601" t="s">
        <v>877</v>
      </c>
    </row>
    <row r="94" spans="2:3">
      <c r="B94" t="s">
        <v>878</v>
      </c>
    </row>
    <row r="95" spans="2:3">
      <c r="B95" s="634" t="s">
        <v>879</v>
      </c>
    </row>
    <row r="96" spans="2:3">
      <c r="B96" s="634" t="s">
        <v>880</v>
      </c>
    </row>
    <row r="97" spans="2:8">
      <c r="B97" s="634" t="s">
        <v>881</v>
      </c>
    </row>
    <row r="98" spans="2:8">
      <c r="B98" s="634" t="s">
        <v>882</v>
      </c>
      <c r="F98" s="39"/>
      <c r="G98" s="39"/>
      <c r="H98" s="39"/>
    </row>
    <row r="99" spans="2:8">
      <c r="B99" s="634" t="s">
        <v>883</v>
      </c>
    </row>
    <row r="100" spans="2:8">
      <c r="B100" t="s">
        <v>884</v>
      </c>
    </row>
    <row r="101" spans="2:8">
      <c r="B101" t="s">
        <v>885</v>
      </c>
    </row>
    <row r="102" spans="2:8">
      <c r="B102" t="s">
        <v>886</v>
      </c>
    </row>
    <row r="103" spans="2:8">
      <c r="B103" t="s">
        <v>887</v>
      </c>
    </row>
    <row r="104" spans="2:8">
      <c r="B104" s="634" t="s">
        <v>888</v>
      </c>
    </row>
    <row r="105" spans="2:8">
      <c r="B105" s="634" t="s">
        <v>889</v>
      </c>
    </row>
    <row r="106" spans="2:8">
      <c r="B106" s="55" t="s">
        <v>890</v>
      </c>
    </row>
    <row r="107" spans="2:8">
      <c r="B107" s="634" t="s">
        <v>891</v>
      </c>
    </row>
    <row r="108" spans="2:8">
      <c r="B108" s="634" t="s">
        <v>892</v>
      </c>
    </row>
    <row r="110" spans="2:8">
      <c r="B110" s="635" t="s">
        <v>893</v>
      </c>
      <c r="C110" s="636"/>
      <c r="D110" s="637" t="s">
        <v>894</v>
      </c>
      <c r="E110" s="636"/>
      <c r="F110" s="636"/>
      <c r="G110" s="636"/>
      <c r="H110" s="638"/>
    </row>
    <row r="111" spans="2:8">
      <c r="B111" s="639"/>
      <c r="C111" s="22"/>
      <c r="D111" s="22"/>
      <c r="E111" s="640"/>
      <c r="F111" s="640"/>
      <c r="G111" s="640"/>
      <c r="H111" s="641"/>
    </row>
    <row r="112" spans="2:8">
      <c r="B112" s="639"/>
      <c r="C112" s="22"/>
      <c r="D112" s="22"/>
      <c r="E112" s="640"/>
      <c r="F112" s="640"/>
      <c r="G112" s="640"/>
      <c r="H112" s="641"/>
    </row>
    <row r="113" spans="2:8">
      <c r="B113" s="639"/>
      <c r="C113" s="22"/>
      <c r="D113" s="22"/>
      <c r="E113" s="640"/>
      <c r="F113" s="640"/>
      <c r="G113" s="640"/>
      <c r="H113" s="641"/>
    </row>
    <row r="114" spans="2:8">
      <c r="B114" s="639"/>
      <c r="C114" s="22"/>
      <c r="D114" s="22"/>
      <c r="E114" s="640"/>
      <c r="F114" s="640"/>
      <c r="G114" s="640"/>
      <c r="H114" s="641"/>
    </row>
    <row r="115" spans="2:8">
      <c r="B115" s="639"/>
      <c r="C115" s="22"/>
      <c r="D115" s="22"/>
      <c r="E115" s="640"/>
      <c r="F115" s="640"/>
      <c r="G115" s="640"/>
      <c r="H115" s="641"/>
    </row>
    <row r="116" spans="2:8">
      <c r="B116" s="639"/>
      <c r="C116" s="22"/>
      <c r="D116" s="22"/>
      <c r="E116" s="640"/>
      <c r="F116" s="640"/>
      <c r="G116" s="640"/>
      <c r="H116" s="641"/>
    </row>
    <row r="117" spans="2:8">
      <c r="B117" s="639"/>
      <c r="C117" s="22"/>
      <c r="D117" s="22"/>
      <c r="E117" s="640"/>
      <c r="F117" s="640"/>
      <c r="G117" s="640"/>
      <c r="H117" s="641"/>
    </row>
    <row r="118" spans="2:8">
      <c r="B118" s="639"/>
      <c r="C118" s="22"/>
      <c r="D118" s="22"/>
      <c r="E118" s="640"/>
      <c r="F118" s="640"/>
      <c r="G118" s="640"/>
      <c r="H118" s="641"/>
    </row>
    <row r="119" spans="2:8">
      <c r="B119" s="639"/>
      <c r="C119" s="22"/>
      <c r="D119" s="22"/>
      <c r="E119" s="640"/>
      <c r="F119" s="640"/>
      <c r="G119" s="640"/>
      <c r="H119" s="641"/>
    </row>
    <row r="120" spans="2:8">
      <c r="B120" s="639"/>
      <c r="C120" s="22"/>
      <c r="D120" s="22"/>
      <c r="E120" s="640"/>
      <c r="F120" s="640"/>
      <c r="G120" s="640"/>
      <c r="H120" s="641"/>
    </row>
    <row r="121" spans="2:8">
      <c r="B121" s="642"/>
      <c r="C121" s="643" t="s">
        <v>895</v>
      </c>
      <c r="D121" s="644" t="s">
        <v>896</v>
      </c>
      <c r="E121" s="644"/>
      <c r="F121" s="644"/>
      <c r="G121" s="644" t="s">
        <v>897</v>
      </c>
      <c r="H121" s="645" t="s">
        <v>897</v>
      </c>
    </row>
    <row r="122" spans="2:8">
      <c r="B122" s="646"/>
      <c r="C122" s="640" t="s">
        <v>898</v>
      </c>
      <c r="D122" s="22" t="s">
        <v>899</v>
      </c>
      <c r="E122" s="640"/>
      <c r="F122" s="640"/>
      <c r="G122" s="640" t="s">
        <v>900</v>
      </c>
      <c r="H122" s="647" t="s">
        <v>710</v>
      </c>
    </row>
    <row r="123" spans="2:8">
      <c r="B123" s="646" t="s">
        <v>901</v>
      </c>
      <c r="C123" s="640" t="s">
        <v>824</v>
      </c>
      <c r="D123" s="640" t="s">
        <v>824</v>
      </c>
      <c r="E123" s="640"/>
      <c r="F123" s="640" t="s">
        <v>901</v>
      </c>
      <c r="G123" s="640" t="s">
        <v>824</v>
      </c>
      <c r="H123" s="647" t="s">
        <v>824</v>
      </c>
    </row>
    <row r="124" spans="2:8">
      <c r="B124" s="646">
        <v>80</v>
      </c>
      <c r="C124" s="640">
        <v>100</v>
      </c>
      <c r="D124" s="640">
        <v>100</v>
      </c>
      <c r="E124" s="640"/>
      <c r="F124" s="640">
        <v>80</v>
      </c>
      <c r="G124" s="640">
        <v>100</v>
      </c>
      <c r="H124" s="647">
        <v>100</v>
      </c>
    </row>
    <row r="125" spans="2:8">
      <c r="B125" s="646">
        <v>200</v>
      </c>
      <c r="C125" s="640">
        <v>95</v>
      </c>
      <c r="D125" s="640">
        <v>92.5</v>
      </c>
      <c r="E125" s="640"/>
      <c r="F125" s="640">
        <v>200</v>
      </c>
      <c r="G125" s="640">
        <v>94.2</v>
      </c>
      <c r="H125" s="647">
        <v>92.2</v>
      </c>
    </row>
    <row r="126" spans="2:8">
      <c r="B126" s="646">
        <v>400</v>
      </c>
      <c r="C126" s="640">
        <v>87</v>
      </c>
      <c r="D126" s="640">
        <v>86</v>
      </c>
      <c r="E126" s="640"/>
      <c r="F126" s="640">
        <v>300</v>
      </c>
      <c r="G126" s="640">
        <v>87</v>
      </c>
      <c r="H126" s="647">
        <v>83.3</v>
      </c>
    </row>
    <row r="127" spans="2:8">
      <c r="B127" s="646">
        <v>600</v>
      </c>
      <c r="C127" s="640">
        <v>79</v>
      </c>
      <c r="D127" s="640">
        <v>84</v>
      </c>
      <c r="E127" s="640"/>
      <c r="F127" s="640">
        <v>400</v>
      </c>
      <c r="G127" s="640">
        <v>77</v>
      </c>
      <c r="H127" s="647">
        <v>69.5</v>
      </c>
    </row>
    <row r="128" spans="2:8">
      <c r="B128" s="648">
        <v>800</v>
      </c>
      <c r="C128" s="649">
        <v>68.5</v>
      </c>
      <c r="D128" s="649">
        <v>80</v>
      </c>
      <c r="E128" s="649"/>
      <c r="F128" s="649">
        <v>500</v>
      </c>
      <c r="G128" s="649">
        <v>50</v>
      </c>
      <c r="H128" s="650">
        <v>44</v>
      </c>
    </row>
    <row r="129" spans="2:13">
      <c r="B129" s="646"/>
      <c r="C129" s="640"/>
      <c r="D129" s="640"/>
      <c r="E129" s="640"/>
      <c r="F129" s="22"/>
      <c r="G129" s="22"/>
      <c r="H129" s="647"/>
    </row>
    <row r="130" spans="2:13">
      <c r="B130" s="646"/>
      <c r="C130" s="640"/>
      <c r="D130" s="640"/>
      <c r="E130" s="640"/>
      <c r="F130" s="640"/>
      <c r="G130" s="640"/>
      <c r="H130" s="647"/>
    </row>
    <row r="131" spans="2:13">
      <c r="B131" s="646"/>
      <c r="C131" s="651" t="s">
        <v>895</v>
      </c>
      <c r="D131" s="640" t="s">
        <v>896</v>
      </c>
      <c r="E131" s="640"/>
      <c r="F131" s="640"/>
      <c r="G131" s="640" t="s">
        <v>897</v>
      </c>
      <c r="H131" s="647" t="s">
        <v>897</v>
      </c>
    </row>
    <row r="132" spans="2:13">
      <c r="B132" s="646"/>
      <c r="C132" s="640" t="s">
        <v>898</v>
      </c>
      <c r="D132" s="22" t="s">
        <v>899</v>
      </c>
      <c r="E132" s="640"/>
      <c r="F132" s="640"/>
      <c r="G132" s="640" t="s">
        <v>900</v>
      </c>
      <c r="H132" s="647" t="s">
        <v>710</v>
      </c>
    </row>
    <row r="133" spans="2:13">
      <c r="B133" s="646" t="s">
        <v>901</v>
      </c>
      <c r="C133" s="651" t="s">
        <v>825</v>
      </c>
      <c r="D133" s="488" t="s">
        <v>825</v>
      </c>
      <c r="E133" s="640"/>
      <c r="F133" s="640" t="s">
        <v>901</v>
      </c>
      <c r="G133" s="651" t="s">
        <v>825</v>
      </c>
      <c r="H133" s="647" t="s">
        <v>825</v>
      </c>
    </row>
    <row r="134" spans="2:13">
      <c r="B134" s="646">
        <v>80</v>
      </c>
      <c r="C134" s="640">
        <v>100</v>
      </c>
      <c r="D134" s="22">
        <v>100</v>
      </c>
      <c r="E134" s="640"/>
      <c r="F134" s="640">
        <v>80</v>
      </c>
      <c r="G134" s="640">
        <v>100</v>
      </c>
      <c r="H134" s="647">
        <v>100</v>
      </c>
    </row>
    <row r="135" spans="2:13">
      <c r="B135" s="646">
        <v>200</v>
      </c>
      <c r="C135" s="640">
        <v>98</v>
      </c>
      <c r="D135" s="22">
        <v>89.5</v>
      </c>
      <c r="E135" s="640"/>
      <c r="F135" s="640">
        <v>200</v>
      </c>
      <c r="G135" s="640">
        <v>92</v>
      </c>
      <c r="H135" s="647">
        <v>91</v>
      </c>
    </row>
    <row r="136" spans="2:13">
      <c r="B136" s="646">
        <v>400</v>
      </c>
      <c r="C136" s="640">
        <v>95</v>
      </c>
      <c r="D136" s="22">
        <v>79.5</v>
      </c>
      <c r="E136" s="640"/>
      <c r="F136" s="640">
        <v>300</v>
      </c>
      <c r="G136" s="640">
        <v>84</v>
      </c>
      <c r="H136" s="647">
        <v>80</v>
      </c>
    </row>
    <row r="137" spans="2:13">
      <c r="B137" s="646">
        <v>600</v>
      </c>
      <c r="C137" s="640">
        <v>89</v>
      </c>
      <c r="D137" s="22">
        <v>72.5</v>
      </c>
      <c r="E137" s="640"/>
      <c r="F137" s="640">
        <v>400</v>
      </c>
      <c r="G137" s="640">
        <v>75</v>
      </c>
      <c r="H137" s="647">
        <v>64</v>
      </c>
    </row>
    <row r="138" spans="2:13">
      <c r="B138" s="646">
        <v>800</v>
      </c>
      <c r="C138" s="640">
        <v>77</v>
      </c>
      <c r="D138" s="22">
        <v>67.5</v>
      </c>
      <c r="E138" s="640"/>
      <c r="F138" s="640">
        <v>500</v>
      </c>
      <c r="G138" s="640">
        <v>50</v>
      </c>
      <c r="H138" s="647">
        <v>42</v>
      </c>
    </row>
    <row r="139" spans="2:13">
      <c r="B139" s="639"/>
      <c r="C139" s="22"/>
      <c r="D139" s="22"/>
      <c r="E139" s="640"/>
      <c r="F139" s="22"/>
      <c r="G139" s="22"/>
      <c r="H139" s="647"/>
    </row>
    <row r="140" spans="2:13">
      <c r="B140" s="652"/>
      <c r="C140" s="653"/>
      <c r="D140" s="653"/>
      <c r="E140" s="649"/>
      <c r="F140" s="649"/>
      <c r="G140" s="649"/>
      <c r="H140" s="650"/>
    </row>
    <row r="141" spans="2:13">
      <c r="E141" s="39"/>
      <c r="F141" s="39"/>
      <c r="G141" s="39"/>
      <c r="H141" s="39"/>
    </row>
    <row r="142" spans="2:13">
      <c r="B142" s="654"/>
      <c r="C142" s="655"/>
      <c r="D142" s="655" t="s">
        <v>902</v>
      </c>
      <c r="E142" s="655"/>
      <c r="F142" s="656"/>
      <c r="I142" s="654"/>
      <c r="J142" s="655"/>
      <c r="K142" s="657" t="s">
        <v>902</v>
      </c>
      <c r="L142" s="655"/>
      <c r="M142" s="656"/>
    </row>
    <row r="143" spans="2:13">
      <c r="B143" s="658"/>
      <c r="C143" s="659" t="s">
        <v>824</v>
      </c>
      <c r="D143" s="660" t="s">
        <v>903</v>
      </c>
      <c r="E143" s="659" t="s">
        <v>824</v>
      </c>
      <c r="F143" s="660" t="s">
        <v>824</v>
      </c>
      <c r="I143" s="661"/>
      <c r="J143" s="659" t="s">
        <v>825</v>
      </c>
      <c r="K143" s="660" t="s">
        <v>825</v>
      </c>
      <c r="L143" s="659" t="s">
        <v>825</v>
      </c>
      <c r="M143" s="660" t="s">
        <v>825</v>
      </c>
    </row>
    <row r="144" spans="2:13">
      <c r="B144" s="662" t="s">
        <v>901</v>
      </c>
      <c r="C144" s="663" t="s">
        <v>904</v>
      </c>
      <c r="D144" s="664" t="s">
        <v>905</v>
      </c>
      <c r="E144" s="665" t="s">
        <v>906</v>
      </c>
      <c r="F144" s="664" t="s">
        <v>905</v>
      </c>
      <c r="I144" s="666" t="s">
        <v>901</v>
      </c>
      <c r="J144" s="663" t="s">
        <v>904</v>
      </c>
      <c r="K144" s="664" t="s">
        <v>905</v>
      </c>
      <c r="L144" s="665" t="s">
        <v>906</v>
      </c>
      <c r="M144" s="664" t="s">
        <v>905</v>
      </c>
    </row>
    <row r="145" spans="2:13">
      <c r="B145" s="667">
        <v>80</v>
      </c>
      <c r="C145" s="646">
        <v>52.5</v>
      </c>
      <c r="D145" s="641" t="e">
        <f>C145/$S$43*100</f>
        <v>#DIV/0!</v>
      </c>
      <c r="E145" s="646"/>
      <c r="F145" s="641"/>
      <c r="I145" s="667">
        <v>80</v>
      </c>
      <c r="J145" s="646">
        <v>71.3</v>
      </c>
      <c r="K145" s="641" t="e">
        <f>J145/$Z$43*100</f>
        <v>#DIV/0!</v>
      </c>
      <c r="L145" s="646"/>
      <c r="M145" s="641"/>
    </row>
    <row r="146" spans="2:13">
      <c r="B146" s="667">
        <v>100</v>
      </c>
      <c r="C146" s="646">
        <v>52.3</v>
      </c>
      <c r="D146" s="668" t="e">
        <f t="shared" ref="D146:D152" si="4">C146/$S$43*100</f>
        <v>#DIV/0!</v>
      </c>
      <c r="E146" s="646"/>
      <c r="F146" s="641"/>
      <c r="I146" s="667">
        <v>100</v>
      </c>
      <c r="J146" s="646">
        <v>70.3</v>
      </c>
      <c r="K146" s="668" t="e">
        <f t="shared" ref="K146:K153" si="5">J146/$Z$43*100</f>
        <v>#DIV/0!</v>
      </c>
      <c r="L146" s="646"/>
      <c r="M146" s="641"/>
    </row>
    <row r="147" spans="2:13">
      <c r="B147" s="667">
        <v>200</v>
      </c>
      <c r="C147" s="646">
        <v>50.2</v>
      </c>
      <c r="D147" s="668" t="e">
        <f t="shared" si="4"/>
        <v>#DIV/0!</v>
      </c>
      <c r="E147" s="646"/>
      <c r="F147" s="641"/>
      <c r="I147" s="667">
        <v>200</v>
      </c>
      <c r="J147" s="646">
        <v>66.400000000000006</v>
      </c>
      <c r="K147" s="668" t="e">
        <f t="shared" si="5"/>
        <v>#DIV/0!</v>
      </c>
      <c r="L147" s="646"/>
      <c r="M147" s="641"/>
    </row>
    <row r="148" spans="2:13">
      <c r="B148" s="667">
        <v>300</v>
      </c>
      <c r="C148" s="646">
        <v>47.4</v>
      </c>
      <c r="D148" s="668" t="e">
        <f t="shared" si="4"/>
        <v>#DIV/0!</v>
      </c>
      <c r="E148" s="646">
        <v>49.9</v>
      </c>
      <c r="F148" s="668" t="e">
        <f>E148/$S$43*100</f>
        <v>#DIV/0!</v>
      </c>
      <c r="I148" s="667">
        <v>300</v>
      </c>
      <c r="J148" s="646">
        <v>62.2</v>
      </c>
      <c r="K148" s="668" t="e">
        <f t="shared" si="5"/>
        <v>#DIV/0!</v>
      </c>
      <c r="L148" s="646"/>
      <c r="M148" s="641"/>
    </row>
    <row r="149" spans="2:13">
      <c r="B149" s="667">
        <v>400</v>
      </c>
      <c r="C149" s="646">
        <v>44.1</v>
      </c>
      <c r="D149" s="668" t="e">
        <f t="shared" si="4"/>
        <v>#DIV/0!</v>
      </c>
      <c r="E149" s="646">
        <v>45.7</v>
      </c>
      <c r="F149" s="668" t="e">
        <f>E149/$S$43*100</f>
        <v>#DIV/0!</v>
      </c>
      <c r="I149" s="667">
        <v>400</v>
      </c>
      <c r="J149" s="646">
        <v>56.8</v>
      </c>
      <c r="K149" s="668" t="e">
        <f t="shared" si="5"/>
        <v>#DIV/0!</v>
      </c>
      <c r="L149" s="646"/>
      <c r="M149" s="641"/>
    </row>
    <row r="150" spans="2:13">
      <c r="B150" s="667">
        <v>500</v>
      </c>
      <c r="C150" s="646">
        <v>32</v>
      </c>
      <c r="D150" s="668" t="e">
        <f t="shared" si="4"/>
        <v>#DIV/0!</v>
      </c>
      <c r="E150" s="646">
        <v>38.1</v>
      </c>
      <c r="F150" s="668" t="e">
        <f>E150/$S$43*100</f>
        <v>#DIV/0!</v>
      </c>
      <c r="I150" s="667">
        <v>475</v>
      </c>
      <c r="J150" s="646">
        <v>46.2</v>
      </c>
      <c r="K150" s="668" t="e">
        <f t="shared" si="5"/>
        <v>#DIV/0!</v>
      </c>
      <c r="L150" s="646">
        <v>50.1</v>
      </c>
      <c r="M150" s="668" t="e">
        <f>L150/$Z$43*100</f>
        <v>#DIV/0!</v>
      </c>
    </row>
    <row r="151" spans="2:13">
      <c r="B151" s="667">
        <v>600</v>
      </c>
      <c r="C151" s="646">
        <v>17.899999999999999</v>
      </c>
      <c r="D151" s="668" t="e">
        <f t="shared" si="4"/>
        <v>#DIV/0!</v>
      </c>
      <c r="E151" s="646">
        <v>28.8</v>
      </c>
      <c r="F151" s="668" t="e">
        <f>E151/$S$43*100</f>
        <v>#DIV/0!</v>
      </c>
      <c r="I151" s="667">
        <v>500</v>
      </c>
      <c r="J151" s="646">
        <v>36.9</v>
      </c>
      <c r="K151" s="668" t="e">
        <f t="shared" si="5"/>
        <v>#DIV/0!</v>
      </c>
      <c r="L151" s="646">
        <v>46.2</v>
      </c>
      <c r="M151" s="668" t="e">
        <f>L151/$Z$43*100</f>
        <v>#DIV/0!</v>
      </c>
    </row>
    <row r="152" spans="2:13">
      <c r="B152" s="662">
        <v>700</v>
      </c>
      <c r="C152" s="648">
        <v>7.6</v>
      </c>
      <c r="D152" s="669" t="e">
        <f t="shared" si="4"/>
        <v>#DIV/0!</v>
      </c>
      <c r="E152" s="648">
        <v>18.399999999999999</v>
      </c>
      <c r="F152" s="669" t="e">
        <f>E152/$S$43*100</f>
        <v>#DIV/0!</v>
      </c>
      <c r="I152" s="667">
        <v>600</v>
      </c>
      <c r="J152" s="646">
        <v>18.8</v>
      </c>
      <c r="K152" s="668" t="e">
        <f t="shared" si="5"/>
        <v>#DIV/0!</v>
      </c>
      <c r="L152" s="646">
        <v>34.200000000000003</v>
      </c>
      <c r="M152" s="668" t="e">
        <f>L152/$Z$43*100</f>
        <v>#DIV/0!</v>
      </c>
    </row>
    <row r="153" spans="2:13">
      <c r="I153" s="662">
        <v>700</v>
      </c>
      <c r="J153" s="648">
        <v>8.4</v>
      </c>
      <c r="K153" s="669" t="e">
        <f t="shared" si="5"/>
        <v>#DIV/0!</v>
      </c>
      <c r="L153" s="648">
        <v>23.5</v>
      </c>
      <c r="M153" s="669" t="e">
        <f>L153/$Z$43*100</f>
        <v>#DIV/0!</v>
      </c>
    </row>
    <row r="154" spans="2:13">
      <c r="B154" s="670" t="s">
        <v>907</v>
      </c>
      <c r="C154" s="671"/>
      <c r="D154" s="671"/>
      <c r="E154" s="672"/>
    </row>
    <row r="155" spans="2:13">
      <c r="B155" s="673" t="s">
        <v>908</v>
      </c>
      <c r="C155" s="674"/>
      <c r="D155" s="674"/>
      <c r="E155" s="675"/>
    </row>
    <row r="156" spans="2:13">
      <c r="B156" s="676" t="s">
        <v>901</v>
      </c>
      <c r="C156" s="488" t="s">
        <v>824</v>
      </c>
      <c r="D156" s="488" t="s">
        <v>901</v>
      </c>
      <c r="E156" s="677" t="s">
        <v>909</v>
      </c>
    </row>
    <row r="157" spans="2:13">
      <c r="B157" s="639">
        <v>85</v>
      </c>
      <c r="C157" s="22">
        <v>42000</v>
      </c>
      <c r="D157" s="22">
        <v>85</v>
      </c>
      <c r="E157" s="641">
        <v>100</v>
      </c>
    </row>
    <row r="158" spans="2:13">
      <c r="B158" s="639">
        <v>900</v>
      </c>
      <c r="C158" s="22">
        <v>23500</v>
      </c>
      <c r="D158" s="22">
        <v>900</v>
      </c>
      <c r="E158" s="668">
        <v>55.952380952380956</v>
      </c>
    </row>
    <row r="159" spans="2:13">
      <c r="B159" s="639">
        <v>1000</v>
      </c>
      <c r="C159" s="22">
        <v>20100</v>
      </c>
      <c r="D159" s="22">
        <v>1000</v>
      </c>
      <c r="E159" s="668">
        <v>47.857142857142861</v>
      </c>
    </row>
    <row r="160" spans="2:13">
      <c r="B160" s="639">
        <v>1300</v>
      </c>
      <c r="C160" s="22">
        <v>7375</v>
      </c>
      <c r="D160" s="22">
        <v>1300</v>
      </c>
      <c r="E160" s="668">
        <v>17.559523809523807</v>
      </c>
    </row>
    <row r="161" spans="2:12">
      <c r="B161" s="639">
        <v>1400</v>
      </c>
      <c r="C161" s="22">
        <v>3750</v>
      </c>
      <c r="D161" s="22">
        <v>1400</v>
      </c>
      <c r="E161" s="668">
        <v>8.9285714285714288</v>
      </c>
    </row>
    <row r="162" spans="2:12">
      <c r="B162" s="652"/>
      <c r="C162" s="104"/>
      <c r="D162" s="653"/>
      <c r="E162" s="678"/>
    </row>
    <row r="163" spans="2:12">
      <c r="B163" s="116"/>
      <c r="C163" s="269"/>
      <c r="D163" s="269"/>
      <c r="E163" s="270"/>
    </row>
    <row r="164" spans="2:12">
      <c r="B164" s="118"/>
      <c r="C164" s="640" t="s">
        <v>907</v>
      </c>
      <c r="E164" s="271"/>
    </row>
    <row r="165" spans="2:12">
      <c r="B165" s="118"/>
      <c r="C165" s="640" t="s">
        <v>908</v>
      </c>
      <c r="E165" s="271"/>
    </row>
    <row r="166" spans="2:12">
      <c r="B166" s="676" t="s">
        <v>901</v>
      </c>
      <c r="C166" s="488" t="s">
        <v>825</v>
      </c>
      <c r="D166" s="488" t="s">
        <v>901</v>
      </c>
      <c r="E166" s="677" t="s">
        <v>910</v>
      </c>
    </row>
    <row r="167" spans="2:12">
      <c r="B167" s="639">
        <v>85</v>
      </c>
      <c r="C167" s="22">
        <v>62400</v>
      </c>
      <c r="D167" s="22">
        <v>85</v>
      </c>
      <c r="E167" s="641">
        <v>100</v>
      </c>
    </row>
    <row r="168" spans="2:12">
      <c r="B168" s="639">
        <v>900</v>
      </c>
      <c r="C168" s="22">
        <v>45500</v>
      </c>
      <c r="D168" s="22">
        <v>900</v>
      </c>
      <c r="E168" s="668">
        <v>72.916666666666657</v>
      </c>
    </row>
    <row r="169" spans="2:12">
      <c r="B169" s="639">
        <v>1000</v>
      </c>
      <c r="C169" s="22">
        <v>36500</v>
      </c>
      <c r="D169" s="22">
        <v>1000</v>
      </c>
      <c r="E169" s="668">
        <v>58.493589743589745</v>
      </c>
    </row>
    <row r="170" spans="2:12">
      <c r="B170" s="639">
        <v>1200</v>
      </c>
      <c r="C170" s="22">
        <v>20000</v>
      </c>
      <c r="D170" s="22">
        <v>1200</v>
      </c>
      <c r="E170" s="668">
        <v>32.051282051282051</v>
      </c>
    </row>
    <row r="171" spans="2:12">
      <c r="B171" s="639">
        <v>1300</v>
      </c>
      <c r="C171" s="22">
        <v>13500</v>
      </c>
      <c r="D171" s="22">
        <v>1300</v>
      </c>
      <c r="E171" s="668">
        <v>21.634615384615387</v>
      </c>
    </row>
    <row r="172" spans="2:12">
      <c r="B172" s="639">
        <v>1400</v>
      </c>
      <c r="C172" s="22">
        <v>9025</v>
      </c>
      <c r="D172" s="22">
        <v>1400</v>
      </c>
      <c r="E172" s="668">
        <v>14.463141025641027</v>
      </c>
    </row>
    <row r="173" spans="2:12" ht="13.5" thickBot="1">
      <c r="B173" s="679"/>
      <c r="C173" s="220"/>
      <c r="D173" s="220"/>
      <c r="E173" s="680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874</v>
      </c>
    </row>
    <row r="246" spans="2:8">
      <c r="C246" t="s">
        <v>875</v>
      </c>
    </row>
    <row r="247" spans="2:8">
      <c r="C247" t="s">
        <v>975</v>
      </c>
    </row>
    <row r="250" spans="2:8" ht="15.75">
      <c r="B250" s="745" t="s">
        <v>976</v>
      </c>
      <c r="C250" s="746"/>
      <c r="D250" s="746"/>
      <c r="E250" s="746"/>
      <c r="F250" s="747"/>
      <c r="H250" s="22" t="s">
        <v>977</v>
      </c>
    </row>
    <row r="251" spans="2:8">
      <c r="B251" s="610" t="s">
        <v>978</v>
      </c>
      <c r="C251" s="748"/>
      <c r="D251" s="748"/>
      <c r="E251" s="748"/>
      <c r="F251" s="749"/>
      <c r="H251" s="750" t="s">
        <v>979</v>
      </c>
    </row>
    <row r="252" spans="2:8">
      <c r="B252" s="751" t="s">
        <v>980</v>
      </c>
      <c r="C252" s="751"/>
      <c r="F252" s="634"/>
      <c r="H252" s="751" t="s">
        <v>981</v>
      </c>
    </row>
    <row r="253" spans="2:8">
      <c r="B253" s="752"/>
      <c r="C253" s="751"/>
      <c r="F253" s="634"/>
    </row>
    <row r="254" spans="2:8">
      <c r="F254" s="634"/>
    </row>
    <row r="255" spans="2:8">
      <c r="B255" s="718" t="s">
        <v>193</v>
      </c>
    </row>
    <row r="257" spans="2:2">
      <c r="B257" s="634" t="s">
        <v>982</v>
      </c>
    </row>
    <row r="258" spans="2:2">
      <c r="B258" s="634" t="s">
        <v>983</v>
      </c>
    </row>
    <row r="259" spans="2:2">
      <c r="B259" s="634" t="s">
        <v>984</v>
      </c>
    </row>
    <row r="260" spans="2:2">
      <c r="B260" s="634" t="s">
        <v>985</v>
      </c>
    </row>
    <row r="262" spans="2:2">
      <c r="B262" s="634" t="s">
        <v>986</v>
      </c>
    </row>
    <row r="263" spans="2:2">
      <c r="B263" s="634" t="s">
        <v>987</v>
      </c>
    </row>
    <row r="264" spans="2:2">
      <c r="B264" s="634" t="s">
        <v>988</v>
      </c>
    </row>
    <row r="265" spans="2:2">
      <c r="B265" s="634" t="s">
        <v>989</v>
      </c>
    </row>
    <row r="266" spans="2:2">
      <c r="B266" s="634" t="s">
        <v>990</v>
      </c>
    </row>
    <row r="268" spans="2:2">
      <c r="B268" s="634" t="s">
        <v>991</v>
      </c>
    </row>
    <row r="269" spans="2:2">
      <c r="B269" s="634" t="s">
        <v>992</v>
      </c>
    </row>
    <row r="270" spans="2:2">
      <c r="B270" s="634" t="s">
        <v>993</v>
      </c>
    </row>
    <row r="271" spans="2:2">
      <c r="B271" s="55" t="s">
        <v>994</v>
      </c>
    </row>
    <row r="273" spans="2:2">
      <c r="B273" s="634" t="s">
        <v>995</v>
      </c>
    </row>
    <row r="274" spans="2:2">
      <c r="B274" s="634" t="s">
        <v>996</v>
      </c>
    </row>
    <row r="275" spans="2:2">
      <c r="B275" s="634" t="s">
        <v>997</v>
      </c>
    </row>
    <row r="276" spans="2:2">
      <c r="B276" s="634" t="s">
        <v>998</v>
      </c>
    </row>
    <row r="277" spans="2:2">
      <c r="B277" s="55" t="s">
        <v>999</v>
      </c>
    </row>
    <row r="278" spans="2:2">
      <c r="B278" s="634" t="s">
        <v>1000</v>
      </c>
    </row>
    <row r="280" spans="2:2">
      <c r="B280" s="634" t="s">
        <v>1001</v>
      </c>
    </row>
    <row r="281" spans="2:2">
      <c r="B281" s="634" t="s">
        <v>1002</v>
      </c>
    </row>
    <row r="282" spans="2:2">
      <c r="B282" s="634" t="s">
        <v>1003</v>
      </c>
    </row>
    <row r="284" spans="2:2">
      <c r="B284" s="634" t="s">
        <v>1004</v>
      </c>
    </row>
    <row r="285" spans="2:2">
      <c r="B285" s="634" t="s">
        <v>1005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5546875" defaultRowHeight="12.75"/>
  <sheetData>
    <row r="2" spans="2:21">
      <c r="Q2" s="718" t="s">
        <v>925</v>
      </c>
    </row>
    <row r="3" spans="2:21">
      <c r="D3" s="719"/>
    </row>
    <row r="4" spans="2:21">
      <c r="B4" s="602" t="s">
        <v>934</v>
      </c>
      <c r="D4" s="602"/>
    </row>
    <row r="5" spans="2:21">
      <c r="U5" s="634" t="s">
        <v>926</v>
      </c>
    </row>
    <row r="6" spans="2:21">
      <c r="B6" s="415" t="s">
        <v>935</v>
      </c>
    </row>
    <row r="7" spans="2:21">
      <c r="B7" s="415"/>
    </row>
    <row r="8" spans="2:21">
      <c r="B8" s="720" t="s">
        <v>936</v>
      </c>
      <c r="C8" s="721">
        <f>2.368+2*0.065</f>
        <v>2.4979999999999998</v>
      </c>
      <c r="D8" s="634" t="s">
        <v>937</v>
      </c>
      <c r="E8" t="s">
        <v>938</v>
      </c>
    </row>
    <row r="9" spans="2:21">
      <c r="B9" s="2" t="s">
        <v>939</v>
      </c>
      <c r="C9" s="721">
        <v>6.5000000000000002E-2</v>
      </c>
      <c r="D9" s="634" t="s">
        <v>937</v>
      </c>
      <c r="E9" t="s">
        <v>940</v>
      </c>
      <c r="U9" t="s">
        <v>927</v>
      </c>
    </row>
    <row r="10" spans="2:21" ht="15.75">
      <c r="B10" s="720" t="s">
        <v>941</v>
      </c>
      <c r="C10" s="721">
        <v>1.5</v>
      </c>
      <c r="E10" s="634" t="s">
        <v>942</v>
      </c>
      <c r="F10" s="765"/>
    </row>
    <row r="11" spans="2:21">
      <c r="B11" s="2"/>
      <c r="C11" s="8"/>
    </row>
    <row r="12" spans="2:21">
      <c r="B12" s="722" t="s">
        <v>943</v>
      </c>
      <c r="C12" s="8"/>
    </row>
    <row r="13" spans="2:21">
      <c r="C13" s="8"/>
      <c r="U13" t="s">
        <v>928</v>
      </c>
    </row>
    <row r="14" spans="2:21">
      <c r="B14" s="720" t="s">
        <v>944</v>
      </c>
      <c r="C14" s="721">
        <v>310</v>
      </c>
      <c r="D14" s="634" t="s">
        <v>945</v>
      </c>
      <c r="E14" t="s">
        <v>820</v>
      </c>
    </row>
    <row r="15" spans="2:21">
      <c r="B15" s="720" t="s">
        <v>946</v>
      </c>
      <c r="C15" s="721">
        <v>462</v>
      </c>
      <c r="D15" s="634" t="s">
        <v>945</v>
      </c>
      <c r="E15" s="634" t="s">
        <v>821</v>
      </c>
    </row>
    <row r="16" spans="2:21">
      <c r="B16" s="2" t="s">
        <v>947</v>
      </c>
      <c r="C16" s="721">
        <v>9.9</v>
      </c>
      <c r="D16" s="634" t="s">
        <v>948</v>
      </c>
      <c r="E16" t="s">
        <v>949</v>
      </c>
    </row>
    <row r="17" spans="2:21">
      <c r="B17" s="723" t="s">
        <v>950</v>
      </c>
      <c r="C17" s="721">
        <v>0.32</v>
      </c>
      <c r="E17" t="s">
        <v>951</v>
      </c>
    </row>
    <row r="18" spans="2:21">
      <c r="B18" s="723"/>
      <c r="U18" t="s">
        <v>929</v>
      </c>
    </row>
    <row r="19" spans="2:21">
      <c r="B19" s="723" t="s">
        <v>952</v>
      </c>
      <c r="C19" s="10">
        <f>fty/ftu</f>
        <v>0.67099567099567103</v>
      </c>
      <c r="E19" t="s">
        <v>953</v>
      </c>
    </row>
    <row r="20" spans="2:21">
      <c r="B20" s="720" t="s">
        <v>954</v>
      </c>
      <c r="C20" s="10">
        <f>ca*betaMechanical^4+cb*betaMechanical^3+cc*betaMechanical^2+cd*betaMechanical+ce</f>
        <v>1.5804730506428193</v>
      </c>
      <c r="E20" t="s">
        <v>955</v>
      </c>
    </row>
    <row r="21" spans="2:21">
      <c r="I21" s="724" t="s">
        <v>893</v>
      </c>
      <c r="J21" s="725"/>
      <c r="K21" s="725"/>
      <c r="L21" s="725"/>
      <c r="M21" s="725"/>
      <c r="N21" s="726"/>
    </row>
    <row r="22" spans="2:21">
      <c r="B22" s="415" t="s">
        <v>956</v>
      </c>
      <c r="I22" s="727"/>
      <c r="J22" s="728"/>
      <c r="K22" s="728"/>
      <c r="L22" s="729" t="s">
        <v>957</v>
      </c>
      <c r="M22" s="728"/>
      <c r="N22" s="730"/>
      <c r="U22" t="s">
        <v>930</v>
      </c>
    </row>
    <row r="23" spans="2:21">
      <c r="B23" s="415"/>
      <c r="I23" s="727"/>
      <c r="J23" s="728"/>
      <c r="K23" s="728"/>
      <c r="L23" s="729"/>
      <c r="M23" s="728"/>
      <c r="N23" s="730"/>
    </row>
    <row r="24" spans="2:21" ht="14.25">
      <c r="B24" s="731" t="s">
        <v>958</v>
      </c>
      <c r="C24" s="732">
        <f>2*t*fty*1000/do/s</f>
        <v>579.02298850574732</v>
      </c>
      <c r="D24" s="719" t="s">
        <v>959</v>
      </c>
      <c r="E24" s="733" t="s">
        <v>960</v>
      </c>
      <c r="I24" s="734" t="s">
        <v>441</v>
      </c>
      <c r="J24" s="735" t="s">
        <v>65</v>
      </c>
      <c r="K24" s="728"/>
      <c r="L24" s="735" t="s">
        <v>63</v>
      </c>
      <c r="M24" s="736">
        <v>9.5832999999999995</v>
      </c>
      <c r="N24" s="730"/>
    </row>
    <row r="25" spans="2:21" ht="14.25">
      <c r="B25" s="731" t="s">
        <v>961</v>
      </c>
      <c r="C25" s="732">
        <f>2*t*fty*1000/do*b</f>
        <v>1372.6953435540008</v>
      </c>
      <c r="D25" s="719" t="s">
        <v>959</v>
      </c>
      <c r="E25" s="733" t="s">
        <v>962</v>
      </c>
      <c r="I25" s="727">
        <v>0.5</v>
      </c>
      <c r="J25" s="728">
        <v>2.048</v>
      </c>
      <c r="K25" s="728"/>
      <c r="L25" s="735" t="s">
        <v>65</v>
      </c>
      <c r="M25" s="736">
        <v>-33.527999999999999</v>
      </c>
      <c r="N25" s="730"/>
    </row>
    <row r="26" spans="2:21" ht="14.25">
      <c r="B26" s="731" t="s">
        <v>963</v>
      </c>
      <c r="C26" s="737">
        <f>C25/C24</f>
        <v>2.3707095759642289</v>
      </c>
      <c r="E26" s="733" t="s">
        <v>929</v>
      </c>
      <c r="I26" s="727">
        <f>0.1+I25</f>
        <v>0.6</v>
      </c>
      <c r="J26" s="728">
        <v>1.7350000000000001</v>
      </c>
      <c r="K26" s="728"/>
      <c r="L26" s="735" t="s">
        <v>66</v>
      </c>
      <c r="M26" s="736">
        <v>44.929000000000002</v>
      </c>
      <c r="N26" s="730"/>
      <c r="U26" t="s">
        <v>931</v>
      </c>
    </row>
    <row r="27" spans="2:21">
      <c r="B27" s="731"/>
      <c r="C27" s="737"/>
      <c r="E27" s="733"/>
      <c r="I27" s="727"/>
      <c r="J27" s="728"/>
      <c r="K27" s="728"/>
      <c r="L27" s="735"/>
      <c r="M27" s="736"/>
      <c r="N27" s="730"/>
    </row>
    <row r="28" spans="2:21">
      <c r="B28" s="738" t="s">
        <v>964</v>
      </c>
      <c r="C28" s="737"/>
      <c r="E28" s="733"/>
      <c r="I28" s="727"/>
      <c r="J28" s="728"/>
      <c r="K28" s="728"/>
      <c r="L28" s="735"/>
      <c r="M28" s="736"/>
      <c r="N28" s="730"/>
    </row>
    <row r="29" spans="2:21">
      <c r="B29" s="731"/>
      <c r="C29" s="737"/>
      <c r="E29" s="733"/>
      <c r="I29" s="727"/>
      <c r="J29" s="728"/>
      <c r="K29" s="728"/>
      <c r="L29" s="735"/>
      <c r="M29" s="736"/>
      <c r="N29" s="730"/>
    </row>
    <row r="30" spans="2:21" ht="14.25">
      <c r="B30" s="739" t="s">
        <v>965</v>
      </c>
      <c r="C30" s="740">
        <f>2*py*(do/2)^2/e/10^6/t*(1-nu/2)</f>
        <v>0.81364040404040427</v>
      </c>
      <c r="D30" s="634" t="s">
        <v>966</v>
      </c>
      <c r="E30" s="741" t="s">
        <v>967</v>
      </c>
      <c r="I30" s="727"/>
      <c r="J30" s="728"/>
      <c r="K30" s="728"/>
      <c r="L30" s="735"/>
      <c r="M30" s="736"/>
      <c r="N30" s="730"/>
    </row>
    <row r="31" spans="2:21" ht="14.25">
      <c r="B31" s="739" t="s">
        <v>968</v>
      </c>
      <c r="C31" s="740">
        <f>PI()*deltad</f>
        <v>2.556126715997165</v>
      </c>
      <c r="D31" s="634" t="s">
        <v>966</v>
      </c>
      <c r="E31" s="741" t="s">
        <v>969</v>
      </c>
      <c r="I31" s="727"/>
      <c r="J31" s="728"/>
      <c r="K31" s="728"/>
      <c r="L31" s="735"/>
      <c r="M31" s="736"/>
      <c r="N31" s="730"/>
      <c r="Q31" s="104"/>
      <c r="R31" s="104"/>
    </row>
    <row r="32" spans="2:21">
      <c r="I32" s="727">
        <f>0.1+I26</f>
        <v>0.7</v>
      </c>
      <c r="J32" s="728">
        <v>1.5269999999999999</v>
      </c>
      <c r="K32" s="728"/>
      <c r="L32" s="735" t="s">
        <v>53</v>
      </c>
      <c r="M32" s="736">
        <v>-28.478999999999999</v>
      </c>
      <c r="N32" s="730"/>
      <c r="Q32" s="634" t="s">
        <v>874</v>
      </c>
    </row>
    <row r="33" spans="2:17">
      <c r="I33" s="727">
        <f>0.1+I32</f>
        <v>0.79999999999999993</v>
      </c>
      <c r="J33" s="728">
        <v>1.379</v>
      </c>
      <c r="K33" s="728"/>
      <c r="L33" s="735" t="s">
        <v>67</v>
      </c>
      <c r="M33" s="736">
        <v>8.6475000000000009</v>
      </c>
      <c r="N33" s="730"/>
      <c r="Q33" s="634" t="s">
        <v>932</v>
      </c>
    </row>
    <row r="34" spans="2:17">
      <c r="B34" s="632" t="s">
        <v>314</v>
      </c>
      <c r="I34" s="727">
        <f>0.1+I33</f>
        <v>0.89999999999999991</v>
      </c>
      <c r="J34" s="728">
        <v>1.254</v>
      </c>
      <c r="K34" s="728"/>
      <c r="L34" s="728"/>
      <c r="M34" s="728"/>
      <c r="N34" s="730"/>
      <c r="Q34" s="634" t="s">
        <v>933</v>
      </c>
    </row>
    <row r="35" spans="2:17">
      <c r="B35" s="633" t="s">
        <v>970</v>
      </c>
      <c r="I35" s="742">
        <f>0.1+I34</f>
        <v>0.99999999999999989</v>
      </c>
      <c r="J35" s="743">
        <v>1.153</v>
      </c>
      <c r="K35" s="743"/>
      <c r="L35" s="743"/>
      <c r="M35" s="743"/>
      <c r="N35" s="744"/>
    </row>
    <row r="36" spans="2:17" ht="13.5">
      <c r="B36" s="633" t="s">
        <v>868</v>
      </c>
    </row>
    <row r="37" spans="2:17" ht="13.5">
      <c r="B37" s="129" t="s">
        <v>869</v>
      </c>
    </row>
    <row r="38" spans="2:17" ht="13.5">
      <c r="B38" s="633" t="s">
        <v>870</v>
      </c>
    </row>
    <row r="39" spans="2:17">
      <c r="B39" s="633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4" t="s">
        <v>971</v>
      </c>
      <c r="G41" s="271"/>
    </row>
    <row r="42" spans="2:17">
      <c r="B42" s="118"/>
      <c r="C42" s="634" t="s">
        <v>972</v>
      </c>
      <c r="G42" s="271"/>
    </row>
    <row r="43" spans="2:17">
      <c r="B43" s="118"/>
      <c r="C43" s="634" t="s">
        <v>973</v>
      </c>
      <c r="G43" s="271"/>
    </row>
    <row r="44" spans="2:17">
      <c r="B44" s="118"/>
      <c r="C44" t="s">
        <v>974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tabSelected="1" zoomScale="110" zoomScaleNormal="110" workbookViewId="0">
      <selection activeCell="E17" sqref="E17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Motor design for Promesa</v>
      </c>
      <c r="C8" s="199"/>
      <c r="D8" s="170"/>
      <c r="E8" s="167"/>
    </row>
    <row r="9" spans="2:5">
      <c r="B9" s="160"/>
      <c r="C9" s="161" t="s">
        <v>335</v>
      </c>
      <c r="D9" s="162">
        <f>mgrain</f>
        <v>1.0955660913674703</v>
      </c>
      <c r="E9" s="163" t="s">
        <v>28</v>
      </c>
    </row>
    <row r="10" spans="2:5">
      <c r="B10" s="164"/>
      <c r="C10" s="165"/>
      <c r="D10" s="166">
        <f>D9/0.4536</f>
        <v>2.4152691608630299</v>
      </c>
      <c r="E10" s="167" t="s">
        <v>337</v>
      </c>
    </row>
    <row r="11" spans="2:5">
      <c r="B11" s="160"/>
      <c r="C11" s="161" t="s">
        <v>176</v>
      </c>
      <c r="D11" s="168">
        <f>itot</f>
        <v>1236.7351653643811</v>
      </c>
      <c r="E11" s="163" t="s">
        <v>174</v>
      </c>
    </row>
    <row r="12" spans="2:5">
      <c r="B12" s="164"/>
      <c r="C12" s="165"/>
      <c r="D12" s="169">
        <f>D11/4.448</f>
        <v>278.04297782472594</v>
      </c>
      <c r="E12" s="167" t="s">
        <v>338</v>
      </c>
    </row>
    <row r="13" spans="2:5">
      <c r="B13" s="160"/>
      <c r="C13" s="161" t="s">
        <v>339</v>
      </c>
      <c r="D13" s="168">
        <f>Performance!K22</f>
        <v>1102.60592877522</v>
      </c>
      <c r="E13" s="163" t="s">
        <v>168</v>
      </c>
    </row>
    <row r="14" spans="2:5">
      <c r="B14" s="164"/>
      <c r="C14" s="170"/>
      <c r="D14" s="169">
        <f>Performance!P22</f>
        <v>247.87687801250394</v>
      </c>
      <c r="E14" s="167" t="s">
        <v>337</v>
      </c>
    </row>
    <row r="15" spans="2:5">
      <c r="B15" s="171"/>
      <c r="C15" s="172" t="s">
        <v>340</v>
      </c>
      <c r="D15" s="173">
        <f>Performance!K23</f>
        <v>1.1216474835557546</v>
      </c>
      <c r="E15" s="174" t="s">
        <v>169</v>
      </c>
    </row>
    <row r="16" spans="2:5">
      <c r="B16" s="171"/>
      <c r="C16" s="172" t="s">
        <v>336</v>
      </c>
      <c r="D16" s="175">
        <f>Performance!C18</f>
        <v>115.11879599785532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J</v>
      </c>
      <c r="E17" s="201">
        <f>Performance!K22</f>
        <v>1102.60592877522</v>
      </c>
    </row>
    <row r="19" spans="2:14">
      <c r="B19" s="812" t="s">
        <v>349</v>
      </c>
      <c r="C19" s="813"/>
      <c r="D19" s="813"/>
      <c r="E19" s="814"/>
    </row>
    <row r="20" spans="2:14">
      <c r="B20" s="188" t="s">
        <v>348</v>
      </c>
      <c r="C20" s="189">
        <f>N47</f>
        <v>5.4264711140814159E-2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6.0587405954820858E-2</v>
      </c>
      <c r="D25" s="186">
        <f>Performance!J70</f>
        <v>990.22724756818093</v>
      </c>
      <c r="E25" s="187">
        <f>Performance!K70</f>
        <v>222.61302269866033</v>
      </c>
      <c r="N25" s="322">
        <f t="shared" ref="N25:N46" si="0">C25-C24</f>
        <v>6.0587405954820858E-2</v>
      </c>
    </row>
    <row r="26" spans="2:14">
      <c r="B26" s="184">
        <f t="shared" ref="B26:B45" si="1">B25+1</f>
        <v>3</v>
      </c>
      <c r="C26" s="185">
        <f>Performance!L71</f>
        <v>6.194005466850757E-2</v>
      </c>
      <c r="D26" s="186">
        <f>Performance!J71</f>
        <v>991.14463343598845</v>
      </c>
      <c r="E26" s="187">
        <f>Performance!K71</f>
        <v>222.81926024818767</v>
      </c>
      <c r="N26" s="322">
        <f t="shared" si="0"/>
        <v>1.3526487136867119E-3</v>
      </c>
    </row>
    <row r="27" spans="2:14">
      <c r="B27" s="184">
        <f t="shared" si="1"/>
        <v>4</v>
      </c>
      <c r="C27" s="185">
        <f>Performance!L112</f>
        <v>0.11709807233572025</v>
      </c>
      <c r="D27" s="186">
        <f>Performance!J112</f>
        <v>1027.1617948640012</v>
      </c>
      <c r="E27" s="187">
        <f>Performance!K112</f>
        <v>230.91627958814829</v>
      </c>
      <c r="N27" s="323">
        <f t="shared" si="0"/>
        <v>5.5158017667212685E-2</v>
      </c>
    </row>
    <row r="28" spans="2:14">
      <c r="B28" s="184">
        <f t="shared" si="1"/>
        <v>5</v>
      </c>
      <c r="C28" s="185">
        <f>Performance!L154</f>
        <v>0.17304459143618023</v>
      </c>
      <c r="D28" s="186">
        <f>Performance!J154</f>
        <v>1060.7529888965289</v>
      </c>
      <c r="E28" s="187">
        <f>Performance!K154</f>
        <v>238.46791711175956</v>
      </c>
      <c r="N28" s="323">
        <f t="shared" si="0"/>
        <v>5.5946519100459974E-2</v>
      </c>
    </row>
    <row r="29" spans="2:14">
      <c r="B29" s="184">
        <f t="shared" si="1"/>
        <v>6</v>
      </c>
      <c r="C29" s="185">
        <f>Performance!L196</f>
        <v>0.22850067187876882</v>
      </c>
      <c r="D29" s="186">
        <f>Performance!J196</f>
        <v>1090.8986218199816</v>
      </c>
      <c r="E29" s="187">
        <f>Performance!K196</f>
        <v>245.24495792005342</v>
      </c>
      <c r="N29" s="323">
        <f t="shared" si="0"/>
        <v>5.5456080442588596E-2</v>
      </c>
    </row>
    <row r="30" spans="2:14">
      <c r="B30" s="184">
        <f t="shared" si="1"/>
        <v>7</v>
      </c>
      <c r="C30" s="185">
        <f>Performance!L238</f>
        <v>0.28353454557805113</v>
      </c>
      <c r="D30" s="186">
        <f>Performance!J238</f>
        <v>1117.5098088550365</v>
      </c>
      <c r="E30" s="187">
        <f>Performance!K238</f>
        <v>251.22741982263307</v>
      </c>
      <c r="N30" s="323">
        <f t="shared" si="0"/>
        <v>5.503387369928231E-2</v>
      </c>
    </row>
    <row r="31" spans="2:14">
      <c r="B31" s="184">
        <f t="shared" si="1"/>
        <v>8</v>
      </c>
      <c r="C31" s="185">
        <f>Performance!L280</f>
        <v>0.33820993940585936</v>
      </c>
      <c r="D31" s="186">
        <f>Performance!J280</f>
        <v>1140.5101307938514</v>
      </c>
      <c r="E31" s="187">
        <f>Performance!K280</f>
        <v>256.39812301466918</v>
      </c>
      <c r="N31" s="323">
        <f t="shared" si="0"/>
        <v>5.4675393827808227E-2</v>
      </c>
    </row>
    <row r="32" spans="2:14">
      <c r="B32" s="184">
        <f t="shared" si="1"/>
        <v>9</v>
      </c>
      <c r="C32" s="185">
        <f>Performance!L322</f>
        <v>0.39258690438367599</v>
      </c>
      <c r="D32" s="186">
        <f>Performance!J322</f>
        <v>1159.8349197145876</v>
      </c>
      <c r="E32" s="187">
        <f>Performance!K322</f>
        <v>260.74252949835613</v>
      </c>
      <c r="N32" s="323">
        <f t="shared" si="0"/>
        <v>5.4376964977816633E-2</v>
      </c>
    </row>
    <row r="33" spans="2:14">
      <c r="B33" s="184">
        <f t="shared" si="1"/>
        <v>10</v>
      </c>
      <c r="C33" s="185">
        <f>Performance!L364</f>
        <v>0.4467225348512987</v>
      </c>
      <c r="D33" s="186">
        <f>Performance!J364</f>
        <v>1175.4306724889868</v>
      </c>
      <c r="E33" s="187">
        <f>Performance!K364</f>
        <v>264.24861123352969</v>
      </c>
      <c r="N33" s="323">
        <f t="shared" si="0"/>
        <v>5.4135630467622708E-2</v>
      </c>
    </row>
    <row r="34" spans="2:14">
      <c r="B34" s="184">
        <f t="shared" si="1"/>
        <v>11</v>
      </c>
      <c r="C34" s="185">
        <f>Performance!L406</f>
        <v>0.50067160327101801</v>
      </c>
      <c r="D34" s="186">
        <f>Performance!J406</f>
        <v>1187.2545787155123</v>
      </c>
      <c r="E34" s="187">
        <f>Performance!K406</f>
        <v>266.90674401229984</v>
      </c>
      <c r="N34" s="323">
        <f t="shared" si="0"/>
        <v>5.3949068419719304E-2</v>
      </c>
    </row>
    <row r="35" spans="2:14">
      <c r="B35" s="184">
        <f t="shared" si="1"/>
        <v>12</v>
      </c>
      <c r="C35" s="185">
        <f>Performance!L448</f>
        <v>0.55448713141789518</v>
      </c>
      <c r="D35" s="186">
        <f>Performance!J448</f>
        <v>1195.274152861328</v>
      </c>
      <c r="E35" s="187">
        <f>Performance!K448</f>
        <v>268.7096247608759</v>
      </c>
      <c r="N35" s="323">
        <f t="shared" si="0"/>
        <v>5.3815528146877178E-2</v>
      </c>
    </row>
    <row r="36" spans="2:14">
      <c r="B36" s="184">
        <f t="shared" si="1"/>
        <v>13</v>
      </c>
      <c r="C36" s="185">
        <f>Performance!L490</f>
        <v>0.60822091518768362</v>
      </c>
      <c r="D36" s="186">
        <f>Performance!J490</f>
        <v>1199.4669629996447</v>
      </c>
      <c r="E36" s="187">
        <f>Performance!K490</f>
        <v>269.65221055699942</v>
      </c>
      <c r="N36" s="323">
        <f t="shared" si="0"/>
        <v>5.3733783769788435E-2</v>
      </c>
    </row>
    <row r="37" spans="2:14">
      <c r="B37" s="184">
        <f t="shared" si="1"/>
        <v>14</v>
      </c>
      <c r="C37" s="185">
        <f>Performance!L532</f>
        <v>0.66192401779343768</v>
      </c>
      <c r="D37" s="186">
        <f>Performance!J532</f>
        <v>1199.8204507517162</v>
      </c>
      <c r="E37" s="187">
        <f>Performance!K532</f>
        <v>269.73167815109849</v>
      </c>
      <c r="N37" s="323">
        <f t="shared" si="0"/>
        <v>5.3703102605754061E-2</v>
      </c>
    </row>
    <row r="38" spans="2:14">
      <c r="B38" s="184">
        <f t="shared" si="1"/>
        <v>15</v>
      </c>
      <c r="C38" s="185">
        <f>Performance!L574</f>
        <v>0.71564724449958761</v>
      </c>
      <c r="D38" s="186">
        <f>Performance!J574</f>
        <v>1196.3318390025902</v>
      </c>
      <c r="E38" s="187">
        <f>Performance!K574</f>
        <v>268.947403219862</v>
      </c>
      <c r="N38" s="323">
        <f t="shared" si="0"/>
        <v>5.3723226706149929E-2</v>
      </c>
    </row>
    <row r="39" spans="2:14">
      <c r="B39" s="184">
        <f t="shared" si="1"/>
        <v>16</v>
      </c>
      <c r="C39" s="185">
        <f>Performance!L616</f>
        <v>0.76944161111862308</v>
      </c>
      <c r="D39" s="186">
        <f>Performance!J616</f>
        <v>1189.0081257576517</v>
      </c>
      <c r="E39" s="187">
        <f>Performance!K616</f>
        <v>267.30095898512917</v>
      </c>
      <c r="N39" s="323">
        <f t="shared" si="0"/>
        <v>5.3794366619035472E-2</v>
      </c>
    </row>
    <row r="40" spans="2:14">
      <c r="B40" s="184">
        <f t="shared" si="1"/>
        <v>17</v>
      </c>
      <c r="C40" s="185">
        <f>Performance!L658</f>
        <v>0.82335881819325718</v>
      </c>
      <c r="D40" s="186">
        <f>Performance!J658</f>
        <v>1177.8661642343689</v>
      </c>
      <c r="E40" s="187">
        <f>Performance!K658</f>
        <v>264.79613421931765</v>
      </c>
      <c r="N40" s="323">
        <f t="shared" si="0"/>
        <v>5.3917207074634099E-2</v>
      </c>
    </row>
    <row r="41" spans="2:14">
      <c r="B41" s="184">
        <f t="shared" si="1"/>
        <v>18</v>
      </c>
      <c r="C41" s="185">
        <f>Performance!L700</f>
        <v>0.87745174308150575</v>
      </c>
      <c r="D41" s="186">
        <f>Performance!J700</f>
        <v>1162.9328310134438</v>
      </c>
      <c r="E41" s="187">
        <f>Performance!K700</f>
        <v>261.4389710474897</v>
      </c>
      <c r="N41" s="323">
        <f t="shared" si="0"/>
        <v>5.4092924888248572E-2</v>
      </c>
    </row>
    <row r="42" spans="2:14">
      <c r="B42" s="184">
        <f t="shared" si="1"/>
        <v>19</v>
      </c>
      <c r="C42" s="185">
        <f>Performance!L742</f>
        <v>0.93177496307860874</v>
      </c>
      <c r="D42" s="186">
        <f>Performance!J742</f>
        <v>1144.2452858919451</v>
      </c>
      <c r="E42" s="187">
        <f>Performance!K742</f>
        <v>257.23782336494429</v>
      </c>
      <c r="N42" s="323">
        <f t="shared" si="0"/>
        <v>5.4323219997102989E-2</v>
      </c>
    </row>
    <row r="43" spans="2:14">
      <c r="B43" s="184">
        <f t="shared" si="1"/>
        <v>20</v>
      </c>
      <c r="C43" s="185">
        <f>Performance!L784</f>
        <v>0.9863853243260835</v>
      </c>
      <c r="D43" s="186">
        <f>Performance!J784</f>
        <v>1121.8513290756953</v>
      </c>
      <c r="E43" s="187">
        <f>Performance!K784</f>
        <v>252.20343713765013</v>
      </c>
      <c r="N43" s="323">
        <f t="shared" si="0"/>
        <v>5.4610361247474759E-2</v>
      </c>
    </row>
    <row r="44" spans="2:14">
      <c r="B44" s="184">
        <f t="shared" si="1"/>
        <v>21</v>
      </c>
      <c r="C44" s="185">
        <f>Performance!L826</f>
        <v>1.0413425737152366</v>
      </c>
      <c r="D44" s="186">
        <f>Performance!J826</f>
        <v>1095.8098636189529</v>
      </c>
      <c r="E44" s="187">
        <f>Performance!K826</f>
        <v>246.34905436332741</v>
      </c>
      <c r="N44" s="323">
        <f t="shared" si="0"/>
        <v>5.495724938915314E-2</v>
      </c>
    </row>
    <row r="45" spans="2:14">
      <c r="B45" s="184">
        <f t="shared" si="1"/>
        <v>22</v>
      </c>
      <c r="C45" s="185">
        <f>Performance!L868</f>
        <v>1.0929695663439767</v>
      </c>
      <c r="D45" s="186">
        <f>Performance!J868</f>
        <v>682.72082608920323</v>
      </c>
      <c r="E45" s="187">
        <f>Performance!K868</f>
        <v>153.4824931633477</v>
      </c>
      <c r="N45" s="323">
        <f t="shared" si="0"/>
        <v>5.1626992628740043E-2</v>
      </c>
    </row>
    <row r="46" spans="2:14">
      <c r="B46" s="184">
        <v>23</v>
      </c>
      <c r="C46" s="185">
        <f>Performance!L910</f>
        <v>1.1223469449511638</v>
      </c>
      <c r="D46" s="186">
        <f>Performance!J910</f>
        <v>0</v>
      </c>
      <c r="E46" s="187">
        <f>Performance!K910</f>
        <v>0</v>
      </c>
      <c r="N46" s="323">
        <f t="shared" si="0"/>
        <v>2.9377378607187143E-2</v>
      </c>
    </row>
    <row r="47" spans="2:14">
      <c r="N47" s="324">
        <f>AVERAGE(N27:N45)</f>
        <v>5.4264711140814159E-2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F15" sqref="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15" t="s">
        <v>59</v>
      </c>
      <c r="D3" s="816"/>
      <c r="E3" s="816"/>
      <c r="F3" s="817"/>
    </row>
    <row r="4" spans="1:8" ht="14.25">
      <c r="C4" s="365" t="s">
        <v>60</v>
      </c>
      <c r="D4" s="818" t="s">
        <v>61</v>
      </c>
      <c r="E4" s="819"/>
      <c r="F4" s="820"/>
    </row>
    <row r="5" spans="1:8" ht="14.25">
      <c r="C5" s="366"/>
      <c r="D5" s="821" t="s">
        <v>62</v>
      </c>
      <c r="E5" s="822"/>
      <c r="F5" s="823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24" t="s">
        <v>135</v>
      </c>
      <c r="C6" s="825"/>
      <c r="D6" s="825"/>
      <c r="E6" s="825"/>
      <c r="F6" s="825"/>
      <c r="G6" s="825"/>
      <c r="H6" s="825"/>
      <c r="I6" s="825"/>
      <c r="J6" s="825"/>
      <c r="K6" s="825"/>
      <c r="L6" s="82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topLeftCell="A26" zoomScaleNormal="100" workbookViewId="0">
      <selection activeCell="P40" sqref="P4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35" t="s">
        <v>365</v>
      </c>
      <c r="C5" s="836"/>
      <c r="D5" s="836"/>
      <c r="E5" s="836"/>
      <c r="F5" s="836"/>
      <c r="G5" s="836"/>
      <c r="H5" s="836"/>
      <c r="I5" s="836"/>
      <c r="J5" s="836"/>
      <c r="K5" s="837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0"/>
      <c r="C6" s="830"/>
      <c r="D6" s="830"/>
      <c r="E6" s="25" t="s">
        <v>80</v>
      </c>
      <c r="F6" s="25" t="s">
        <v>81</v>
      </c>
      <c r="G6" s="830"/>
      <c r="H6" s="830"/>
      <c r="I6" s="830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31" t="s">
        <v>82</v>
      </c>
      <c r="C7" s="831"/>
      <c r="D7" s="831"/>
      <c r="E7" s="831" t="s">
        <v>83</v>
      </c>
      <c r="F7" s="831"/>
      <c r="G7" s="831" t="s">
        <v>84</v>
      </c>
      <c r="H7" s="831"/>
      <c r="I7" s="831"/>
      <c r="J7" s="831" t="s">
        <v>85</v>
      </c>
      <c r="K7" s="831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27" t="s">
        <v>401</v>
      </c>
      <c r="C16" s="828"/>
      <c r="D16" s="828"/>
      <c r="E16" s="828"/>
      <c r="F16" s="828"/>
      <c r="G16" s="828"/>
      <c r="H16" s="828"/>
      <c r="I16" s="828"/>
      <c r="J16" s="828"/>
      <c r="K16" s="82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0"/>
      <c r="C17" s="830"/>
      <c r="D17" s="830"/>
      <c r="E17" s="25" t="s">
        <v>80</v>
      </c>
      <c r="F17" s="25" t="s">
        <v>81</v>
      </c>
      <c r="G17" s="830"/>
      <c r="H17" s="830"/>
      <c r="I17" s="830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31" t="s">
        <v>82</v>
      </c>
      <c r="C18" s="831"/>
      <c r="D18" s="831"/>
      <c r="E18" s="831" t="s">
        <v>83</v>
      </c>
      <c r="F18" s="831"/>
      <c r="G18" s="832" t="s">
        <v>84</v>
      </c>
      <c r="H18" s="833"/>
      <c r="I18" s="834"/>
      <c r="J18" s="832" t="s">
        <v>85</v>
      </c>
      <c r="K18" s="834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27" t="s">
        <v>475</v>
      </c>
      <c r="C25" s="828"/>
      <c r="D25" s="828"/>
      <c r="E25" s="828"/>
      <c r="F25" s="828"/>
      <c r="G25" s="828"/>
      <c r="H25" s="828"/>
      <c r="I25" s="828"/>
      <c r="J25" s="828"/>
      <c r="K25" s="82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0"/>
      <c r="C26" s="830"/>
      <c r="D26" s="830"/>
      <c r="E26" s="25" t="s">
        <v>80</v>
      </c>
      <c r="F26" s="25" t="s">
        <v>81</v>
      </c>
      <c r="G26" s="830"/>
      <c r="H26" s="830"/>
      <c r="I26" s="830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31" t="s">
        <v>82</v>
      </c>
      <c r="C27" s="831"/>
      <c r="D27" s="831"/>
      <c r="E27" s="831" t="s">
        <v>83</v>
      </c>
      <c r="F27" s="831"/>
      <c r="G27" s="832" t="s">
        <v>84</v>
      </c>
      <c r="H27" s="833"/>
      <c r="I27" s="834"/>
      <c r="J27" s="832" t="s">
        <v>85</v>
      </c>
      <c r="K27" s="834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27" t="s">
        <v>366</v>
      </c>
      <c r="C30" s="828"/>
      <c r="D30" s="828"/>
      <c r="E30" s="828"/>
      <c r="F30" s="828"/>
      <c r="G30" s="828"/>
      <c r="H30" s="828"/>
      <c r="I30" s="828"/>
      <c r="J30" s="828"/>
      <c r="K30" s="82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0"/>
      <c r="C31" s="830"/>
      <c r="D31" s="830"/>
      <c r="E31" s="25" t="s">
        <v>80</v>
      </c>
      <c r="F31" s="25" t="s">
        <v>81</v>
      </c>
      <c r="G31" s="830"/>
      <c r="H31" s="830"/>
      <c r="I31" s="830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31" t="s">
        <v>82</v>
      </c>
      <c r="C32" s="831"/>
      <c r="D32" s="831"/>
      <c r="E32" s="831" t="s">
        <v>83</v>
      </c>
      <c r="F32" s="831"/>
      <c r="G32" s="832" t="s">
        <v>84</v>
      </c>
      <c r="H32" s="833"/>
      <c r="I32" s="834"/>
      <c r="J32" s="832" t="s">
        <v>85</v>
      </c>
      <c r="K32" s="834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27" t="s">
        <v>476</v>
      </c>
      <c r="C48" s="828"/>
      <c r="D48" s="828"/>
      <c r="E48" s="828"/>
      <c r="F48" s="828"/>
      <c r="G48" s="828"/>
      <c r="H48" s="828"/>
      <c r="I48" s="828"/>
      <c r="J48" s="828"/>
      <c r="K48" s="82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27"/>
      <c r="C49" s="828"/>
      <c r="D49" s="828"/>
      <c r="E49" s="828"/>
      <c r="F49" s="828"/>
      <c r="G49" s="828"/>
      <c r="H49" s="828"/>
      <c r="I49" s="828"/>
      <c r="J49" s="828"/>
      <c r="K49" s="82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38"/>
      <c r="C50" s="839"/>
      <c r="D50" s="840"/>
      <c r="E50" s="25" t="s">
        <v>80</v>
      </c>
      <c r="F50" s="25" t="s">
        <v>81</v>
      </c>
      <c r="G50" s="838"/>
      <c r="H50" s="839"/>
      <c r="I50" s="840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32" t="s">
        <v>82</v>
      </c>
      <c r="C51" s="833"/>
      <c r="D51" s="834"/>
      <c r="E51" s="832" t="s">
        <v>83</v>
      </c>
      <c r="F51" s="834"/>
      <c r="G51" s="832" t="s">
        <v>84</v>
      </c>
      <c r="H51" s="833"/>
      <c r="I51" s="834"/>
      <c r="J51" s="832" t="s">
        <v>85</v>
      </c>
      <c r="K51" s="834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27" t="s">
        <v>519</v>
      </c>
      <c r="C54" s="828"/>
      <c r="D54" s="828"/>
      <c r="E54" s="828"/>
      <c r="F54" s="828"/>
      <c r="G54" s="828"/>
      <c r="H54" s="828"/>
      <c r="I54" s="828"/>
      <c r="J54" s="828"/>
      <c r="K54" s="82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27"/>
      <c r="C55" s="828"/>
      <c r="D55" s="828"/>
      <c r="E55" s="828"/>
      <c r="F55" s="828"/>
      <c r="G55" s="828"/>
      <c r="H55" s="828"/>
      <c r="I55" s="828"/>
      <c r="J55" s="828"/>
      <c r="K55" s="82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38"/>
      <c r="C56" s="839"/>
      <c r="D56" s="840"/>
      <c r="E56" s="25" t="s">
        <v>80</v>
      </c>
      <c r="F56" s="25" t="s">
        <v>81</v>
      </c>
      <c r="G56" s="838"/>
      <c r="H56" s="839"/>
      <c r="I56" s="840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32" t="s">
        <v>82</v>
      </c>
      <c r="C57" s="833"/>
      <c r="D57" s="834"/>
      <c r="E57" s="832" t="s">
        <v>83</v>
      </c>
      <c r="F57" s="834"/>
      <c r="G57" s="832" t="s">
        <v>84</v>
      </c>
      <c r="H57" s="833"/>
      <c r="I57" s="834"/>
      <c r="J57" s="832" t="s">
        <v>85</v>
      </c>
      <c r="K57" s="834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27" t="s">
        <v>535</v>
      </c>
      <c r="C60" s="828"/>
      <c r="D60" s="828"/>
      <c r="E60" s="828"/>
      <c r="F60" s="828"/>
      <c r="G60" s="828"/>
      <c r="H60" s="828"/>
      <c r="I60" s="828"/>
      <c r="J60" s="828"/>
      <c r="K60" s="82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27"/>
      <c r="C61" s="828"/>
      <c r="D61" s="828"/>
      <c r="E61" s="828"/>
      <c r="F61" s="828"/>
      <c r="G61" s="828"/>
      <c r="H61" s="828"/>
      <c r="I61" s="828"/>
      <c r="J61" s="828"/>
      <c r="K61" s="82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38"/>
      <c r="C62" s="839"/>
      <c r="D62" s="840"/>
      <c r="E62" s="25" t="s">
        <v>80</v>
      </c>
      <c r="F62" s="25" t="s">
        <v>81</v>
      </c>
      <c r="G62" s="838"/>
      <c r="H62" s="839"/>
      <c r="I62" s="840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32" t="s">
        <v>82</v>
      </c>
      <c r="C63" s="833"/>
      <c r="D63" s="834"/>
      <c r="E63" s="832" t="s">
        <v>83</v>
      </c>
      <c r="F63" s="834"/>
      <c r="G63" s="832" t="s">
        <v>84</v>
      </c>
      <c r="H63" s="833"/>
      <c r="I63" s="834"/>
      <c r="J63" s="832" t="s">
        <v>85</v>
      </c>
      <c r="K63" s="834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41" t="s">
        <v>231</v>
      </c>
      <c r="C5" s="842"/>
      <c r="D5" s="842"/>
      <c r="E5" s="842"/>
      <c r="F5" s="842"/>
      <c r="H5" s="842" t="s">
        <v>232</v>
      </c>
      <c r="I5" s="842"/>
      <c r="J5" s="842"/>
      <c r="K5" s="842"/>
      <c r="L5" s="84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154</vt:i4>
      </vt:variant>
    </vt:vector>
  </HeadingPairs>
  <TitlesOfParts>
    <vt:vector size="173" baseType="lpstr">
      <vt:lpstr>Intro</vt:lpstr>
      <vt:lpstr>Rocket Performance</vt:lpstr>
      <vt:lpstr>OutputOR</vt:lpstr>
      <vt:lpstr>Heat Transfer</vt:lpstr>
      <vt:lpstr>Mechanical Joints</vt:lpstr>
      <vt:lpstr>First iteration &amp; Mechanical</vt:lpstr>
      <vt:lpstr>Data and Kn</vt:lpstr>
      <vt:lpstr>Pressure</vt:lpstr>
      <vt:lpstr>Performance</vt:lpstr>
      <vt:lpstr>Nozzle Design</vt:lpstr>
      <vt:lpstr>Nozzle Parameters</vt:lpstr>
      <vt:lpstr>Thermomechanical materials</vt:lpstr>
      <vt:lpstr>Thermomechanical analysis</vt:lpstr>
      <vt:lpstr>Output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2025-09-08T19:07:14Z</dcterms:modified>
</cp:coreProperties>
</file>