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 Repos\thermal-repository\The-thermal-repository\PFlammam - Chorrillo rev 1\"/>
    </mc:Choice>
  </mc:AlternateContent>
  <bookViews>
    <workbookView xWindow="-105" yWindow="-105" windowWidth="19425" windowHeight="11505" tabRatio="832" firstSheet="2" activeTab="13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state="hidden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4" i="19" l="1"/>
  <c r="M60" i="15"/>
  <c r="A29" i="21"/>
  <c r="A25" i="21"/>
  <c r="D51" i="21"/>
  <c r="O27" i="15"/>
  <c r="C11" i="2"/>
  <c r="E67" i="19"/>
  <c r="K63" i="19"/>
  <c r="C61" i="19"/>
  <c r="C60" i="19"/>
  <c r="C27" i="19"/>
  <c r="J61" i="19"/>
  <c r="J60" i="19"/>
  <c r="C54" i="19"/>
  <c r="C53" i="19"/>
  <c r="M74" i="15"/>
  <c r="M21" i="15"/>
  <c r="S98" i="15" l="1"/>
  <c r="S97" i="15"/>
  <c r="O37" i="15"/>
  <c r="M22" i="15" l="1"/>
  <c r="M24" i="15" s="1"/>
  <c r="Q94" i="15"/>
  <c r="O94" i="15"/>
  <c r="M64" i="15"/>
  <c r="M73" i="15"/>
  <c r="M61" i="15"/>
  <c r="N59" i="15"/>
  <c r="S61" i="15"/>
  <c r="S62" i="15"/>
  <c r="M136" i="15"/>
  <c r="M28" i="15" l="1"/>
  <c r="N21" i="15"/>
  <c r="P60" i="15"/>
  <c r="A24" i="21" l="1"/>
  <c r="A19" i="21"/>
  <c r="A20" i="21"/>
  <c r="A21" i="21"/>
  <c r="A22" i="21"/>
  <c r="A23" i="21"/>
  <c r="A2" i="21"/>
  <c r="B2" i="21"/>
  <c r="C2" i="21"/>
  <c r="D2" i="21"/>
  <c r="A3" i="21"/>
  <c r="B3" i="21"/>
  <c r="C3" i="21"/>
  <c r="D29" i="21" s="1"/>
  <c r="D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B1" i="21"/>
  <c r="C1" i="21"/>
  <c r="D1" i="21"/>
  <c r="A1" i="21"/>
  <c r="M103" i="15" l="1"/>
  <c r="M43" i="15"/>
  <c r="M25" i="15" l="1"/>
  <c r="F35" i="19"/>
  <c r="F34" i="19"/>
  <c r="K204" i="15"/>
  <c r="U152" i="15" l="1"/>
  <c r="O152" i="15"/>
  <c r="G15" i="19" l="1"/>
  <c r="C28" i="19"/>
  <c r="D24" i="19"/>
  <c r="C98" i="15" l="1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M138" i="15" l="1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C51" i="19" s="1"/>
  <c r="P116" i="15"/>
  <c r="M116" i="15"/>
  <c r="P103" i="15"/>
  <c r="S102" i="15" s="1"/>
  <c r="S103" i="15" s="1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R72" i="16"/>
  <c r="T72" i="16"/>
  <c r="P74" i="16"/>
  <c r="R11" i="7"/>
  <c r="S11" i="7" s="1"/>
  <c r="C66" i="19" l="1"/>
  <c r="C67" i="19" s="1"/>
  <c r="C69" i="19" s="1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0" i="3" l="1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D9" i="5" l="1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B29" i="21" l="1"/>
  <c r="M46" i="15"/>
  <c r="M45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41" i="15" l="1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M49" i="15" l="1"/>
  <c r="N49" i="15" s="1"/>
  <c r="M51" i="15" s="1"/>
  <c r="M48" i="15"/>
  <c r="G77" i="16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25" i="15" l="1"/>
  <c r="R27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R79" i="16"/>
  <c r="R28" i="15"/>
  <c r="R29" i="15" s="1"/>
  <c r="U40" i="7"/>
  <c r="K79" i="16"/>
  <c r="B53" i="18"/>
  <c r="C52" i="18"/>
  <c r="U63" i="7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38" i="15" l="1"/>
  <c r="M92" i="15"/>
  <c r="T91" i="15" s="1"/>
  <c r="T25" i="15"/>
  <c r="S23" i="15" s="1"/>
  <c r="R42" i="15"/>
  <c r="R43" i="15" s="1"/>
  <c r="R44" i="15" s="1"/>
  <c r="J79" i="16"/>
  <c r="S48" i="15"/>
  <c r="S49" i="15" s="1"/>
  <c r="Q80" i="16"/>
  <c r="L80" i="16"/>
  <c r="P80" i="16"/>
  <c r="S79" i="16"/>
  <c r="R80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M94" i="15" l="1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T83" i="16" l="1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4" i="16" l="1"/>
  <c r="S84" i="16"/>
  <c r="T85" i="16" s="1"/>
  <c r="R84" i="16"/>
  <c r="S85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6" i="16" l="1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R86" i="16" l="1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8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H207" i="16" l="1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N26" i="5" l="1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K908" i="4"/>
  <c r="M908" i="4"/>
  <c r="G909" i="4"/>
  <c r="I909" i="4" s="1"/>
  <c r="H909" i="4"/>
  <c r="C63" i="19" l="1"/>
  <c r="C62" i="19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<sst xmlns="http://schemas.openxmlformats.org/spreadsheetml/2006/main" count="2161" uniqueCount="1278">
  <si>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</si>
  <si>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</si>
  <si>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</si>
  <si>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</si>
  <si>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</si>
  <si>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</si>
  <si>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</si>
  <si>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</si>
  <si>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</si>
  <si>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</si>
  <si>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</si>
  <si>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</si>
  <si>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</si>
  <si>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</si>
  <si>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</si>
  <si>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</si>
  <si>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</si>
  <si>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</si>
  <si>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</si>
  <si>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</si>
  <si>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</si>
  <si>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</si>
  <si>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</si>
  <si>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</si>
  <si>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</si>
  <si>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</si>
  <si>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</si>
  <si>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</si>
  <si>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</si>
  <si>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</si>
  <si>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</si>
  <si>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</si>
  <si>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</si>
  <si>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</si>
  <si>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</si>
  <si>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</si>
  <si>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</si>
  <si>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</si>
  <si>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</si>
  <si>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</si>
  <si>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</si>
  <si>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</si>
  <si>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</si>
  <si>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</si>
  <si>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</si>
  <si>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</si>
  <si>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</si>
  <si>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</si>
  <si>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</si>
  <si>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</si>
  <si>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</si>
  <si>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</si>
  <si>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</si>
  <si>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</si>
  <si>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</si>
  <si>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</si>
  <si>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</si>
  <si>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</si>
  <si>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</si>
  <si>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</si>
  <si>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</si>
  <si>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</si>
  <si>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</si>
  <si>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</si>
  <si>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</si>
  <si>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</si>
  <si>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</si>
  <si>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</si>
  <si>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</si>
  <si>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</si>
  <si>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</si>
  <si>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</si>
  <si>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</si>
  <si>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</si>
  <si>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</si>
  <si>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</si>
  <si>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</si>
  <si>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</si>
  <si>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</si>
  <si>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</si>
  <si>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</si>
  <si>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</si>
  <si>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</si>
  <si>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</si>
  <si>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</si>
  <si>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</si>
  <si>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</si>
  <si>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</si>
  <si>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</si>
  <si>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</si>
  <si>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</si>
  <si>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</si>
  <si>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</si>
  <si>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</si>
  <si>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</si>
  <si>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</si>
  <si>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</si>
  <si>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</si>
  <si>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</si>
  <si>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</si>
  <si>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</si>
  <si>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</si>
  <si>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</si>
  <si>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</si>
  <si>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</si>
  <si>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</si>
  <si>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</si>
  <si>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</si>
  <si>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</si>
  <si>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</si>
  <si>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</si>
  <si>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</si>
  <si>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</si>
  <si>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</si>
  <si>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</si>
  <si>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</si>
  <si>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</si>
  <si>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</si>
  <si>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</si>
  <si>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</si>
  <si>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</si>
  <si>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</si>
  <si>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</si>
  <si>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</si>
  <si>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</si>
  <si>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</si>
  <si>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</si>
  <si>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</si>
  <si>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</si>
  <si>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</si>
  <si>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</si>
  <si>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</si>
  <si>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</si>
  <si>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</si>
  <si>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</si>
  <si>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</si>
  <si>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</si>
  <si>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</si>
  <si>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</si>
  <si>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</si>
  <si>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</si>
  <si>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</si>
  <si>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</si>
  <si>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</si>
  <si>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</si>
  <si>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</si>
  <si>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</si>
  <si>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</si>
  <si>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</si>
  <si>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</si>
  <si>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</si>
  <si>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</si>
  <si>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</si>
  <si>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</si>
  <si>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</si>
  <si>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</si>
  <si>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</si>
  <si>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</si>
  <si>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</si>
  <si>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</si>
  <si>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</si>
  <si>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</si>
  <si>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</si>
  <si>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</si>
  <si>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</si>
  <si>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</si>
  <si>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</si>
  <si>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</si>
  <si>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</si>
  <si>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</si>
  <si>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</si>
  <si>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</si>
  <si>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</si>
  <si>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</si>
  <si>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</si>
  <si>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</si>
  <si>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</si>
  <si>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</si>
  <si>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</si>
  <si>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</si>
  <si>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</si>
  <si>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</si>
  <si>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</si>
  <si>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</si>
  <si>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</si>
  <si>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</si>
  <si>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</si>
  <si>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</si>
  <si>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</si>
  <si>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</si>
  <si>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</si>
  <si>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</si>
  <si>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</si>
  <si>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</si>
  <si>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</si>
  <si>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</si>
  <si>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</si>
  <si>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</si>
  <si>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</si>
  <si>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</si>
  <si>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</si>
  <si>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</si>
  <si>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</si>
  <si>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</si>
  <si>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</si>
  <si>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</si>
  <si>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</si>
  <si>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</si>
  <si>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</si>
  <si>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</si>
  <si>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</si>
  <si>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</si>
  <si>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</si>
  <si>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</si>
  <si>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</si>
  <si>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</si>
  <si>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</si>
  <si>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</si>
  <si>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</si>
  <si>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</si>
  <si>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</si>
  <si>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</si>
  <si>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</si>
  <si>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</si>
  <si>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</si>
  <si>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</si>
  <si>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</si>
  <si>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</si>
  <si>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</si>
  <si>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</si>
  <si>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</si>
  <si>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</si>
  <si>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</si>
  <si>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</si>
  <si>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</si>
  <si>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</si>
  <si>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</si>
  <si>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</si>
  <si>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</si>
  <si>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</si>
  <si>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</si>
  <si>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</si>
  <si>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</si>
  <si>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</si>
  <si>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</si>
  <si>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</si>
  <si>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</si>
  <si>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</si>
  <si>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</si>
  <si>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</si>
  <si>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</si>
  <si>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</si>
  <si>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</si>
  <si>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</si>
  <si>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</si>
  <si>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</si>
  <si>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</si>
  <si>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</si>
  <si>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</si>
  <si>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</si>
  <si>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</si>
  <si>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</si>
  <si>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</si>
  <si>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</si>
  <si>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</si>
  <si>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</si>
  <si>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</si>
  <si>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</si>
  <si>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</si>
  <si>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</si>
  <si>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</si>
  <si>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</si>
  <si>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</si>
  <si>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</si>
  <si>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</si>
  <si>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</si>
  <si>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</si>
  <si>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</si>
  <si>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</si>
  <si>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</si>
  <si>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</si>
  <si>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</si>
  <si>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</si>
  <si>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</si>
  <si>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</si>
  <si>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</si>
  <si>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</si>
  <si>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</si>
  <si>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</si>
  <si>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</si>
  <si>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</si>
  <si>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</si>
  <si>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</si>
  <si>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</si>
  <si>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</si>
  <si>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</si>
  <si>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</si>
  <si>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</si>
  <si>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</si>
  <si>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</si>
  <si>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</si>
  <si>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</si>
  <si>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</si>
  <si>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</si>
  <si>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</si>
  <si>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</si>
  <si>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</si>
  <si>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</si>
  <si>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</si>
  <si>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</si>
  <si>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</si>
  <si>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</si>
  <si>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</si>
  <si>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</si>
  <si>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</si>
  <si>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</si>
  <si>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</si>
  <si>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</si>
  <si>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</si>
  <si>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</si>
  <si>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</si>
  <si>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</si>
  <si>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</si>
  <si>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</si>
  <si>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</si>
  <si>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</si>
  <si>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</si>
  <si>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</si>
  <si>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</si>
  <si>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</si>
  <si>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</si>
  <si>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</si>
  <si>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</si>
  <si>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</si>
  <si>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</si>
  <si>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</si>
  <si>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</si>
  <si>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</si>
  <si>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</si>
  <si>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</si>
  <si>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</si>
  <si>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</si>
  <si>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</si>
  <si>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</si>
  <si>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</si>
  <si>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</si>
  <si>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</si>
  <si>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</si>
  <si>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</si>
  <si>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</si>
  <si>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</si>
  <si>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</si>
  <si>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</si>
  <si>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</si>
  <si>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</si>
  <si>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</si>
  <si>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</si>
  <si>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</si>
  <si>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</si>
  <si>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</si>
  <si>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</si>
  <si>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</si>
  <si>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</si>
  <si>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</si>
  <si>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</si>
  <si>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</si>
  <si>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</si>
  <si>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</si>
  <si>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</si>
  <si>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</si>
  <si>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</si>
  <si>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</si>
  <si>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</si>
  <si>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</si>
  <si>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</si>
  <si>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</si>
  <si>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</si>
  <si>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</si>
  <si>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</si>
  <si>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</si>
  <si>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</si>
  <si>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</si>
  <si>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</si>
  <si>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</si>
  <si>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</si>
  <si>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</si>
  <si>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</si>
  <si>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</si>
  <si>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</si>
  <si>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</si>
  <si>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</si>
  <si>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</si>
  <si>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</si>
  <si>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</si>
  <si>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</si>
  <si>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</si>
  <si>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</si>
  <si>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</si>
  <si>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</si>
  <si>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</si>
  <si>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</si>
  <si>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</si>
  <si>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</si>
  <si>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</si>
  <si>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</si>
  <si>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</si>
  <si>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</si>
  <si>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</si>
  <si>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</si>
  <si>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</si>
  <si>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</si>
  <si>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</si>
  <si>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</si>
  <si>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</si>
  <si>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</si>
  <si>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</si>
  <si>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</si>
  <si>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</si>
  <si>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</si>
  <si>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</si>
  <si>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</si>
  <si>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</si>
  <si>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</si>
  <si>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</si>
  <si>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</si>
  <si>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</si>
  <si>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</si>
  <si>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</si>
  <si>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</si>
  <si>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</si>
  <si>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</si>
  <si>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</si>
  <si>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</si>
  <si>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</si>
  <si>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</si>
  <si>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</si>
  <si>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</si>
  <si>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</si>
  <si>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</si>
  <si>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</si>
  <si>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</si>
  <si>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</si>
  <si>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</si>
  <si>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</si>
  <si>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</si>
  <si>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</si>
  <si>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</si>
  <si>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</si>
  <si>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</si>
  <si>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</si>
  <si>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</si>
  <si>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</si>
  <si>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</si>
  <si>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</si>
  <si>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</si>
  <si>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</si>
  <si>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</si>
  <si>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</si>
  <si>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</si>
  <si>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</si>
  <si>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</si>
  <si>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</si>
  <si>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</si>
  <si>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</si>
  <si>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</si>
  <si>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</si>
  <si>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</si>
  <si>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</si>
  <si>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</si>
  <si>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</si>
  <si>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</si>
  <si>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</si>
  <si>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</si>
  <si>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</si>
  <si>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</si>
  <si>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</si>
  <si>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</si>
  <si>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</si>
  <si>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</si>
  <si>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</si>
  <si>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</si>
  <si>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</si>
  <si>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</si>
  <si>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</si>
  <si>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</si>
  <si>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</si>
  <si>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</si>
  <si>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</si>
  <si>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</si>
  <si>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</si>
  <si>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</si>
  <si>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</si>
  <si>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</si>
  <si>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</si>
  <si>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</si>
  <si>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</si>
  <si>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</si>
  <si>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</si>
  <si>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</si>
  <si>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</si>
  <si>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</si>
  <si>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</si>
  <si>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</si>
  <si>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</si>
  <si>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</si>
  <si>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</si>
  <si>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</si>
  <si>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</si>
  <si>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</si>
  <si>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</si>
  <si>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</si>
  <si>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</si>
  <si>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</si>
  <si>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</si>
  <si>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</si>
  <si>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</si>
  <si>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</si>
  <si>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</si>
  <si>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</si>
  <si>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</si>
  <si>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</si>
  <si>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</si>
  <si>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</si>
  <si>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</si>
  <si>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</si>
  <si>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</si>
  <si>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</si>
  <si>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</si>
  <si>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</si>
  <si>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</si>
  <si>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</si>
  <si>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</si>
  <si>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</si>
  <si>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</si>
  <si>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</si>
  <si>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</si>
  <si>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</si>
  <si>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</si>
  <si>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</si>
  <si>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</si>
  <si>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</si>
  <si>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</si>
  <si>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</si>
  <si>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</si>
  <si>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</si>
  <si>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</si>
  <si>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</si>
  <si>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</si>
  <si>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</si>
  <si>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</si>
  <si>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</si>
  <si>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</si>
  <si>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</si>
  <si>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</si>
  <si>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</si>
  <si>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</si>
  <si>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</si>
  <si>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</si>
  <si>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</si>
  <si>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</si>
  <si>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</si>
  <si>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</si>
  <si>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</si>
  <si>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</si>
  <si>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</si>
  <si>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</si>
  <si>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</si>
  <si>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</si>
  <si>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</si>
  <si>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</si>
  <si>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</si>
  <si>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</si>
  <si>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</si>
  <si>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</si>
  <si>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</si>
  <si>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</si>
  <si>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</si>
  <si>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</si>
  <si>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</si>
  <si>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</si>
  <si>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</si>
  <si>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</si>
  <si>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</si>
  <si>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</si>
  <si>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</si>
  <si>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</si>
  <si>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</si>
  <si>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</si>
  <si>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</si>
  <si>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</si>
  <si>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</si>
  <si>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</si>
  <si>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</si>
  <si>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</si>
  <si>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</si>
  <si>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</si>
  <si>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</si>
  <si>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</si>
  <si>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</si>
  <si>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</si>
  <si>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</si>
  <si>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</si>
  <si>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</si>
  <si>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</si>
  <si>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</si>
  <si>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</si>
  <si>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</si>
  <si>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</si>
  <si>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</si>
  <si>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</si>
  <si>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</si>
  <si>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</si>
  <si>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</si>
  <si>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</si>
  <si>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</si>
  <si>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</si>
  <si>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</si>
  <si>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</si>
  <si>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</si>
  <si>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</si>
  <si>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</si>
  <si>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</si>
  <si>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</si>
  <si>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</si>
  <si>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</si>
  <si>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</si>
  <si>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</si>
  <si>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</si>
  <si>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</si>
  <si>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</si>
  <si>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</si>
  <si>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</si>
  <si>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</si>
  <si>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</si>
  <si>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</si>
  <si>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</si>
  <si>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</si>
  <si>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</si>
  <si>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</si>
  <si>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</si>
  <si>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</si>
  <si>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</si>
  <si>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</si>
  <si>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</si>
  <si>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</si>
  <si>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</si>
  <si>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</si>
  <si>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</si>
  <si>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</si>
  <si>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</si>
  <si>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</si>
  <si>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</si>
  <si>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</si>
  <si>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</si>
  <si>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</si>
  <si>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</si>
  <si>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</si>
  <si>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</si>
  <si>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</si>
  <si>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</si>
  <si>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</si>
  <si>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</si>
  <si>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</si>
  <si>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</si>
  <si>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</si>
  <si>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</si>
  <si>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</si>
  <si>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</si>
  <si>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</si>
  <si>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</si>
  <si>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</si>
  <si>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</si>
  <si>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</si>
  <si>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</si>
  <si>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</si>
  <si>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</si>
  <si>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</si>
  <si>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</si>
  <si>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</si>
  <si>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</si>
  <si>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</si>
  <si>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</si>
  <si>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</si>
  <si>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</si>
  <si>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</si>
  <si>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</si>
  <si>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</si>
  <si>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</si>
  <si>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</si>
  <si>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</si>
  <si>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</si>
  <si>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</si>
  <si>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</si>
  <si>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</si>
  <si>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</si>
  <si>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</si>
  <si>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</si>
  <si>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</si>
  <si>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</si>
  <si>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</si>
  <si>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</si>
  <si>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</si>
  <si>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</si>
  <si>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</si>
  <si>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</si>
  <si>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</si>
  <si>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</si>
  <si>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</si>
  <si>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</si>
  <si>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</si>
  <si>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</si>
  <si>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</si>
  <si>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</si>
  <si>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</si>
  <si>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</si>
  <si>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</si>
  <si>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</si>
  <si>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</si>
  <si>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</si>
  <si>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</si>
  <si>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</si>
  <si>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</si>
  <si>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</si>
  <si>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</si>
  <si>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</si>
  <si>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</si>
  <si>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</si>
  <si>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</si>
  <si>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</si>
  <si>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</si>
  <si>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</si>
  <si>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</si>
  <si>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</si>
  <si>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</si>
  <si>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</si>
  <si>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</si>
  <si>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</si>
  <si>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</si>
  <si>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</si>
  <si>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</si>
  <si>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</si>
  <si>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</si>
  <si>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</si>
  <si>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</si>
  <si>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</si>
  <si>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</si>
  <si>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</si>
  <si>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</si>
  <si>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</si>
  <si>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</si>
  <si>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</si>
  <si>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</si>
  <si>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</si>
  <si>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</si>
  <si>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</si>
  <si>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</si>
  <si>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</si>
  <si>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</si>
  <si>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</si>
  <si>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</si>
  <si>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</si>
  <si>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</si>
  <si>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</si>
  <si>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</si>
  <si>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</si>
  <si>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</si>
  <si>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</si>
  <si>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</si>
  <si>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</si>
  <si>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</si>
  <si>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</si>
  <si>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</si>
  <si>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</si>
  <si>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</si>
  <si>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</si>
  <si>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</si>
  <si>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</si>
  <si>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</si>
  <si>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</si>
  <si>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</si>
  <si>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</si>
  <si>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</si>
  <si>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</si>
  <si>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</si>
  <si>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</si>
  <si>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</si>
  <si>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</si>
  <si>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</si>
  <si>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</si>
  <si>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</si>
  <si>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</si>
  <si>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</si>
  <si>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</si>
  <si>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</si>
  <si>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</si>
  <si>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</si>
  <si>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</si>
  <si>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</si>
  <si>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</si>
  <si>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</si>
  <si>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</si>
  <si>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</si>
  <si>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</si>
  <si>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</si>
  <si>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</si>
  <si>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</si>
  <si>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</si>
  <si>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</si>
  <si>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</si>
  <si>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</si>
  <si>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</si>
  <si>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</si>
  <si>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</si>
  <si>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</si>
  <si>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</si>
  <si>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</si>
  <si>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</si>
  <si>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</si>
  <si>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</si>
  <si>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</si>
  <si>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</si>
  <si>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</si>
  <si>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</si>
  <si>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</si>
  <si>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</si>
  <si>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</si>
  <si>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</si>
  <si>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</si>
  <si>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</si>
  <si>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</si>
  <si>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</si>
  <si>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</si>
  <si>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</si>
  <si>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</si>
  <si>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</si>
  <si>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</si>
  <si>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</si>
  <si>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</si>
  <si>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</si>
  <si>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</si>
  <si>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</si>
  <si>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</si>
  <si>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</si>
  <si>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</si>
  <si>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</si>
  <si>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</si>
  <si>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</si>
  <si>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</si>
  <si>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</si>
  <si>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</si>
  <si>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</si>
  <si>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</si>
  <si>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</si>
  <si>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</si>
  <si>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</si>
  <si>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</si>
  <si>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</si>
  <si>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</si>
  <si>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</si>
  <si>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</si>
  <si>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</si>
  <si>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</si>
  <si>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</si>
  <si>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</si>
  <si>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</si>
  <si>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</si>
  <si>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</si>
  <si>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</si>
  <si>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</si>
  <si>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</si>
  <si>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</si>
  <si>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</si>
  <si>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</si>
  <si>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</si>
  <si>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</si>
  <si>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</si>
  <si>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</si>
  <si>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</si>
  <si>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</si>
  <si>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</si>
  <si>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</si>
  <si>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</si>
  <si>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</si>
  <si>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</si>
  <si>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</si>
  <si>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</si>
  <si>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</si>
  <si>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</si>
  <si>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</si>
  <si>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</si>
  <si>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</si>
  <si>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</si>
  <si>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</si>
  <si>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</si>
  <si>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</si>
  <si>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</si>
  <si>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</si>
  <si>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</si>
  <si>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</si>
  <si>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</si>
  <si>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</si>
  <si>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</si>
  <si>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</si>
  <si>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</si>
  <si>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</si>
  <si>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</si>
  <si>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</si>
  <si>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</si>
  <si>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</si>
  <si>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</si>
  <si>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</si>
  <si>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</si>
  <si>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</si>
  <si>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</si>
  <si>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</si>
  <si>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</si>
  <si>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</si>
  <si>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</si>
  <si>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</si>
  <si>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</si>
  <si>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</si>
  <si>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</si>
  <si>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</si>
  <si>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</si>
  <si>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</si>
  <si>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</si>
  <si>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</si>
  <si>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</si>
  <si>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</si>
  <si>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</si>
  <si>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</si>
  <si>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</si>
  <si>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</si>
  <si>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</si>
  <si>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</si>
  <si>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</si>
  <si>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</si>
  <si>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</si>
  <si>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</si>
  <si>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</si>
  <si>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</si>
  <si>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</si>
  <si>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</si>
  <si>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</si>
  <si>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</si>
  <si>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</si>
  <si>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</si>
  <si>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</si>
  <si>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</si>
  <si>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</si>
  <si>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</si>
  <si>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</si>
  <si>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</si>
  <si>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</si>
  <si>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</si>
  <si>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</si>
  <si>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</si>
  <si>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</si>
  <si>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</si>
  <si>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</si>
  <si>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</si>
  <si>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</si>
  <si>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</si>
  <si>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</si>
  <si>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</si>
  <si>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</si>
  <si>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</si>
  <si>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</si>
  <si>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</si>
  <si>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</si>
  <si>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</si>
  <si>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</si>
  <si>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</si>
  <si>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</si>
  <si>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</si>
  <si>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</si>
  <si>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</si>
  <si>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</si>
  <si>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</si>
  <si>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</si>
  <si>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</si>
  <si>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</si>
  <si>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</si>
  <si>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</si>
  <si>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</si>
  <si>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</si>
  <si>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</si>
  <si>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</si>
  <si>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</si>
  <si>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</si>
  <si>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</si>
  <si>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</si>
  <si>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</si>
  <si>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</si>
  <si>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</si>
  <si>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</si>
  <si>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</si>
  <si>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</si>
  <si>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</si>
  <si>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</si>
  <si>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</si>
  <si>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</si>
  <si>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</si>
  <si>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</si>
  <si>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</si>
  <si>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</si>
  <si>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</si>
  <si>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</si>
  <si>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</si>
  <si>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</si>
  <si>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</si>
  <si>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</si>
  <si>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</si>
  <si>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</si>
  <si>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</si>
  <si>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</si>
  <si>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</si>
  <si>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</si>
  <si>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</si>
  <si>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</si>
  <si>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</si>
  <si>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</si>
  <si>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</si>
  <si>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</si>
  <si>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</si>
  <si>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</si>
  <si>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</si>
  <si>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</si>
  <si>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</si>
  <si>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</si>
  <si>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</si>
  <si>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</si>
  <si>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</si>
  <si>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</si>
  <si>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</si>
  <si>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</si>
  <si>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</si>
  <si>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</si>
  <si>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</si>
  <si>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</si>
  <si>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</si>
  <si>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</si>
  <si>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</si>
  <si>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</si>
  <si>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</si>
  <si>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</si>
  <si>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</si>
  <si>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</si>
  <si>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</si>
  <si>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</si>
  <si>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</si>
  <si>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</si>
  <si>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</si>
  <si>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</si>
  <si>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</si>
  <si>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</si>
  <si>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</si>
  <si>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</si>
  <si>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</si>
  <si>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</si>
  <si>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</si>
  <si>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</si>
  <si>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</si>
  <si>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</si>
  <si>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</si>
  <si>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</si>
  <si>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</si>
  <si>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</si>
  <si>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</si>
  <si>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</si>
  <si>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</si>
  <si>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</si>
  <si>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</si>
  <si>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</si>
  <si>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</si>
  <si>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</si>
  <si>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</si>
  <si>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</si>
  <si>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</si>
  <si>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</si>
  <si>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</si>
  <si>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</si>
  <si>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</si>
  <si>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</si>
  <si>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</si>
  <si>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</si>
  <si>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</si>
  <si>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</si>
  <si>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</si>
  <si>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</si>
  <si>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</si>
  <si>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</si>
  <si>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</si>
  <si>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</si>
  <si>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</si>
  <si>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</si>
  <si>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</si>
  <si>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</si>
  <si>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</si>
  <si>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</si>
  <si>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</si>
  <si>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</si>
  <si>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</si>
  <si>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</si>
  <si>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</si>
  <si>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</si>
  <si>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</si>
  <si>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</si>
  <si>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</si>
  <si>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</si>
  <si>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</si>
  <si>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</si>
  <si>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</si>
  <si>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</si>
  <si>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</si>
  <si>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</si>
  <si>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</si>
  <si>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</si>
  <si>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</si>
  <si>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</si>
  <si>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</si>
  <si>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</si>
  <si>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</si>
  <si>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</si>
  <si>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</si>
  <si>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</si>
  <si>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</si>
  <si>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</si>
  <si>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</si>
  <si>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</si>
  <si>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</si>
  <si>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</si>
  <si>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</si>
  <si>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</si>
  <si>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</si>
  <si>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</si>
  <si>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</si>
  <si>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</si>
  <si>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</si>
  <si>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</si>
  <si>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</si>
  <si>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</si>
  <si>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</si>
  <si>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</si>
  <si>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</si>
  <si>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</si>
  <si>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</si>
  <si>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</si>
  <si>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</si>
  <si>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</si>
  <si>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</si>
  <si>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</si>
  <si>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</si>
  <si>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</si>
  <si>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</si>
  <si>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</si>
  <si>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</si>
  <si>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</si>
  <si>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</si>
  <si>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</si>
  <si>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</si>
  <si>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</si>
  <si>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</si>
  <si>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</si>
  <si>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</si>
  <si>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</si>
  <si>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</si>
  <si>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</si>
  <si>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</si>
  <si>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</si>
  <si>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</si>
  <si>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</si>
  <si>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</si>
  <si>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</si>
  <si>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</si>
  <si>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</si>
  <si>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</si>
  <si>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</si>
  <si>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</si>
  <si>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</si>
  <si>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</si>
  <si>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</si>
  <si>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</si>
  <si>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</si>
  <si>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</si>
  <si>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</si>
  <si>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</si>
  <si>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</si>
  <si>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</si>
  <si>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</si>
  <si>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</si>
  <si>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</si>
  <si>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</si>
  <si>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</si>
  <si>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</si>
  <si>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</si>
  <si>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</si>
  <si>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</si>
  <si>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</si>
  <si>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</si>
  <si>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</si>
  <si>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</si>
  <si>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</si>
  <si>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</si>
  <si>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</si>
  <si>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</si>
  <si>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</si>
  <si>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</si>
  <si>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</si>
  <si>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</si>
  <si>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</si>
  <si>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</si>
  <si>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</si>
  <si>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</si>
  <si>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</si>
  <si>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</si>
  <si>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</si>
  <si>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</si>
  <si>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</si>
  <si>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</si>
  <si>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</si>
  <si>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</si>
  <si>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</si>
  <si>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</si>
  <si>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</si>
  <si>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</si>
  <si>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</si>
  <si>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</si>
  <si>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</si>
  <si>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</si>
  <si>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</si>
  <si>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</si>
  <si>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</si>
  <si>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</si>
  <si>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</si>
  <si>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</si>
  <si>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</si>
  <si>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</si>
  <si>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</si>
  <si>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</si>
  <si>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</si>
  <si>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</si>
  <si>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</si>
  <si>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</si>
  <si>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</si>
  <si>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</si>
  <si>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</si>
  <si>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~ 240</t>
  </si>
  <si>
    <t>~ 330</t>
  </si>
  <si>
    <t>Bajo carbono, baja resistencia, uso ligero</t>
  </si>
  <si>
    <t>Grade 2</t>
  </si>
  <si>
    <t>~ 310</t>
  </si>
  <si>
    <t>~ 400</t>
  </si>
  <si>
    <t>Bajo carbono, aplicaciones generales</t>
  </si>
  <si>
    <t>Grade 5</t>
  </si>
  <si>
    <t>~ 620</t>
  </si>
  <si>
    <t>~ 830</t>
  </si>
  <si>
    <t>Medio carbono, templado y revenido, muy común en automotriz</t>
  </si>
  <si>
    <t>Grade 8</t>
  </si>
  <si>
    <t>~ 1040</t>
  </si>
  <si>
    <t>Alto carbono/aleado, alta resistencia, aplicaciones críticas</t>
  </si>
  <si>
    <t>Grade 8.2</t>
  </si>
  <si>
    <t>~ 970</t>
  </si>
  <si>
    <t>~ 1200</t>
  </si>
  <si>
    <t>Aleación reforzada, aún mayor resistencia que el 8</t>
  </si>
  <si>
    <r>
      <t>Grade 9</t>
    </r>
    <r>
      <rPr>
        <sz val="10"/>
        <rFont val="Arial"/>
        <family val="2"/>
      </rPr>
      <t xml:space="preserve"> (menos común)</t>
    </r>
  </si>
  <si>
    <t>~ 1030</t>
  </si>
  <si>
    <t>~ 1240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</si>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</sst>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826728"/>
        <c:axId val="416830944"/>
      </c:scatterChart>
      <c:valAx>
        <c:axId val="4168267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16830944"/>
        <c:crosses val="autoZero"/>
        <c:crossBetween val="midCat"/>
      </c:valAx>
      <c:valAx>
        <c:axId val="41683094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826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33704"/>
        <c:axId val="417350488"/>
      </c:scatterChart>
      <c:valAx>
        <c:axId val="41733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17350488"/>
        <c:crosses val="autoZero"/>
        <c:crossBetween val="midCat"/>
      </c:valAx>
      <c:valAx>
        <c:axId val="41735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73337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75080"/>
        <c:axId val="417275464"/>
      </c:scatterChart>
      <c:valAx>
        <c:axId val="417275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7275464"/>
        <c:crosses val="autoZero"/>
        <c:crossBetween val="midCat"/>
      </c:valAx>
      <c:valAx>
        <c:axId val="41727546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72750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17552"/>
        <c:axId val="204917936"/>
      </c:scatterChart>
      <c:valAx>
        <c:axId val="2049175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4917936"/>
        <c:crosses val="autoZero"/>
        <c:crossBetween val="midCat"/>
      </c:valAx>
      <c:valAx>
        <c:axId val="20491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4917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942240"/>
        <c:axId val="2049449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88624"/>
        <c:axId val="418689008"/>
      </c:lineChart>
      <c:catAx>
        <c:axId val="41868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8689008"/>
        <c:crosses val="autoZero"/>
        <c:auto val="1"/>
        <c:lblAlgn val="ctr"/>
        <c:lblOffset val="100"/>
        <c:tickMarkSkip val="1"/>
        <c:noMultiLvlLbl val="0"/>
      </c:catAx>
      <c:valAx>
        <c:axId val="41868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8688624"/>
        <c:crosses val="autoZero"/>
        <c:crossBetween val="between"/>
      </c:valAx>
      <c:catAx>
        <c:axId val="20494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944984"/>
        <c:crosses val="autoZero"/>
        <c:auto val="1"/>
        <c:lblAlgn val="ctr"/>
        <c:lblOffset val="100"/>
        <c:noMultiLvlLbl val="0"/>
      </c:catAx>
      <c:valAx>
        <c:axId val="204944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94224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4200"/>
        <c:axId val="204939888"/>
      </c:scatterChart>
      <c:valAx>
        <c:axId val="20494420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4939888"/>
        <c:crosses val="autoZero"/>
        <c:crossBetween val="midCat"/>
      </c:valAx>
      <c:valAx>
        <c:axId val="20493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49442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434B9FA9-EED7-4016-B94F-B7FEEF63B5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5CC5D298-CCF6-404B-9542-7B1573CCC9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C676E883-8FE5-4EBA-A392-F7084F6656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A0DF85B-5C19-40C8-9EE1-B8ABEA2CEF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78287B-6DA1-40F6-8C52-F672E8FDE7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BE384-1F7F-4D84-BA07-E2019AEAF1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759464F-7024-4AF7-B438-FD8B63059827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B56FE0D3-6E2C-4A34-82F1-4D31A96E0E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39104"/>
        <c:axId val="204942632"/>
      </c:scatterChart>
      <c:valAx>
        <c:axId val="20493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4942632"/>
        <c:crosses val="autoZero"/>
        <c:crossBetween val="midCat"/>
      </c:valAx>
      <c:valAx>
        <c:axId val="20494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493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1848"/>
        <c:axId val="20494067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3024"/>
        <c:axId val="204941064"/>
      </c:scatterChart>
      <c:valAx>
        <c:axId val="204941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0672"/>
        <c:crosses val="autoZero"/>
        <c:crossBetween val="midCat"/>
        <c:majorUnit val="2"/>
      </c:valAx>
      <c:valAx>
        <c:axId val="2049406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1848"/>
        <c:crosses val="autoZero"/>
        <c:crossBetween val="midCat"/>
      </c:valAx>
      <c:valAx>
        <c:axId val="2049430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4941064"/>
        <c:crosses val="autoZero"/>
        <c:crossBetween val="midCat"/>
      </c:valAx>
      <c:valAx>
        <c:axId val="20494106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302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2656"/>
        <c:axId val="419741480"/>
      </c:scatterChart>
      <c:valAx>
        <c:axId val="41974265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1480"/>
        <c:crosses val="autoZero"/>
        <c:crossBetween val="midCat"/>
      </c:valAx>
      <c:valAx>
        <c:axId val="4197414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26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596.78524702059724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632.28145220939689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3440"/>
        <c:axId val="419743832"/>
      </c:scatterChart>
      <c:valAx>
        <c:axId val="4197434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3832"/>
        <c:crosses val="autoZero"/>
        <c:crossBetween val="midCat"/>
      </c:valAx>
      <c:valAx>
        <c:axId val="4197438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34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4616"/>
        <c:axId val="419916136"/>
      </c:scatterChart>
      <c:valAx>
        <c:axId val="4197446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6136"/>
        <c:crosses val="autoZero"/>
        <c:crossBetween val="midCat"/>
      </c:valAx>
      <c:valAx>
        <c:axId val="419916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46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3392"/>
        <c:axId val="419914176"/>
      </c:scatterChart>
      <c:valAx>
        <c:axId val="419913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4176"/>
        <c:crosses val="autoZero"/>
        <c:crossBetween val="midCat"/>
      </c:valAx>
      <c:valAx>
        <c:axId val="4199141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3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2608"/>
        <c:axId val="419914960"/>
      </c:scatterChart>
      <c:valAx>
        <c:axId val="4199126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19914960"/>
        <c:crosses val="autoZero"/>
        <c:crossBetween val="midCat"/>
      </c:valAx>
      <c:valAx>
        <c:axId val="4199149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199126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5352"/>
        <c:axId val="419915744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1824"/>
        <c:axId val="419912216"/>
      </c:lineChart>
      <c:catAx>
        <c:axId val="41991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5744"/>
        <c:crosses val="autoZero"/>
        <c:auto val="1"/>
        <c:lblAlgn val="ctr"/>
        <c:lblOffset val="100"/>
        <c:noMultiLvlLbl val="0"/>
      </c:catAx>
      <c:valAx>
        <c:axId val="4199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5352"/>
        <c:crosses val="autoZero"/>
        <c:crossBetween val="between"/>
      </c:valAx>
      <c:valAx>
        <c:axId val="4199122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1824"/>
        <c:crosses val="max"/>
        <c:crossBetween val="between"/>
      </c:valAx>
      <c:catAx>
        <c:axId val="419911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19912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7312"/>
        <c:axId val="419917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8096"/>
        <c:axId val="419913784"/>
      </c:lineChart>
      <c:catAx>
        <c:axId val="4199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7704"/>
        <c:crosses val="autoZero"/>
        <c:auto val="1"/>
        <c:lblAlgn val="ctr"/>
        <c:lblOffset val="100"/>
        <c:noMultiLvlLbl val="0"/>
      </c:catAx>
      <c:valAx>
        <c:axId val="41991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7312"/>
        <c:crosses val="autoZero"/>
        <c:crossBetween val="between"/>
      </c:valAx>
      <c:valAx>
        <c:axId val="419913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8096"/>
        <c:crosses val="max"/>
        <c:crossBetween val="between"/>
      </c:valAx>
      <c:catAx>
        <c:axId val="41991809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19913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8880"/>
        <c:axId val="417369272"/>
      </c:scatterChart>
      <c:valAx>
        <c:axId val="41991888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9272"/>
        <c:crosses val="autoZero"/>
        <c:crossBetween val="midCat"/>
        <c:majorUnit val="100"/>
      </c:valAx>
      <c:valAx>
        <c:axId val="4173692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88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67312"/>
        <c:axId val="417369664"/>
      </c:scatterChart>
      <c:valAx>
        <c:axId val="4173673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9664"/>
        <c:crosses val="autoZero"/>
        <c:crossBetween val="midCat"/>
        <c:majorUnit val="100"/>
      </c:valAx>
      <c:valAx>
        <c:axId val="4173696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7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0448"/>
        <c:axId val="417370056"/>
      </c:scatterChart>
      <c:valAx>
        <c:axId val="41737044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0056"/>
        <c:crosses val="autoZero"/>
        <c:crossBetween val="midCat"/>
        <c:majorUnit val="100"/>
      </c:valAx>
      <c:valAx>
        <c:axId val="4173700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0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1232"/>
        <c:axId val="417373192"/>
      </c:scatterChart>
      <c:valAx>
        <c:axId val="4173712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192"/>
        <c:crosses val="autoZero"/>
        <c:crossBetween val="midCat"/>
        <c:majorUnit val="100"/>
      </c:valAx>
      <c:valAx>
        <c:axId val="4173731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68880"/>
        <c:axId val="417371624"/>
      </c:scatterChart>
      <c:valAx>
        <c:axId val="417368880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1624"/>
        <c:crosses val="autoZero"/>
        <c:crossBetween val="midCat"/>
      </c:valAx>
      <c:valAx>
        <c:axId val="41737162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88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3584"/>
        <c:axId val="417373976"/>
      </c:scatterChart>
      <c:valAx>
        <c:axId val="41737358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976"/>
        <c:crosses val="autoZero"/>
        <c:crossBetween val="midCat"/>
      </c:valAx>
      <c:valAx>
        <c:axId val="4173739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5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4760"/>
        <c:axId val="417367704"/>
      </c:scatterChart>
      <c:valAx>
        <c:axId val="41737476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7704"/>
        <c:crosses val="autoZero"/>
        <c:crossBetween val="midCat"/>
      </c:valAx>
      <c:valAx>
        <c:axId val="41736770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4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1400"/>
        <c:axId val="422471792"/>
      </c:scatterChart>
      <c:valAx>
        <c:axId val="42247140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71792"/>
        <c:crosses val="autoZero"/>
        <c:crossBetween val="midCat"/>
        <c:majorUnit val="2"/>
      </c:valAx>
      <c:valAx>
        <c:axId val="42247179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71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=""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=""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=""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=""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=""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=""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=""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=""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=""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=""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=""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=""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=""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=""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=""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6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=""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=""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=""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=""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=""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=""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=""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=""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=""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=""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=""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=""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=""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=""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=""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=""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=""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=""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=""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=""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=""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=""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=""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=""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=""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=""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=""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=""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=""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=""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=""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=""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=""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=""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=""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=""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=""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=""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=""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=""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="" xmlns:a16="http://schemas.microsoft.com/office/drawing/2014/main" id="{00000000-0008-0000-0D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="" xmlns:a16="http://schemas.microsoft.com/office/drawing/2014/main" id="{00000000-0008-0000-0D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="" xmlns:a16="http://schemas.microsoft.com/office/drawing/2014/main" id="{00000000-0008-0000-0D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="" xmlns:a16="http://schemas.microsoft.com/office/drawing/2014/main" id="{00000000-0008-0000-0D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="" xmlns:a16="http://schemas.microsoft.com/office/drawing/2014/main" id="{00000000-0008-0000-0D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="" xmlns:a16="http://schemas.microsoft.com/office/drawing/2014/main" id="{00000000-0008-0000-0D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=""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=""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=""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=""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topLeftCell="A27" workbookViewId="0">
      <selection activeCell="G40" sqref="G40"/>
    </sheetView>
  </sheetViews>
  <sheetFormatPr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1277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0" t="s">
        <v>778</v>
      </c>
      <c r="D4" s="811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8" t="s">
        <v>778</v>
      </c>
      <c r="D19" s="809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0" t="s">
        <v>778</v>
      </c>
      <c r="D34" s="811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M84"/>
  <sheetViews>
    <sheetView topLeftCell="A44" zoomScale="115" zoomScaleNormal="115" workbookViewId="0">
      <selection activeCell="I47" sqref="I47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1.2</v>
      </c>
    </row>
    <row r="15" spans="2:9">
      <c r="B15" s="781" t="s">
        <v>1117</v>
      </c>
      <c r="G15">
        <f>C37</f>
        <v>8</v>
      </c>
    </row>
    <row r="16" spans="2:9">
      <c r="B16" s="781" t="s">
        <v>1118</v>
      </c>
      <c r="D16" s="781" t="str">
        <f>"M" &amp;C17</f>
        <v>M7</v>
      </c>
    </row>
    <row r="17" spans="2:13">
      <c r="B17" s="781" t="s">
        <v>1135</v>
      </c>
      <c r="C17">
        <v>7</v>
      </c>
      <c r="D17" s="781" t="s">
        <v>2</v>
      </c>
    </row>
    <row r="18" spans="2:13">
      <c r="B18" s="781" t="s">
        <v>1139</v>
      </c>
      <c r="D18" s="781" t="str">
        <f>'First iteration &amp; Mechanical'!L58</f>
        <v>ASTM A53 grade B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4.6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>
        <v>1</v>
      </c>
    </row>
    <row r="25" spans="2:13">
      <c r="B25" s="781" t="s">
        <v>1154</v>
      </c>
      <c r="C25">
        <v>4</v>
      </c>
      <c r="D25" s="781"/>
      <c r="I25" s="781" t="s">
        <v>824</v>
      </c>
      <c r="J25">
        <v>130000</v>
      </c>
      <c r="K25" s="781" t="s">
        <v>189</v>
      </c>
      <c r="L25">
        <v>240</v>
      </c>
      <c r="M25" s="781" t="s">
        <v>87</v>
      </c>
    </row>
    <row r="26" spans="2:13">
      <c r="B26" s="781" t="s">
        <v>1155</v>
      </c>
      <c r="C26">
        <v>6</v>
      </c>
      <c r="D26" s="781"/>
      <c r="I26" s="781" t="s">
        <v>825</v>
      </c>
      <c r="J26">
        <v>150000</v>
      </c>
      <c r="K26" s="781" t="s">
        <v>189</v>
      </c>
      <c r="L26">
        <v>330</v>
      </c>
      <c r="M26" s="781" t="s">
        <v>87</v>
      </c>
    </row>
    <row r="27" spans="2:13">
      <c r="B27" s="781" t="s">
        <v>824</v>
      </c>
      <c r="C27">
        <f>C28*(C26/10)</f>
        <v>240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400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3.6480931759018711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4.4219311223052982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1418.3848247573337</v>
      </c>
      <c r="D36" s="781" t="s">
        <v>1111</v>
      </c>
    </row>
    <row r="37" spans="2:7">
      <c r="B37" s="781" t="s">
        <v>1123</v>
      </c>
      <c r="C37">
        <v>8</v>
      </c>
    </row>
    <row r="38" spans="2:7">
      <c r="B38" s="781" t="s">
        <v>1124</v>
      </c>
    </row>
    <row r="39" spans="2:7">
      <c r="B39" s="781" t="s">
        <v>1125</v>
      </c>
      <c r="C39">
        <f>(E7*C13)/C40</f>
        <v>1477.1484097171078</v>
      </c>
      <c r="D39" s="781" t="s">
        <v>1112</v>
      </c>
    </row>
    <row r="40" spans="2:7">
      <c r="B40" s="781" t="s">
        <v>1123</v>
      </c>
      <c r="C40">
        <v>6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2:11">
      <c r="B50" s="781" t="s">
        <v>1140</v>
      </c>
    </row>
    <row r="51" spans="2:11">
      <c r="B51" s="781" t="s">
        <v>1125</v>
      </c>
      <c r="C51">
        <f>C52*C19*(C55-C54)*C23</f>
        <v>6493.4461475908474</v>
      </c>
    </row>
    <row r="52" spans="2:11">
      <c r="B52" s="781" t="s">
        <v>1133</v>
      </c>
      <c r="C52" s="10">
        <f>IF(C56&lt;0.3,(1-0.9+3*C53*C56),1)</f>
        <v>1</v>
      </c>
    </row>
    <row r="53" spans="2:11">
      <c r="B53" s="781" t="s">
        <v>1134</v>
      </c>
      <c r="C53" s="784">
        <f>1/C37</f>
        <v>0.125</v>
      </c>
    </row>
    <row r="54" spans="2:11">
      <c r="B54" s="781" t="s">
        <v>1135</v>
      </c>
      <c r="C54" s="10">
        <f>C17</f>
        <v>7</v>
      </c>
      <c r="D54" s="781" t="s">
        <v>2</v>
      </c>
      <c r="J54">
        <f>1.8+5</f>
        <v>6.8</v>
      </c>
    </row>
    <row r="55" spans="2:11">
      <c r="B55" s="781" t="s">
        <v>1136</v>
      </c>
      <c r="C55" s="10">
        <f>(PI()*'First iteration &amp; Mechanical'!M60)/C37</f>
        <v>22.031125341645481</v>
      </c>
      <c r="D55" s="781" t="s">
        <v>2</v>
      </c>
    </row>
    <row r="56" spans="2:11">
      <c r="B56" s="781" t="s">
        <v>1137</v>
      </c>
      <c r="C56" s="10">
        <f>C54/C55</f>
        <v>0.31773229426314803</v>
      </c>
    </row>
    <row r="57" spans="2:11">
      <c r="B57" s="781" t="s">
        <v>1116</v>
      </c>
      <c r="C57">
        <f>C51/C36</f>
        <v>4.5780566981896378</v>
      </c>
    </row>
    <row r="59" spans="2:11">
      <c r="B59" s="781" t="s">
        <v>1132</v>
      </c>
      <c r="I59" s="781" t="s">
        <v>1196</v>
      </c>
    </row>
    <row r="60" spans="2:11">
      <c r="B60" s="781" t="s">
        <v>1125</v>
      </c>
      <c r="C60">
        <f>0.32*C28*C17^2</f>
        <v>6272</v>
      </c>
      <c r="I60" s="781" t="s">
        <v>1125</v>
      </c>
      <c r="J60">
        <f>0.32*L26*C17^2</f>
        <v>5174.4000000000005</v>
      </c>
    </row>
    <row r="61" spans="2:11">
      <c r="B61" s="781" t="s">
        <v>1273</v>
      </c>
      <c r="C61">
        <f>0.32*C27*C17^2</f>
        <v>3763.2</v>
      </c>
      <c r="I61" s="781" t="s">
        <v>1198</v>
      </c>
      <c r="J61">
        <f>0.32*L25*C17^2</f>
        <v>3763.2</v>
      </c>
    </row>
    <row r="62" spans="2:11">
      <c r="B62" s="781" t="s">
        <v>1116</v>
      </c>
      <c r="C62">
        <f>C60/C36</f>
        <v>4.4219311223052982</v>
      </c>
      <c r="D62" s="718" t="s">
        <v>1144</v>
      </c>
      <c r="I62" s="781" t="s">
        <v>1116</v>
      </c>
      <c r="J62">
        <f>J60/C36</f>
        <v>3.6480931759018711</v>
      </c>
      <c r="K62" s="718" t="s">
        <v>1144</v>
      </c>
    </row>
    <row r="63" spans="2:11">
      <c r="B63" s="781" t="s">
        <v>1197</v>
      </c>
      <c r="C63">
        <f>C61/C36</f>
        <v>2.6531586733831785</v>
      </c>
      <c r="I63" s="781" t="s">
        <v>1197</v>
      </c>
      <c r="J63">
        <f>J61/C36</f>
        <v>2.6531586733831785</v>
      </c>
      <c r="K63" s="781" t="str">
        <f>"Sf of case is " &amp; 'First iteration &amp; Mechanical'!M63</f>
        <v>Sf of case is 3.5</v>
      </c>
    </row>
    <row r="65" spans="2:10">
      <c r="B65" s="781" t="s">
        <v>1141</v>
      </c>
    </row>
    <row r="66" spans="2:10">
      <c r="B66" s="781" t="s">
        <v>1125</v>
      </c>
      <c r="C66" s="10">
        <f>MAX(C60,C51)</f>
        <v>6493.4461475908474</v>
      </c>
      <c r="D66" s="781" t="s">
        <v>1241</v>
      </c>
    </row>
    <row r="67" spans="2:10">
      <c r="B67" s="781" t="s">
        <v>1143</v>
      </c>
      <c r="C67" s="10">
        <f>(C66*SQRT(3))/(2*C23*C19)</f>
        <v>13.017336393333036</v>
      </c>
      <c r="D67" s="781" t="s">
        <v>2</v>
      </c>
      <c r="E67">
        <f>C67*1.2</f>
        <v>15.620803671999642</v>
      </c>
    </row>
    <row r="68" spans="2:10">
      <c r="B68" s="781" t="s">
        <v>1135</v>
      </c>
      <c r="C68" s="10">
        <f>C54</f>
        <v>7</v>
      </c>
      <c r="D68" s="781" t="s">
        <v>2</v>
      </c>
    </row>
    <row r="69" spans="2:10">
      <c r="B69" s="781" t="s">
        <v>1142</v>
      </c>
      <c r="C69">
        <f>C67/C68</f>
        <v>1.8596194847618623</v>
      </c>
    </row>
    <row r="70" spans="2:10">
      <c r="B70" s="781"/>
    </row>
    <row r="71" spans="2:10">
      <c r="B71" s="781"/>
    </row>
    <row r="72" spans="2:10">
      <c r="B72" s="781"/>
    </row>
    <row r="73" spans="2:10">
      <c r="B73" s="781"/>
    </row>
    <row r="75" spans="2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1269</v>
      </c>
      <c r="H75" s="805" t="s">
        <v>1270</v>
      </c>
      <c r="I75" s="805" t="s">
        <v>1271</v>
      </c>
      <c r="J75" s="805" t="s">
        <v>1272</v>
      </c>
    </row>
    <row r="76" spans="2:10" ht="63.75">
      <c r="B76" s="806" t="s">
        <v>1246</v>
      </c>
      <c r="C76" s="807" t="s">
        <v>1247</v>
      </c>
      <c r="D76" s="807" t="s">
        <v>1248</v>
      </c>
      <c r="E76" s="807" t="s">
        <v>1249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2:10" ht="51">
      <c r="B77" s="806" t="s">
        <v>1250</v>
      </c>
      <c r="C77" s="807" t="s">
        <v>1251</v>
      </c>
      <c r="D77" s="807" t="s">
        <v>1252</v>
      </c>
      <c r="E77" s="807" t="s">
        <v>1253</v>
      </c>
      <c r="G77" s="806">
        <v>4.8</v>
      </c>
      <c r="H77" s="807">
        <v>400</v>
      </c>
      <c r="I77" s="807">
        <v>320</v>
      </c>
      <c r="J77" s="807">
        <v>0.8</v>
      </c>
    </row>
    <row r="78" spans="2:10" ht="89.25">
      <c r="B78" s="806" t="s">
        <v>1254</v>
      </c>
      <c r="C78" s="807" t="s">
        <v>1255</v>
      </c>
      <c r="D78" s="807" t="s">
        <v>1256</v>
      </c>
      <c r="E78" s="807" t="s">
        <v>1257</v>
      </c>
      <c r="G78" s="806">
        <v>5.6</v>
      </c>
      <c r="H78" s="807">
        <v>500</v>
      </c>
      <c r="I78" s="807">
        <v>300</v>
      </c>
      <c r="J78" s="807">
        <v>0.6</v>
      </c>
    </row>
    <row r="79" spans="2:10" ht="76.5">
      <c r="B79" s="806" t="s">
        <v>1258</v>
      </c>
      <c r="C79" s="807" t="s">
        <v>1256</v>
      </c>
      <c r="D79" s="807" t="s">
        <v>1259</v>
      </c>
      <c r="E79" s="807" t="s">
        <v>1260</v>
      </c>
      <c r="G79" s="806">
        <v>5.8</v>
      </c>
      <c r="H79" s="807">
        <v>500</v>
      </c>
      <c r="I79" s="807">
        <v>400</v>
      </c>
      <c r="J79" s="807">
        <v>0.8</v>
      </c>
    </row>
    <row r="80" spans="2:10" ht="63.75">
      <c r="B80" s="806" t="s">
        <v>1261</v>
      </c>
      <c r="C80" s="807" t="s">
        <v>1262</v>
      </c>
      <c r="D80" s="807" t="s">
        <v>1263</v>
      </c>
      <c r="E80" s="807" t="s">
        <v>1264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1265</v>
      </c>
      <c r="C81" s="807" t="s">
        <v>1266</v>
      </c>
      <c r="D81" s="807" t="s">
        <v>1267</v>
      </c>
      <c r="E81" s="807" t="s">
        <v>1268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pageMargins left="0.7" right="0.7" top="0.75" bottom="0.75" header="0.3" footer="0.3"/>
  <cellWatches>
    <cellWatch r="C57"/>
    <cellWatch r="C62"/>
    <cellWatch r="J62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7"/>
  <sheetViews>
    <sheetView topLeftCell="B1" zoomScale="85" zoomScaleNormal="85" workbookViewId="0">
      <selection activeCell="K18" sqref="K18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3.5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4.4001643950308704</v>
      </c>
      <c r="N73" s="8" t="s">
        <v>87</v>
      </c>
      <c r="O73" s="764" t="s">
        <v>1037</v>
      </c>
      <c r="P73" s="10">
        <f>2*((M62*P66)/(M60*M63))</f>
        <v>2.640098637018522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1.6445841942857142E-2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5.1666136229778892E-2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1276</v>
      </c>
      <c r="T89">
        <v>307</v>
      </c>
    </row>
    <row r="90" spans="2:21">
      <c r="L90" s="723" t="s">
        <v>950</v>
      </c>
      <c r="M90">
        <v>0.28999999999999998</v>
      </c>
      <c r="S90" t="s">
        <v>1275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/>
    <hyperlink ref="C182" r:id="rId2" display="https://tuboreymonterrey.com.mx/"/>
    <hyperlink ref="C183" r:id="rId3" display="https://www.tubosmonterrey.com/"/>
    <hyperlink ref="C184" r:id="rId4" display="https://aluminext.mx/"/>
    <hyperlink ref="C185" r:id="rId5" display="https://tubosdeacero.mx/index.html"/>
    <hyperlink ref="C190" r:id="rId6" location="servicios"/>
    <hyperlink ref="C191" r:id="rId7"/>
    <hyperlink ref="C196" r:id="rId8"/>
    <hyperlink ref="C192" r:id="rId9"/>
    <hyperlink ref="C193" r:id="rId10"/>
    <hyperlink ref="C199" r:id="rId11"/>
    <hyperlink ref="C202" r:id="rId12"/>
    <hyperlink ref="C186" r:id="rId13"/>
    <hyperlink ref="C187" r:id="rId14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4" zoomScaleNormal="100" workbookViewId="0">
      <selection activeCell="C29" sqref="C29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1274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.25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2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4.2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596.78524702059724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632.28145220939689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13.950035515017786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abSelected="1" zoomScale="110" zoomScaleNormal="110" workbookViewId="0">
      <selection activeCell="J11" sqref="J11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>
      <c r="B10" s="164"/>
      <c r="C10" s="165"/>
      <c r="D10" s="166">
        <f>D9/0.4536</f>
        <v>2.4152691608630299</v>
      </c>
      <c r="E10" s="167" t="s">
        <v>337</v>
      </c>
    </row>
    <row r="11" spans="2:5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>
      <c r="B12" s="164"/>
      <c r="C12" s="165"/>
      <c r="D12" s="169">
        <f>D11/4.448</f>
        <v>278.04297782472594</v>
      </c>
      <c r="E12" s="167" t="s">
        <v>338</v>
      </c>
    </row>
    <row r="13" spans="2:5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>
      <c r="B14" s="164"/>
      <c r="C14" s="170"/>
      <c r="D14" s="169">
        <f>Performance!P22</f>
        <v>247.87687801250394</v>
      </c>
      <c r="E14" s="167" t="s">
        <v>337</v>
      </c>
    </row>
    <row r="15" spans="2:5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>
      <c r="B19" s="812" t="s">
        <v>349</v>
      </c>
      <c r="C19" s="813"/>
      <c r="D19" s="813"/>
      <c r="E19" s="814"/>
    </row>
    <row r="20" spans="2:14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5.4264711140814159E-2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5" t="s">
        <v>59</v>
      </c>
      <c r="D3" s="816"/>
      <c r="E3" s="816"/>
      <c r="F3" s="817"/>
    </row>
    <row r="4" spans="1:8" ht="14.25">
      <c r="C4" s="365" t="s">
        <v>60</v>
      </c>
      <c r="D4" s="818" t="s">
        <v>61</v>
      </c>
      <c r="E4" s="819"/>
      <c r="F4" s="820"/>
    </row>
    <row r="5" spans="1:8" ht="14.25">
      <c r="C5" s="366"/>
      <c r="D5" s="821" t="s">
        <v>62</v>
      </c>
      <c r="E5" s="822"/>
      <c r="F5" s="82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4" t="s">
        <v>135</v>
      </c>
      <c r="C6" s="825"/>
      <c r="D6" s="825"/>
      <c r="E6" s="825"/>
      <c r="F6" s="825"/>
      <c r="G6" s="825"/>
      <c r="H6" s="825"/>
      <c r="I6" s="825"/>
      <c r="J6" s="825"/>
      <c r="K6" s="825"/>
      <c r="L6" s="82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6" t="s">
        <v>365</v>
      </c>
      <c r="C5" s="837"/>
      <c r="D5" s="837"/>
      <c r="E5" s="837"/>
      <c r="F5" s="837"/>
      <c r="G5" s="837"/>
      <c r="H5" s="837"/>
      <c r="I5" s="837"/>
      <c r="J5" s="837"/>
      <c r="K5" s="83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9"/>
      <c r="C6" s="839"/>
      <c r="D6" s="839"/>
      <c r="E6" s="25" t="s">
        <v>80</v>
      </c>
      <c r="F6" s="25" t="s">
        <v>81</v>
      </c>
      <c r="G6" s="839"/>
      <c r="H6" s="839"/>
      <c r="I6" s="83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40" t="s">
        <v>82</v>
      </c>
      <c r="C7" s="840"/>
      <c r="D7" s="840"/>
      <c r="E7" s="840" t="s">
        <v>83</v>
      </c>
      <c r="F7" s="840"/>
      <c r="G7" s="840" t="s">
        <v>84</v>
      </c>
      <c r="H7" s="840"/>
      <c r="I7" s="840"/>
      <c r="J7" s="840" t="s">
        <v>85</v>
      </c>
      <c r="K7" s="84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27" t="s">
        <v>401</v>
      </c>
      <c r="C16" s="828"/>
      <c r="D16" s="828"/>
      <c r="E16" s="828"/>
      <c r="F16" s="828"/>
      <c r="G16" s="828"/>
      <c r="H16" s="828"/>
      <c r="I16" s="828"/>
      <c r="J16" s="828"/>
      <c r="K16" s="82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9"/>
      <c r="C17" s="839"/>
      <c r="D17" s="839"/>
      <c r="E17" s="25" t="s">
        <v>80</v>
      </c>
      <c r="F17" s="25" t="s">
        <v>81</v>
      </c>
      <c r="G17" s="839"/>
      <c r="H17" s="839"/>
      <c r="I17" s="83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40" t="s">
        <v>82</v>
      </c>
      <c r="C18" s="840"/>
      <c r="D18" s="840"/>
      <c r="E18" s="840" t="s">
        <v>83</v>
      </c>
      <c r="F18" s="840"/>
      <c r="G18" s="833" t="s">
        <v>84</v>
      </c>
      <c r="H18" s="834"/>
      <c r="I18" s="835"/>
      <c r="J18" s="833" t="s">
        <v>85</v>
      </c>
      <c r="K18" s="83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27" t="s">
        <v>475</v>
      </c>
      <c r="C25" s="828"/>
      <c r="D25" s="828"/>
      <c r="E25" s="828"/>
      <c r="F25" s="828"/>
      <c r="G25" s="828"/>
      <c r="H25" s="828"/>
      <c r="I25" s="828"/>
      <c r="J25" s="828"/>
      <c r="K25" s="82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9"/>
      <c r="C26" s="839"/>
      <c r="D26" s="839"/>
      <c r="E26" s="25" t="s">
        <v>80</v>
      </c>
      <c r="F26" s="25" t="s">
        <v>81</v>
      </c>
      <c r="G26" s="839"/>
      <c r="H26" s="839"/>
      <c r="I26" s="83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40" t="s">
        <v>82</v>
      </c>
      <c r="C27" s="840"/>
      <c r="D27" s="840"/>
      <c r="E27" s="840" t="s">
        <v>83</v>
      </c>
      <c r="F27" s="840"/>
      <c r="G27" s="833" t="s">
        <v>84</v>
      </c>
      <c r="H27" s="834"/>
      <c r="I27" s="835"/>
      <c r="J27" s="833" t="s">
        <v>85</v>
      </c>
      <c r="K27" s="83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27" t="s">
        <v>366</v>
      </c>
      <c r="C30" s="828"/>
      <c r="D30" s="828"/>
      <c r="E30" s="828"/>
      <c r="F30" s="828"/>
      <c r="G30" s="828"/>
      <c r="H30" s="828"/>
      <c r="I30" s="828"/>
      <c r="J30" s="828"/>
      <c r="K30" s="82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9"/>
      <c r="C31" s="839"/>
      <c r="D31" s="839"/>
      <c r="E31" s="25" t="s">
        <v>80</v>
      </c>
      <c r="F31" s="25" t="s">
        <v>81</v>
      </c>
      <c r="G31" s="839"/>
      <c r="H31" s="839"/>
      <c r="I31" s="83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40" t="s">
        <v>82</v>
      </c>
      <c r="C32" s="840"/>
      <c r="D32" s="840"/>
      <c r="E32" s="840" t="s">
        <v>83</v>
      </c>
      <c r="F32" s="840"/>
      <c r="G32" s="833" t="s">
        <v>84</v>
      </c>
      <c r="H32" s="834"/>
      <c r="I32" s="835"/>
      <c r="J32" s="833" t="s">
        <v>85</v>
      </c>
      <c r="K32" s="83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27" t="s">
        <v>476</v>
      </c>
      <c r="C48" s="828"/>
      <c r="D48" s="828"/>
      <c r="E48" s="828"/>
      <c r="F48" s="828"/>
      <c r="G48" s="828"/>
      <c r="H48" s="828"/>
      <c r="I48" s="828"/>
      <c r="J48" s="828"/>
      <c r="K48" s="82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27"/>
      <c r="C49" s="828"/>
      <c r="D49" s="828"/>
      <c r="E49" s="828"/>
      <c r="F49" s="828"/>
      <c r="G49" s="828"/>
      <c r="H49" s="828"/>
      <c r="I49" s="828"/>
      <c r="J49" s="828"/>
      <c r="K49" s="82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0"/>
      <c r="C50" s="831"/>
      <c r="D50" s="832"/>
      <c r="E50" s="25" t="s">
        <v>80</v>
      </c>
      <c r="F50" s="25" t="s">
        <v>81</v>
      </c>
      <c r="G50" s="830"/>
      <c r="H50" s="831"/>
      <c r="I50" s="83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3" t="s">
        <v>82</v>
      </c>
      <c r="C51" s="834"/>
      <c r="D51" s="835"/>
      <c r="E51" s="833" t="s">
        <v>83</v>
      </c>
      <c r="F51" s="835"/>
      <c r="G51" s="833" t="s">
        <v>84</v>
      </c>
      <c r="H51" s="834"/>
      <c r="I51" s="835"/>
      <c r="J51" s="833" t="s">
        <v>85</v>
      </c>
      <c r="K51" s="83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27" t="s">
        <v>519</v>
      </c>
      <c r="C54" s="828"/>
      <c r="D54" s="828"/>
      <c r="E54" s="828"/>
      <c r="F54" s="828"/>
      <c r="G54" s="828"/>
      <c r="H54" s="828"/>
      <c r="I54" s="828"/>
      <c r="J54" s="828"/>
      <c r="K54" s="82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27"/>
      <c r="C55" s="828"/>
      <c r="D55" s="828"/>
      <c r="E55" s="828"/>
      <c r="F55" s="828"/>
      <c r="G55" s="828"/>
      <c r="H55" s="828"/>
      <c r="I55" s="828"/>
      <c r="J55" s="828"/>
      <c r="K55" s="82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0"/>
      <c r="C56" s="831"/>
      <c r="D56" s="832"/>
      <c r="E56" s="25" t="s">
        <v>80</v>
      </c>
      <c r="F56" s="25" t="s">
        <v>81</v>
      </c>
      <c r="G56" s="830"/>
      <c r="H56" s="831"/>
      <c r="I56" s="83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3" t="s">
        <v>82</v>
      </c>
      <c r="C57" s="834"/>
      <c r="D57" s="835"/>
      <c r="E57" s="833" t="s">
        <v>83</v>
      </c>
      <c r="F57" s="835"/>
      <c r="G57" s="833" t="s">
        <v>84</v>
      </c>
      <c r="H57" s="834"/>
      <c r="I57" s="835"/>
      <c r="J57" s="833" t="s">
        <v>85</v>
      </c>
      <c r="K57" s="83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27" t="s">
        <v>535</v>
      </c>
      <c r="C60" s="828"/>
      <c r="D60" s="828"/>
      <c r="E60" s="828"/>
      <c r="F60" s="828"/>
      <c r="G60" s="828"/>
      <c r="H60" s="828"/>
      <c r="I60" s="828"/>
      <c r="J60" s="828"/>
      <c r="K60" s="82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27"/>
      <c r="C61" s="828"/>
      <c r="D61" s="828"/>
      <c r="E61" s="828"/>
      <c r="F61" s="828"/>
      <c r="G61" s="828"/>
      <c r="H61" s="828"/>
      <c r="I61" s="828"/>
      <c r="J61" s="828"/>
      <c r="K61" s="82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0"/>
      <c r="C62" s="831"/>
      <c r="D62" s="832"/>
      <c r="E62" s="25" t="s">
        <v>80</v>
      </c>
      <c r="F62" s="25" t="s">
        <v>81</v>
      </c>
      <c r="G62" s="830"/>
      <c r="H62" s="831"/>
      <c r="I62" s="83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3" t="s">
        <v>82</v>
      </c>
      <c r="C63" s="834"/>
      <c r="D63" s="835"/>
      <c r="E63" s="833" t="s">
        <v>83</v>
      </c>
      <c r="F63" s="835"/>
      <c r="G63" s="833" t="s">
        <v>84</v>
      </c>
      <c r="H63" s="834"/>
      <c r="I63" s="835"/>
      <c r="J63" s="833" t="s">
        <v>85</v>
      </c>
      <c r="K63" s="83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1" t="s">
        <v>231</v>
      </c>
      <c r="C5" s="842"/>
      <c r="D5" s="842"/>
      <c r="E5" s="842"/>
      <c r="F5" s="842"/>
      <c r="H5" s="842" t="s">
        <v>232</v>
      </c>
      <c r="I5" s="842"/>
      <c r="J5" s="842"/>
      <c r="K5" s="842"/>
      <c r="L5" s="84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154</vt:i4>
      </vt:variant>
    </vt:vector>
  </HeadingPairs>
  <TitlesOfParts>
    <vt:vector size="173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2025-09-08T21:06:03Z</dcterms:modified>
</cp:coreProperties>
</file>