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19425" windowHeight="11505" tabRatio="832" firstSheet="2" activeTab="9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19" l="1"/>
  <c r="C64" i="19"/>
  <c r="C66" i="19"/>
  <c r="U151" i="15" l="1"/>
  <c r="O151" i="15"/>
  <c r="M60" i="15"/>
  <c r="G15" i="19" l="1"/>
  <c r="C28" i="19"/>
  <c r="D24" i="19"/>
  <c r="C27" i="19" l="1"/>
  <c r="C60" i="19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/>
  <c r="L28" i="18" s="1"/>
  <c r="J35" i="18"/>
  <c r="K35" i="18" s="1"/>
  <c r="L35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J39" i="18"/>
  <c r="K39" i="18" s="1"/>
  <c r="L39" i="18" s="1"/>
  <c r="J34" i="18"/>
  <c r="K34" i="18" s="1"/>
  <c r="L34" i="18" s="1"/>
  <c r="J38" i="18"/>
  <c r="K38" i="18" s="1"/>
  <c r="L38" i="18" s="1"/>
  <c r="M37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M25" i="18"/>
  <c r="M30" i="18"/>
  <c r="M34" i="18"/>
  <c r="M33" i="18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3" i="15"/>
  <c r="Q204" i="15"/>
  <c r="Q202" i="15"/>
  <c r="R202" i="15" s="1"/>
  <c r="P203" i="15"/>
  <c r="P204" i="15"/>
  <c r="P202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X11" i="7" s="1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AG20" i="7" s="1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AA34" i="7" s="1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O43" i="7"/>
  <c r="S57" i="7"/>
  <c r="O13" i="7"/>
  <c r="T10" i="7"/>
  <c r="AJ19" i="7"/>
  <c r="D39" i="16"/>
  <c r="C17" i="16" s="1"/>
  <c r="D41" i="16" s="1"/>
  <c r="C30" i="16"/>
  <c r="D40" i="16"/>
  <c r="S72" i="16"/>
  <c r="R72" i="16"/>
  <c r="T72" i="16"/>
  <c r="M14" i="7"/>
  <c r="O14" i="7" s="1"/>
  <c r="F74" i="16"/>
  <c r="P74" i="16"/>
  <c r="R11" i="7"/>
  <c r="S11" i="7" s="1"/>
  <c r="M15" i="7"/>
  <c r="O15" i="7" s="1"/>
  <c r="E74" i="16" l="1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U20" i="7" s="1"/>
  <c r="C14" i="3"/>
  <c r="K74" i="16"/>
  <c r="N28" i="3"/>
  <c r="R12" i="7"/>
  <c r="S12" i="7" s="1"/>
  <c r="S74" i="16"/>
  <c r="C10" i="3"/>
  <c r="C11" i="3" s="1"/>
  <c r="AI904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C10" i="15" s="1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M16" i="7"/>
  <c r="M17" i="7" s="1"/>
  <c r="O17" i="7" s="1"/>
  <c r="E45" i="2"/>
  <c r="AD12" i="7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C65" i="19"/>
  <c r="C67" i="19" s="1"/>
  <c r="F12" i="15"/>
  <c r="C12" i="15" s="1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N15" i="7"/>
  <c r="P15" i="7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A36" i="7"/>
  <c r="AG10" i="7"/>
  <c r="AG35" i="7"/>
  <c r="S35" i="7"/>
  <c r="U35" i="7" s="1"/>
  <c r="R36" i="7"/>
  <c r="AJ35" i="7"/>
  <c r="N14" i="7"/>
  <c r="P14" i="7" s="1"/>
  <c r="AI894" i="3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3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4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O16" i="7"/>
  <c r="N16" i="7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D9" i="15" l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P21" i="7" s="1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C14" i="15" l="1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35" i="16"/>
  <c r="C456" i="16"/>
  <c r="C520" i="16"/>
  <c r="C584" i="16"/>
  <c r="C489" i="16"/>
  <c r="C553" i="16"/>
  <c r="C466" i="16"/>
  <c r="C530" i="16"/>
  <c r="C459" i="16"/>
  <c r="C619" i="16"/>
  <c r="C683" i="16"/>
  <c r="C676" i="16"/>
  <c r="C231" i="16"/>
  <c r="C295" i="16"/>
  <c r="C359" i="16"/>
  <c r="C423" i="16"/>
  <c r="C605" i="16"/>
  <c r="C669" i="16"/>
  <c r="C232" i="16"/>
  <c r="C296" i="16"/>
  <c r="C360" i="16"/>
  <c r="C424" i="16"/>
  <c r="C289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75" i="16" l="1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14" i="16"/>
  <c r="O358" i="16"/>
  <c r="O502" i="16"/>
  <c r="O638" i="16"/>
  <c r="O263" i="16"/>
  <c r="O391" i="16"/>
  <c r="O519" i="16"/>
  <c r="O647" i="16"/>
  <c r="O272" i="16"/>
  <c r="O400" i="16"/>
  <c r="O528" i="16"/>
  <c r="O656" i="16"/>
  <c r="O289" i="16"/>
  <c r="O417" i="16"/>
  <c r="O545" i="16"/>
  <c r="O673" i="16"/>
  <c r="O298" i="16"/>
  <c r="O426" i="16"/>
  <c r="O554" i="16"/>
  <c r="O682" i="16"/>
  <c r="O315" i="16"/>
  <c r="O443" i="16"/>
  <c r="O571" i="16"/>
  <c r="O699" i="16"/>
  <c r="O676" i="16"/>
  <c r="O236" i="16"/>
  <c r="O269" i="16"/>
  <c r="O276" i="16"/>
  <c r="O277" i="16"/>
  <c r="O284" i="16"/>
  <c r="O285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200" i="16" l="1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I77" i="16" l="1"/>
  <c r="H78" i="16" s="1"/>
  <c r="R77" i="16"/>
  <c r="K77" i="16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S78" i="16" l="1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T79" i="16"/>
  <c r="R80" i="16"/>
  <c r="T80" i="16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T81" i="16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1" i="16" l="1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T85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R84" i="16" l="1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T90" i="16" s="1"/>
  <c r="P87" i="16"/>
  <c r="U49" i="7"/>
  <c r="K88" i="16"/>
  <c r="L88" i="16"/>
  <c r="H88" i="16"/>
  <c r="F88" i="16"/>
  <c r="I88" i="16"/>
  <c r="J89" i="16" s="1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U50" i="7" l="1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I94" i="16" s="1"/>
  <c r="J95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H94" i="16" l="1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P98" i="16" l="1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P135" i="16" l="1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P147" i="16" l="1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Q154" i="16" l="1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F172" i="16" s="1"/>
  <c r="D171" i="16"/>
  <c r="P171" i="16" l="1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F198" i="16" s="1"/>
  <c r="D197" i="16"/>
  <c r="Q197" i="16" l="1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<sst xmlns="http://schemas.openxmlformats.org/spreadsheetml/2006/main" count="2070" uniqueCount="1217">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</sst>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315744"/>
        <c:axId val="783316288"/>
      </c:scatterChart>
      <c:valAx>
        <c:axId val="78331574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83316288"/>
        <c:crosses val="autoZero"/>
        <c:crossBetween val="midCat"/>
      </c:valAx>
      <c:valAx>
        <c:axId val="783316288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783315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316832"/>
        <c:axId val="783317376"/>
      </c:scatterChart>
      <c:valAx>
        <c:axId val="783316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3317376"/>
        <c:crosses val="autoZero"/>
        <c:crossBetween val="midCat"/>
      </c:valAx>
      <c:valAx>
        <c:axId val="78331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783316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9854624"/>
        <c:axId val="90985516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842112"/>
        <c:axId val="909851904"/>
      </c:lineChart>
      <c:catAx>
        <c:axId val="9098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909851904"/>
        <c:crosses val="autoZero"/>
        <c:auto val="1"/>
        <c:lblAlgn val="ctr"/>
        <c:lblOffset val="100"/>
        <c:tickMarkSkip val="1"/>
        <c:noMultiLvlLbl val="0"/>
      </c:catAx>
      <c:valAx>
        <c:axId val="9098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09842112"/>
        <c:crosses val="autoZero"/>
        <c:crossBetween val="between"/>
      </c:valAx>
      <c:catAx>
        <c:axId val="909854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855168"/>
        <c:crosses val="autoZero"/>
        <c:auto val="1"/>
        <c:lblAlgn val="ctr"/>
        <c:lblOffset val="100"/>
        <c:noMultiLvlLbl val="0"/>
      </c:catAx>
      <c:valAx>
        <c:axId val="9098551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9854624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9184"/>
        <c:axId val="909842656"/>
      </c:scatterChart>
      <c:valAx>
        <c:axId val="90984918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9842656"/>
        <c:crosses val="autoZero"/>
        <c:crossBetween val="midCat"/>
      </c:valAx>
      <c:valAx>
        <c:axId val="90984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098491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AD0570AD-1F9A-448D-B410-5427B3B08D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9E9E9288-F389-4AAA-BD11-3A51D8D0B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2735C0E-188F-496A-BD3A-FE22175C78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E07959-991D-4F2C-B9B1-88E9CC0776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63B5FA-CE84-4189-A88F-77DBA460EB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FBDD2B-FC8A-4D6B-BCED-ADFBE60DE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8AAAAEF-E01E-4698-B583-0C98801FD0C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3D564D9-9FDD-4595-A01B-0F8FF8EECE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42FDFA1-668C-4E67-ADC0-388A4BD86F24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6ED0EC99-436F-4072-A11A-ECDB466D30FD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E3690331-8F54-47FD-9C9F-9FD162E3C7E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0480"/>
        <c:axId val="909844832"/>
      </c:scatterChart>
      <c:valAx>
        <c:axId val="9098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09844832"/>
        <c:crosses val="autoZero"/>
        <c:crossBetween val="midCat"/>
      </c:valAx>
      <c:valAx>
        <c:axId val="9098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0984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8096"/>
        <c:axId val="9098410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3200"/>
        <c:axId val="909848640"/>
      </c:scatterChart>
      <c:valAx>
        <c:axId val="90984809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1024"/>
        <c:crosses val="autoZero"/>
        <c:crossBetween val="midCat"/>
        <c:majorUnit val="2"/>
      </c:valAx>
      <c:valAx>
        <c:axId val="909841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8096"/>
        <c:crosses val="autoZero"/>
        <c:crossBetween val="midCat"/>
      </c:valAx>
      <c:valAx>
        <c:axId val="9098432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909848640"/>
        <c:crosses val="autoZero"/>
        <c:crossBetween val="midCat"/>
      </c:valAx>
      <c:valAx>
        <c:axId val="90984864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320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5920"/>
        <c:axId val="909852992"/>
      </c:scatterChart>
      <c:valAx>
        <c:axId val="909845920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9852992"/>
        <c:crosses val="autoZero"/>
        <c:crossBetween val="midCat"/>
      </c:valAx>
      <c:valAx>
        <c:axId val="9098529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098459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3744"/>
        <c:axId val="909853536"/>
      </c:scatterChart>
      <c:valAx>
        <c:axId val="90984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9853536"/>
        <c:crosses val="autoZero"/>
        <c:crossBetween val="midCat"/>
      </c:valAx>
      <c:valAx>
        <c:axId val="90985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09843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50272"/>
        <c:axId val="909841568"/>
      </c:scatterChart>
      <c:valAx>
        <c:axId val="9098502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1568"/>
        <c:crosses val="autoZero"/>
        <c:crossBetween val="midCat"/>
      </c:valAx>
      <c:valAx>
        <c:axId val="9098415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502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54080"/>
        <c:axId val="909844288"/>
      </c:scatterChart>
      <c:valAx>
        <c:axId val="9098540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4288"/>
        <c:crosses val="autoZero"/>
        <c:crossBetween val="midCat"/>
      </c:valAx>
      <c:valAx>
        <c:axId val="90984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540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50816"/>
        <c:axId val="909845376"/>
      </c:scatterChart>
      <c:valAx>
        <c:axId val="9098508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5376"/>
        <c:crosses val="autoZero"/>
        <c:crossBetween val="midCat"/>
      </c:valAx>
      <c:valAx>
        <c:axId val="9098453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508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6464"/>
        <c:axId val="909851360"/>
      </c:scatterChart>
      <c:valAx>
        <c:axId val="9098464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51360"/>
        <c:crosses val="autoZero"/>
        <c:crossBetween val="midCat"/>
      </c:valAx>
      <c:valAx>
        <c:axId val="9098513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84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847008"/>
        <c:axId val="909847552"/>
      </c:scatterChart>
      <c:valAx>
        <c:axId val="9098470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909847552"/>
        <c:crosses val="autoZero"/>
        <c:crossBetween val="midCat"/>
      </c:valAx>
      <c:valAx>
        <c:axId val="90984755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9098470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433312"/>
        <c:axId val="91643004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435488"/>
        <c:axId val="916431136"/>
      </c:lineChart>
      <c:catAx>
        <c:axId val="91643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430048"/>
        <c:crosses val="autoZero"/>
        <c:auto val="1"/>
        <c:lblAlgn val="ctr"/>
        <c:lblOffset val="100"/>
        <c:noMultiLvlLbl val="0"/>
      </c:catAx>
      <c:valAx>
        <c:axId val="91643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433312"/>
        <c:crosses val="autoZero"/>
        <c:crossBetween val="between"/>
      </c:valAx>
      <c:valAx>
        <c:axId val="9164311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435488"/>
        <c:crosses val="max"/>
        <c:crossBetween val="between"/>
      </c:valAx>
      <c:catAx>
        <c:axId val="916435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916431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436032"/>
        <c:axId val="916428960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429504"/>
        <c:axId val="916434400"/>
      </c:lineChart>
      <c:catAx>
        <c:axId val="91643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16428960"/>
        <c:crosses val="autoZero"/>
        <c:auto val="1"/>
        <c:lblAlgn val="ctr"/>
        <c:lblOffset val="100"/>
        <c:noMultiLvlLbl val="0"/>
      </c:catAx>
      <c:valAx>
        <c:axId val="9164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16436032"/>
        <c:crosses val="autoZero"/>
        <c:crossBetween val="between"/>
      </c:valAx>
      <c:valAx>
        <c:axId val="91643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16429504"/>
        <c:crosses val="max"/>
        <c:crossBetween val="between"/>
      </c:valAx>
      <c:catAx>
        <c:axId val="91642950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916434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434944"/>
        <c:axId val="916430592"/>
      </c:scatterChart>
      <c:valAx>
        <c:axId val="9164349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0592"/>
        <c:crosses val="autoZero"/>
        <c:crossBetween val="midCat"/>
        <c:majorUnit val="100"/>
      </c:valAx>
      <c:valAx>
        <c:axId val="9164305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4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431680"/>
        <c:axId val="916432224"/>
      </c:scatterChart>
      <c:valAx>
        <c:axId val="9164316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2224"/>
        <c:crosses val="autoZero"/>
        <c:crossBetween val="midCat"/>
        <c:majorUnit val="100"/>
      </c:valAx>
      <c:valAx>
        <c:axId val="916432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1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433856"/>
        <c:axId val="916432768"/>
      </c:scatterChart>
      <c:valAx>
        <c:axId val="91643385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2768"/>
        <c:crosses val="autoZero"/>
        <c:crossBetween val="midCat"/>
        <c:majorUnit val="100"/>
      </c:valAx>
      <c:valAx>
        <c:axId val="9164327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433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49872"/>
        <c:axId val="917247696"/>
      </c:scatterChart>
      <c:valAx>
        <c:axId val="9172498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7696"/>
        <c:crosses val="autoZero"/>
        <c:crossBetween val="midCat"/>
        <c:majorUnit val="100"/>
      </c:valAx>
      <c:valAx>
        <c:axId val="91724769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9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48240"/>
        <c:axId val="917250960"/>
      </c:scatterChart>
      <c:valAx>
        <c:axId val="917248240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50960"/>
        <c:crosses val="autoZero"/>
        <c:crossBetween val="midCat"/>
      </c:valAx>
      <c:valAx>
        <c:axId val="91725096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82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46064"/>
        <c:axId val="917252592"/>
      </c:scatterChart>
      <c:valAx>
        <c:axId val="9172460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52592"/>
        <c:crosses val="autoZero"/>
        <c:crossBetween val="midCat"/>
      </c:valAx>
      <c:valAx>
        <c:axId val="9172525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60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46608"/>
        <c:axId val="917247152"/>
      </c:scatterChart>
      <c:valAx>
        <c:axId val="9172466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7152"/>
        <c:crosses val="autoZero"/>
        <c:crossBetween val="midCat"/>
      </c:valAx>
      <c:valAx>
        <c:axId val="917247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66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50416"/>
        <c:axId val="917248784"/>
      </c:scatterChart>
      <c:valAx>
        <c:axId val="917250416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8784"/>
        <c:crosses val="autoZero"/>
        <c:crossBetween val="midCat"/>
        <c:majorUnit val="2"/>
      </c:valAx>
      <c:valAx>
        <c:axId val="91724878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50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=""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=""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=""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=""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=""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=""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185</xdr:row>
      <xdr:rowOff>106680</xdr:rowOff>
    </xdr:to>
    <xdr:grpSp>
      <xdr:nvGrpSpPr>
        <xdr:cNvPr id="8208932" name="Group 9">
          <a:extLst>
            <a:ext uri="{FF2B5EF4-FFF2-40B4-BE49-F238E27FC236}">
              <a16:creationId xmlns=""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370592"/>
          <a:ext cx="5327724" cy="2353235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=""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=""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=""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=""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=""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6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=""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=""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=""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186</xdr:row>
      <xdr:rowOff>129540</xdr:rowOff>
    </xdr:from>
    <xdr:to>
      <xdr:col>15</xdr:col>
      <xdr:colOff>342900</xdr:colOff>
      <xdr:row>194</xdr:row>
      <xdr:rowOff>114300</xdr:rowOff>
    </xdr:to>
    <xdr:pic>
      <xdr:nvPicPr>
        <xdr:cNvPr id="8208938" name="Picture 17">
          <a:extLst>
            <a:ext uri="{FF2B5EF4-FFF2-40B4-BE49-F238E27FC236}">
              <a16:creationId xmlns=""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=""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=""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=""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=""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=""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=""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221200"/>
          <a:ext cx="5883088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=""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217509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=""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=""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=""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=""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=""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=""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=""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=""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=""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=""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=""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=""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=""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=""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=""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=""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=""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=""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=""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=""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=""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=""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=""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=""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=""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=""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=""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=""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=""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=""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=""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=""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=""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=""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=""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=""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2" Type="http://schemas.openxmlformats.org/officeDocument/2006/relationships/hyperlink" Target="https://tuboreymonterrey.com.mx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4"/>
  <sheetViews>
    <sheetView topLeftCell="I142" zoomScale="85" zoomScaleNormal="85" workbookViewId="0">
      <selection activeCell="Q155" sqref="Q155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.5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.5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M152" s="789"/>
    </row>
    <row r="158" spans="2:2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.5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.5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6" spans="2:5">
      <c r="B186" s="796" t="s">
        <v>1194</v>
      </c>
    </row>
    <row r="187" spans="2:5">
      <c r="B187" s="795" t="s">
        <v>142</v>
      </c>
      <c r="C187" s="143" t="s">
        <v>1195</v>
      </c>
    </row>
    <row r="188" spans="2:5">
      <c r="B188" s="795" t="s">
        <v>139</v>
      </c>
      <c r="C188" s="143" t="s">
        <v>1196</v>
      </c>
      <c r="E188" s="789" t="s">
        <v>1202</v>
      </c>
    </row>
    <row r="189" spans="2:5">
      <c r="B189" s="795" t="s">
        <v>1199</v>
      </c>
      <c r="C189" s="143" t="s">
        <v>1200</v>
      </c>
    </row>
    <row r="190" spans="2:5">
      <c r="B190" s="795" t="s">
        <v>141</v>
      </c>
      <c r="C190" s="143" t="s">
        <v>1201</v>
      </c>
    </row>
    <row r="192" spans="2:5">
      <c r="B192" s="796" t="s">
        <v>1197</v>
      </c>
    </row>
    <row r="193" spans="2:18">
      <c r="B193" s="795" t="s">
        <v>142</v>
      </c>
      <c r="C193" s="143" t="s">
        <v>1198</v>
      </c>
    </row>
    <row r="195" spans="2:18">
      <c r="B195" t="s">
        <v>1212</v>
      </c>
    </row>
    <row r="196" spans="2:18">
      <c r="B196" t="s">
        <v>142</v>
      </c>
      <c r="C196" s="143" t="s">
        <v>1213</v>
      </c>
    </row>
    <row r="198" spans="2:18">
      <c r="B198" s="789" t="s">
        <v>1214</v>
      </c>
    </row>
    <row r="199" spans="2:18">
      <c r="B199" s="789" t="s">
        <v>142</v>
      </c>
      <c r="C199" s="143" t="s">
        <v>1215</v>
      </c>
    </row>
    <row r="200" spans="2:18">
      <c r="N200" t="s">
        <v>1031</v>
      </c>
      <c r="Q200" t="s">
        <v>1032</v>
      </c>
    </row>
    <row r="201" spans="2:18">
      <c r="M201" t="s">
        <v>1024</v>
      </c>
      <c r="N201" t="s">
        <v>1025</v>
      </c>
      <c r="O201" t="s">
        <v>6</v>
      </c>
      <c r="P201" t="s">
        <v>45</v>
      </c>
      <c r="Q201" t="s">
        <v>6</v>
      </c>
      <c r="R201" t="s">
        <v>1033</v>
      </c>
    </row>
    <row r="202" spans="2:18" ht="13.5" thickBot="1">
      <c r="M202" s="39" t="s">
        <v>1026</v>
      </c>
      <c r="N202">
        <v>3.56</v>
      </c>
      <c r="O202">
        <v>42.2</v>
      </c>
      <c r="P202">
        <f>O202-N202*2</f>
        <v>35.080000000000005</v>
      </c>
      <c r="Q202">
        <f>38</f>
        <v>38</v>
      </c>
      <c r="R202">
        <f>(Q202-P202)/2</f>
        <v>1.4599999999999973</v>
      </c>
    </row>
    <row r="203" spans="2:18" ht="13.5" thickBot="1">
      <c r="M203" s="757" t="s">
        <v>1027</v>
      </c>
      <c r="N203" s="758">
        <v>4.8499999999999996</v>
      </c>
      <c r="O203" s="758">
        <v>42.2</v>
      </c>
      <c r="P203" s="758">
        <f>O203-N203*2</f>
        <v>32.5</v>
      </c>
      <c r="Q203" s="758">
        <f>38</f>
        <v>38</v>
      </c>
      <c r="R203" s="759">
        <f>(Q203-P203)/2</f>
        <v>2.75</v>
      </c>
    </row>
    <row r="204" spans="2:18">
      <c r="M204" s="39">
        <v>160</v>
      </c>
      <c r="N204">
        <v>6.35</v>
      </c>
      <c r="O204">
        <v>42.2</v>
      </c>
      <c r="P204">
        <f>O204-N204*2</f>
        <v>29.500000000000004</v>
      </c>
      <c r="Q204">
        <f>38</f>
        <v>38</v>
      </c>
      <c r="R204">
        <f>(Q204-P204)/2</f>
        <v>4.2499999999999982</v>
      </c>
    </row>
  </sheetData>
  <autoFilter ref="L145:W151">
    <sortState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7" r:id="rId6" location="servicios"/>
    <hyperlink ref="C188" r:id="rId7"/>
    <hyperlink ref="C193" r:id="rId8"/>
    <hyperlink ref="C189" r:id="rId9"/>
    <hyperlink ref="C190" r:id="rId10"/>
    <hyperlink ref="C196" r:id="rId11"/>
    <hyperlink ref="C199" r:id="rId12"/>
  </hyperlinks>
  <pageMargins left="0.7" right="0.7" top="0.75" bottom="0.75" header="0.3" footer="0.3"/>
  <pageSetup orientation="portrait" r:id="rId13"/>
  <drawing r:id="rId14"/>
  <legacyDrawing r:id="rId1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E58" zoomScaleNormal="100" workbookViewId="0">
      <selection activeCell="O84" sqref="O84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I73"/>
  <sheetViews>
    <sheetView tabSelected="1" topLeftCell="A19" zoomScale="85" zoomScaleNormal="85" workbookViewId="0">
      <selection activeCell="K32" sqref="K32"/>
    </sheetView>
  </sheetViews>
  <sheetFormatPr defaultColWidth="11.42578125" defaultRowHeight="12.75"/>
  <cols>
    <col min="3" max="5" width="12" bestFit="1" customWidth="1"/>
    <col min="6" max="6" width="12.85546875" customWidth="1"/>
  </cols>
  <sheetData>
    <row r="2" spans="2:9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7">
      <c r="B17" s="789" t="s">
        <v>1157</v>
      </c>
      <c r="C17">
        <v>3</v>
      </c>
      <c r="D17" s="789" t="s">
        <v>2</v>
      </c>
    </row>
    <row r="18" spans="2:7">
      <c r="B18" s="789" t="s">
        <v>1161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1160</v>
      </c>
      <c r="C23">
        <f>'First iteration &amp; Mechanical'!M61</f>
        <v>3.56</v>
      </c>
      <c r="D23" s="789" t="s">
        <v>2</v>
      </c>
    </row>
    <row r="24" spans="2:7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</row>
    <row r="25" spans="2:7">
      <c r="B25" s="789" t="s">
        <v>1176</v>
      </c>
      <c r="C25">
        <v>10</v>
      </c>
      <c r="D25" s="789"/>
    </row>
    <row r="26" spans="2:7">
      <c r="B26" s="789" t="s">
        <v>1177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1142</v>
      </c>
      <c r="C31" s="789" t="s">
        <v>1179</v>
      </c>
    </row>
    <row r="32" spans="2:7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4">
      <c r="B50" s="789" t="s">
        <v>1162</v>
      </c>
    </row>
    <row r="51" spans="2:4">
      <c r="B51" s="789" t="s">
        <v>1147</v>
      </c>
      <c r="C51">
        <f>C52*C19*(C55-C54)*C23</f>
        <v>4323.88110363123</v>
      </c>
    </row>
    <row r="52" spans="2:4">
      <c r="B52" s="789" t="s">
        <v>1155</v>
      </c>
      <c r="C52" s="10">
        <f>IF(C56&lt;0.3,(1-0.9+3*C53*C56),1)</f>
        <v>0.16788599468374679</v>
      </c>
    </row>
    <row r="53" spans="2:4">
      <c r="B53" s="789" t="s">
        <v>1156</v>
      </c>
      <c r="C53" s="793">
        <f>1/C37</f>
        <v>0.25</v>
      </c>
    </row>
    <row r="54" spans="2:4">
      <c r="B54" s="789" t="s">
        <v>1157</v>
      </c>
      <c r="C54" s="10">
        <f>C17</f>
        <v>3</v>
      </c>
      <c r="D54" s="789" t="s">
        <v>2</v>
      </c>
    </row>
    <row r="55" spans="2:4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1159</v>
      </c>
      <c r="C56" s="10">
        <f>C54/C55</f>
        <v>9.051465957832909E-2</v>
      </c>
    </row>
    <row r="57" spans="2:4">
      <c r="B57" s="789" t="s">
        <v>1138</v>
      </c>
      <c r="C57">
        <f>C51/C36</f>
        <v>2.3874354300049241</v>
      </c>
    </row>
    <row r="59" spans="2:4">
      <c r="B59" s="789" t="s">
        <v>1154</v>
      </c>
    </row>
    <row r="60" spans="2:4">
      <c r="B60" s="789" t="s">
        <v>1147</v>
      </c>
      <c r="C60">
        <f>0.32*C28*C17^2</f>
        <v>2880</v>
      </c>
    </row>
    <row r="61" spans="2:4">
      <c r="B61" s="789" t="s">
        <v>1138</v>
      </c>
      <c r="C61">
        <f>C60/C36</f>
        <v>1.5901949830766202</v>
      </c>
      <c r="D61" s="720" t="s">
        <v>1166</v>
      </c>
    </row>
    <row r="63" spans="2:4">
      <c r="B63" s="789" t="s">
        <v>1163</v>
      </c>
    </row>
    <row r="64" spans="2:4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1" t="s">
        <v>349</v>
      </c>
      <c r="C19" s="802"/>
      <c r="D19" s="802"/>
      <c r="E19" s="803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5" t="s">
        <v>59</v>
      </c>
      <c r="D3" s="806"/>
      <c r="E3" s="806"/>
      <c r="F3" s="807"/>
    </row>
    <row r="4" spans="1:8" ht="14.25">
      <c r="C4" s="365" t="s">
        <v>60</v>
      </c>
      <c r="D4" s="808" t="s">
        <v>61</v>
      </c>
      <c r="E4" s="809"/>
      <c r="F4" s="810"/>
    </row>
    <row r="5" spans="1:8" ht="14.25">
      <c r="C5" s="366"/>
      <c r="D5" s="811" t="s">
        <v>62</v>
      </c>
      <c r="E5" s="812"/>
      <c r="F5" s="81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2025-06-12T21:13:49Z</dcterms:modified>
</cp:coreProperties>
</file>