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2F52F3FB-16F5-48B9-808B-E5F1F55292D4}" xr6:coauthVersionLast="47" xr6:coauthVersionMax="47" xr10:uidLastSave="{00000000-0000-0000-0000-000000000000}"/>
  <bookViews>
    <workbookView xWindow="-110" yWindow="-110" windowWidth="19420" windowHeight="11500" tabRatio="832" firstSheet="10" activeTab="15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5" i="15" l="1"/>
  <c r="J60" i="19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J62" i="19"/>
  <c r="K30" i="19" s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<sst xmlns="http://schemas.openxmlformats.org/spreadsheetml/2006/main" count="2099" uniqueCount="1227">
  <si>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</si>
  <si>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</si>
  <si>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</si>
  <si>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</si>
  <si>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</si>
  <si>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</si>
  <si>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</si>
  <si>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</si>
  <si>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</si>
  <si>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</si>
  <si>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</si>
  <si>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</si>
  <si>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</si>
  <si>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</si>
  <si>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</si>
  <si>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</si>
  <si>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</si>
  <si>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</si>
  <si>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</si>
  <si>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</si>
  <si>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</si>
  <si>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</si>
  <si>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</si>
  <si>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</si>
  <si>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</si>
  <si>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</si>
  <si>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</si>
  <si>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</si>
  <si>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</si>
  <si>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</si>
  <si>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</si>
  <si>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</si>
  <si>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</si>
  <si>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</si>
  <si>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</si>
  <si>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</si>
  <si>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</si>
  <si>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</si>
  <si>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</si>
  <si>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</si>
  <si>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</si>
  <si>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</si>
  <si>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</si>
  <si>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</si>
  <si>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</si>
  <si>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</si>
  <si>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</si>
  <si>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</si>
  <si>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</si>
  <si>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</si>
  <si>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</si>
  <si>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</si>
  <si>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</si>
  <si>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</si>
  <si>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</si>
  <si>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</si>
  <si>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</si>
  <si>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</si>
  <si>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</si>
  <si>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</si>
  <si>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</si>
  <si>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</si>
  <si>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</si>
  <si>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</si>
  <si>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</si>
  <si>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</si>
  <si>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</si>
  <si>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</si>
  <si>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</si>
  <si>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</si>
  <si>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</si>
  <si>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</si>
  <si>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</si>
  <si>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</si>
  <si>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</si>
  <si>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</si>
  <si>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</si>
  <si>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</si>
  <si>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</si>
  <si>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</si>
  <si>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</si>
  <si>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</si>
  <si>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</si>
  <si>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</si>
  <si>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</si>
  <si>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</si>
  <si>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</si>
  <si>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</si>
  <si>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</si>
  <si>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</si>
  <si>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</si>
  <si>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</si>
  <si>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</si>
  <si>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</si>
  <si>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</si>
  <si>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</si>
  <si>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</si>
  <si>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</si>
  <si>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</si>
  <si>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</si>
  <si>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</si>
  <si>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</si>
  <si>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</si>
  <si>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</si>
  <si>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</si>
  <si>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</si>
  <si>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</si>
  <si>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</si>
  <si>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</si>
  <si>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</si>
  <si>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</si>
  <si>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</si>
  <si>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</si>
  <si>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</si>
  <si>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</si>
  <si>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</si>
  <si>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</si>
  <si>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</si>
  <si>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</si>
  <si>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</si>
  <si>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</si>
  <si>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</si>
  <si>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</si>
  <si>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</si>
  <si>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</si>
  <si>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</si>
  <si>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</si>
  <si>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</si>
  <si>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</si>
  <si>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</si>
  <si>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</si>
  <si>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</si>
  <si>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</si>
  <si>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</si>
  <si>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</si>
  <si>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</si>
  <si>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</si>
  <si>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</si>
  <si>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</si>
  <si>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</si>
  <si>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</si>
  <si>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</si>
  <si>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</si>
  <si>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</si>
  <si>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</si>
  <si>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</si>
  <si>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</si>
  <si>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</si>
  <si>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</si>
  <si>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</si>
  <si>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</si>
  <si>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</si>
  <si>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</si>
  <si>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</si>
  <si>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</si>
  <si>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</si>
  <si>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</si>
  <si>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</si>
  <si>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</si>
  <si>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</si>
  <si>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</si>
  <si>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</si>
  <si>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</si>
  <si>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</si>
  <si>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</si>
  <si>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</si>
  <si>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</si>
  <si>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</si>
  <si>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</si>
  <si>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</si>
  <si>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</si>
  <si>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</si>
  <si>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</si>
  <si>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</si>
  <si>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</si>
  <si>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</si>
  <si>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</si>
  <si>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</si>
  <si>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</si>
  <si>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</si>
  <si>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</si>
  <si>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</si>
  <si>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</si>
  <si>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</si>
  <si>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</si>
  <si>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</si>
  <si>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</si>
  <si>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</si>
  <si>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</si>
  <si>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</si>
  <si>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</si>
  <si>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</si>
  <si>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</si>
  <si>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</si>
  <si>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</si>
  <si>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</si>
  <si>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</si>
  <si>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</si>
  <si>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</si>
  <si>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</si>
  <si>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</si>
  <si>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</si>
  <si>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</si>
  <si>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</si>
  <si>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</si>
  <si>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</si>
  <si>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</si>
  <si>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</si>
  <si>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</si>
  <si>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</si>
  <si>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</si>
  <si>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</si>
  <si>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</si>
  <si>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</si>
  <si>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</si>
  <si>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</si>
  <si>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</si>
  <si>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</si>
  <si>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</si>
  <si>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</si>
  <si>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</si>
  <si>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</si>
  <si>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</si>
  <si>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</si>
  <si>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</si>
  <si>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</si>
  <si>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</si>
  <si>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</si>
  <si>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</si>
  <si>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</si>
  <si>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</si>
  <si>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</si>
  <si>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</si>
  <si>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</si>
  <si>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</si>
  <si>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</si>
  <si>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</si>
  <si>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</si>
  <si>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</si>
  <si>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</si>
  <si>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</si>
  <si>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</si>
  <si>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</si>
  <si>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</si>
  <si>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</si>
  <si>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</si>
  <si>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</si>
  <si>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</si>
  <si>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</si>
  <si>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</si>
  <si>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</si>
  <si>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</si>
  <si>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</si>
  <si>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</si>
  <si>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</si>
  <si>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</si>
  <si>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</si>
  <si>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</si>
  <si>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</si>
  <si>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</si>
  <si>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</si>
  <si>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</si>
  <si>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</si>
  <si>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</si>
  <si>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</si>
  <si>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</si>
  <si>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</si>
  <si>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</si>
  <si>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</si>
  <si>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</si>
  <si>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</si>
  <si>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</si>
  <si>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</si>
  <si>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</si>
  <si>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</si>
  <si>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</si>
  <si>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</si>
  <si>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</si>
  <si>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</si>
  <si>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</si>
  <si>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</si>
  <si>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</si>
  <si>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</si>
  <si>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</si>
  <si>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</si>
  <si>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</si>
  <si>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</si>
  <si>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</si>
  <si>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</si>
  <si>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</si>
  <si>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</si>
  <si>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</si>
  <si>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</si>
  <si>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</si>
  <si>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</si>
  <si>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</si>
  <si>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</si>
  <si>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</si>
  <si>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</si>
  <si>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</si>
  <si>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</si>
  <si>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</si>
  <si>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</si>
  <si>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</si>
  <si>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</si>
  <si>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</si>
  <si>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</si>
  <si>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</si>
  <si>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</si>
  <si>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</si>
  <si>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</si>
  <si>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</si>
  <si>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</si>
  <si>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</si>
  <si>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</si>
  <si>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</si>
  <si>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</si>
  <si>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</si>
  <si>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</si>
  <si>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</si>
  <si>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</si>
  <si>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</si>
  <si>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</si>
  <si>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</si>
  <si>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</si>
  <si>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</si>
  <si>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</si>
  <si>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</si>
  <si>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</si>
  <si>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</si>
  <si>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</si>
  <si>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</si>
  <si>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</si>
  <si>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</si>
  <si>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</si>
  <si>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</si>
  <si>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</si>
  <si>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</si>
  <si>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</si>
  <si>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</si>
  <si>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</si>
  <si>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</si>
  <si>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</si>
  <si>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</si>
  <si>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</si>
  <si>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</si>
  <si>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</si>
  <si>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</si>
  <si>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</si>
  <si>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</si>
  <si>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</si>
  <si>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</si>
  <si>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</si>
  <si>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</si>
  <si>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</si>
  <si>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</si>
  <si>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</si>
  <si>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</si>
  <si>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</si>
  <si>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</si>
  <si>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</si>
  <si>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</si>
  <si>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</si>
  <si>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</si>
  <si>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</si>
  <si>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</si>
  <si>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</si>
  <si>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</si>
  <si>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</si>
  <si>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</si>
  <si>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</si>
  <si>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</si>
  <si>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</si>
  <si>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</si>
  <si>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</si>
  <si>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</si>
  <si>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</si>
  <si>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</si>
  <si>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</si>
  <si>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</si>
  <si>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</si>
  <si>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</si>
  <si>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</si>
  <si>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</si>
  <si>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</si>
  <si>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</si>
  <si>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</si>
  <si>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</si>
  <si>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</si>
  <si>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</si>
  <si>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</si>
  <si>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</si>
  <si>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</si>
  <si>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</si>
  <si>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</si>
  <si>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</si>
  <si>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</si>
  <si>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</si>
  <si>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</si>
  <si>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</si>
  <si>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</si>
  <si>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</si>
  <si>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</si>
  <si>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</si>
  <si>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</si>
  <si>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</si>
  <si>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</si>
  <si>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</si>
  <si>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</si>
  <si>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</si>
  <si>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</si>
  <si>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</si>
  <si>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</si>
  <si>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</si>
  <si>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</si>
  <si>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</si>
  <si>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</si>
  <si>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</si>
  <si>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</si>
  <si>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</si>
  <si>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</si>
  <si>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</si>
  <si>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</si>
  <si>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</si>
  <si>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</si>
  <si>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</si>
  <si>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</si>
  <si>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</si>
  <si>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</si>
  <si>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</si>
  <si>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</si>
  <si>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</si>
  <si>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</si>
  <si>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</si>
  <si>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</si>
  <si>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</si>
  <si>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</si>
  <si>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</si>
  <si>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</si>
  <si>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</si>
  <si>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</si>
  <si>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</si>
  <si>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</si>
  <si>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</si>
  <si>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</si>
  <si>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</si>
  <si>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</si>
  <si>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</si>
  <si>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</si>
  <si>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</si>
  <si>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</si>
  <si>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</si>
  <si>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</si>
  <si>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</si>
  <si>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</si>
  <si>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</si>
  <si>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</si>
  <si>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</si>
  <si>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</si>
  <si>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</si>
  <si>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</si>
  <si>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</si>
  <si>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</si>
  <si>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</si>
  <si>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</si>
  <si>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</si>
  <si>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</si>
  <si>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</si>
  <si>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</si>
  <si>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</si>
  <si>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</si>
  <si>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</si>
  <si>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</si>
  <si>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</si>
  <si>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</si>
  <si>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</si>
  <si>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</si>
  <si>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</si>
  <si>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</si>
  <si>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</si>
  <si>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</si>
  <si>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</si>
  <si>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</si>
  <si>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</si>
  <si>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</si>
  <si>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</si>
  <si>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</si>
  <si>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</si>
  <si>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</si>
  <si>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</si>
  <si>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</si>
  <si>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</si>
  <si>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</si>
  <si>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</si>
  <si>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</si>
  <si>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</si>
  <si>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</si>
  <si>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</si>
  <si>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</si>
  <si>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</si>
  <si>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</si>
  <si>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</si>
  <si>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</si>
  <si>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</si>
  <si>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</si>
  <si>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</si>
  <si>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</si>
  <si>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</si>
  <si>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</si>
  <si>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</si>
  <si>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</si>
  <si>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</si>
  <si>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</si>
  <si>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</si>
  <si>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</si>
  <si>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</si>
  <si>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</si>
  <si>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</si>
  <si>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</si>
  <si>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</si>
  <si>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</si>
  <si>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</si>
  <si>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</si>
  <si>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</si>
  <si>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</si>
  <si>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</si>
  <si>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</si>
  <si>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</si>
  <si>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</si>
  <si>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</si>
  <si>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</si>
  <si>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</si>
  <si>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</si>
  <si>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</si>
  <si>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</si>
  <si>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</si>
  <si>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</si>
  <si>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</si>
  <si>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</si>
  <si>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</si>
  <si>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</si>
  <si>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</si>
  <si>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</si>
  <si>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</si>
  <si>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</si>
  <si>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</si>
  <si>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</si>
  <si>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</si>
  <si>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</si>
  <si>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</si>
  <si>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</si>
  <si>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</si>
  <si>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</si>
  <si>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</si>
  <si>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</si>
  <si>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</si>
  <si>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</si>
  <si>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</si>
  <si>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</si>
  <si>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</si>
  <si>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</si>
  <si>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</si>
  <si>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</si>
  <si>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</si>
  <si>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</si>
  <si>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</si>
  <si>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</si>
  <si>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</si>
  <si>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</si>
  <si>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</si>
  <si>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</si>
  <si>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</si>
  <si>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</si>
  <si>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</si>
  <si>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</si>
  <si>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</si>
  <si>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</si>
  <si>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</si>
  <si>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</si>
  <si>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</si>
  <si>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</si>
  <si>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</si>
  <si>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</si>
  <si>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</si>
  <si>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</si>
  <si>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</si>
  <si>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</si>
  <si>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</si>
  <si>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</si>
  <si>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</si>
  <si>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</si>
  <si>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</si>
  <si>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</si>
  <si>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</si>
  <si>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</si>
  <si>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</si>
  <si>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</si>
  <si>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</si>
  <si>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</si>
  <si>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</si>
  <si>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</si>
  <si>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</si>
  <si>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</si>
  <si>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</si>
  <si>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</si>
  <si>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</si>
  <si>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</si>
  <si>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</si>
  <si>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</si>
  <si>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</si>
  <si>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</si>
  <si>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</si>
  <si>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</si>
  <si>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</si>
  <si>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</si>
  <si>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</si>
  <si>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</si>
  <si>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</si>
  <si>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</si>
  <si>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</si>
  <si>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</si>
  <si>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</si>
  <si>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</si>
  <si>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</si>
  <si>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</si>
  <si>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</si>
  <si>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</si>
  <si>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</si>
  <si>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</si>
  <si>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</si>
  <si>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</si>
  <si>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</si>
  <si>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</si>
  <si>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</si>
  <si>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</si>
  <si>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</si>
  <si>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</si>
  <si>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</si>
  <si>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</si>
  <si>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</si>
  <si>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</si>
  <si>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</si>
  <si>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</si>
  <si>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</si>
  <si>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</si>
  <si>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</si>
  <si>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</si>
  <si>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</si>
  <si>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</si>
  <si>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</si>
  <si>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</si>
  <si>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</si>
  <si>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</si>
  <si>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</si>
  <si>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</si>
  <si>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</si>
  <si>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</si>
  <si>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</si>
  <si>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</si>
  <si>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</si>
  <si>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</si>
  <si>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</si>
  <si>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</si>
  <si>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</si>
  <si>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</si>
  <si>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</si>
  <si>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</si>
  <si>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</si>
  <si>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</si>
  <si>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</si>
  <si>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</si>
  <si>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</si>
  <si>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</si>
  <si>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</si>
  <si>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</si>
  <si>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</si>
  <si>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</si>
  <si>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</si>
  <si>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</si>
  <si>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</si>
  <si>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</si>
  <si>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</si>
  <si>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</si>
  <si>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</si>
  <si>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</si>
  <si>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</si>
  <si>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</si>
  <si>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</si>
  <si>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</si>
  <si>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</si>
  <si>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</si>
  <si>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</si>
  <si>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</si>
  <si>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</si>
  <si>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</si>
  <si>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</si>
  <si>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</si>
  <si>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</si>
  <si>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</si>
  <si>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</si>
  <si>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</si>
  <si>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</si>
  <si>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</si>
  <si>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</si>
  <si>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</si>
  <si>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</si>
  <si>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</si>
  <si>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</si>
  <si>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</si>
  <si>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</si>
  <si>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</si>
  <si>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</si>
  <si>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</si>
  <si>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</si>
  <si>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</si>
  <si>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</si>
  <si>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</si>
  <si>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</si>
  <si>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</si>
  <si>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</si>
  <si>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</si>
  <si>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</si>
  <si>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</si>
  <si>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</si>
  <si>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</si>
  <si>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</si>
  <si>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</si>
  <si>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</si>
  <si>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</si>
  <si>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</si>
  <si>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</si>
  <si>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</si>
  <si>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</si>
  <si>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</si>
  <si>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</si>
  <si>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</si>
  <si>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</si>
  <si>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</si>
  <si>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</si>
  <si>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</si>
  <si>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</si>
  <si>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</si>
  <si>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</si>
  <si>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</si>
  <si>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</si>
  <si>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</si>
  <si>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</si>
  <si>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</si>
  <si>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</si>
  <si>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</si>
  <si>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</si>
  <si>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</si>
  <si>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</si>
  <si>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</si>
  <si>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</si>
  <si>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</si>
  <si>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</si>
  <si>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</si>
  <si>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</si>
  <si>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</si>
  <si>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</si>
  <si>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</si>
  <si>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</si>
  <si>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</si>
  <si>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</si>
  <si>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</si>
  <si>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</si>
  <si>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</si>
  <si>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</si>
  <si>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</si>
  <si>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</si>
  <si>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</si>
  <si>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</si>
  <si>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</si>
  <si>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</si>
  <si>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</si>
  <si>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</si>
  <si>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</si>
  <si>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</si>
  <si>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</si>
  <si>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</si>
  <si>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</si>
  <si>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</si>
  <si>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</si>
  <si>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</si>
  <si>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</si>
  <si>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</si>
  <si>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</si>
  <si>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</si>
  <si>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</si>
  <si>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</si>
  <si>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</si>
  <si>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</si>
  <si>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</si>
  <si>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</si>
  <si>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</si>
  <si>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</si>
  <si>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</si>
  <si>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</si>
  <si>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</si>
  <si>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</si>
  <si>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</si>
  <si>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</si>
  <si>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</si>
  <si>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</si>
  <si>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</si>
  <si>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</si>
  <si>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</si>
  <si>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</si>
  <si>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</si>
  <si>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</si>
  <si>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</si>
  <si>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</si>
  <si>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</si>
  <si>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</si>
  <si>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</si>
  <si>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</si>
  <si>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</si>
  <si>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</si>
  <si>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</si>
  <si>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</si>
  <si>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</si>
  <si>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</si>
  <si>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</si>
  <si>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</si>
  <si>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</si>
  <si>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</si>
  <si>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</si>
  <si>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</si>
  <si>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</si>
  <si>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</si>
  <si>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</si>
  <si>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</si>
  <si>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</si>
  <si>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</si>
  <si>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</si>
  <si>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</si>
  <si>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</si>
  <si>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</si>
  <si>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</si>
  <si>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</si>
  <si>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</si>
  <si>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</si>
  <si>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</si>
  <si>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</si>
  <si>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</si>
  <si>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</si>
  <si>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</si>
  <si>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</si>
  <si>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</si>
  <si>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</si>
  <si>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</si>
  <si>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</si>
  <si>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</si>
  <si>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</si>
  <si>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</si>
  <si>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</si>
  <si>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</si>
  <si>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</si>
  <si>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</si>
  <si>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</si>
  <si>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</si>
  <si>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</si>
  <si>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</si>
  <si>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</si>
  <si>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</si>
  <si>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</si>
  <si>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</si>
  <si>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</si>
  <si>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</si>
  <si>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</si>
  <si>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</si>
  <si>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</si>
  <si>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</si>
  <si>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</si>
  <si>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</si>
  <si>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</si>
  <si>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</si>
  <si>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</si>
  <si>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</si>
  <si>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</si>
  <si>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</si>
  <si>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</si>
  <si>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</si>
  <si>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</si>
  <si>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</si>
  <si>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</si>
  <si>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</si>
  <si>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</si>
  <si>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</si>
  <si>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</si>
  <si>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</si>
  <si>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</si>
  <si>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</si>
  <si>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</si>
  <si>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</si>
  <si>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</si>
  <si>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</si>
  <si>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</si>
  <si>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</si>
  <si>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</si>
  <si>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</si>
  <si>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</si>
  <si>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</si>
  <si>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</si>
  <si>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</si>
  <si>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</si>
  <si>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</si>
  <si>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</si>
  <si>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</si>
  <si>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</si>
  <si>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</si>
  <si>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</si>
  <si>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</si>
  <si>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</si>
  <si>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</si>
  <si>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</si>
  <si>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</si>
  <si>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</si>
  <si>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</si>
  <si>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</si>
  <si>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</si>
  <si>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</si>
  <si>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</si>
  <si>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</si>
  <si>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</si>
  <si>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</si>
  <si>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</si>
  <si>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</si>
  <si>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</si>
  <si>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</si>
  <si>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</si>
  <si>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</si>
  <si>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</si>
  <si>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</si>
  <si>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</si>
  <si>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</si>
  <si>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</si>
  <si>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</si>
  <si>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</si>
  <si>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</si>
  <si>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</si>
  <si>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</si>
  <si>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</si>
  <si>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</si>
  <si>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</si>
  <si>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</si>
  <si>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</si>
  <si>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</si>
  <si>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</si>
  <si>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</si>
  <si>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</si>
  <si>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</si>
  <si>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</si>
  <si>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</si>
  <si>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</si>
  <si>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</si>
  <si>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</si>
  <si>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</si>
  <si>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</si>
  <si>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</si>
  <si>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</si>
  <si>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</si>
  <si>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</si>
  <si>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</si>
  <si>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</si>
  <si>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</si>
  <si>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</si>
  <si>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</si>
  <si>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</si>
  <si>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</si>
  <si>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</si>
  <si>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</si>
  <si>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</si>
  <si>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</si>
  <si>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</si>
  <si>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</si>
  <si>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</si>
  <si>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</si>
  <si>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</si>
  <si>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</si>
  <si>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</si>
  <si>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</si>
  <si>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</si>
  <si>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</si>
  <si>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</si>
  <si>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</si>
  <si>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</si>
  <si>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</si>
  <si>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</si>
  <si>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</si>
  <si>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</si>
  <si>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</si>
  <si>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</si>
  <si>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</si>
  <si>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</si>
  <si>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</si>
  <si>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</si>
  <si>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</si>
  <si>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</si>
  <si>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</si>
  <si>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</si>
  <si>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</si>
  <si>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</si>
  <si>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</si>
  <si>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</si>
  <si>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</si>
  <si>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</si>
  <si>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</si>
  <si>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</si>
  <si>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</si>
  <si>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</si>
  <si>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</si>
  <si>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</si>
  <si>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</si>
  <si>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</si>
  <si>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</si>
  <si>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</si>
  <si>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</si>
  <si>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</si>
  <si>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</si>
  <si>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</si>
  <si>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</si>
  <si>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</si>
  <si>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</si>
  <si>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</si>
  <si>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</si>
  <si>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</si>
  <si>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</si>
  <si>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</si>
  <si>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</si>
  <si>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</si>
  <si>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</si>
  <si>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</si>
  <si>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</si>
  <si>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</si>
  <si>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</si>
  <si>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</si>
  <si>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</si>
  <si>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</si>
  <si>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</si>
  <si>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</si>
  <si>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</si>
  <si>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</si>
  <si>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</si>
  <si>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</si>
  <si>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</si>
  <si>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</si>
  <si>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</si>
  <si>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</si>
  <si>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</si>
  <si>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</si>
  <si>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</si>
  <si>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</si>
  <si>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</si>
  <si>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</si>
  <si>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</si>
  <si>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</si>
  <si>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</si>
  <si>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</si>
  <si>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</si>
  <si>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</si>
  <si>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</si>
  <si>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</si>
  <si>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</si>
  <si>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</si>
  <si>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</si>
  <si>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</si>
  <si>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</si>
  <si>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</si>
  <si>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</si>
  <si>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</si>
  <si>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</si>
  <si>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</si>
  <si>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</si>
  <si>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</si>
  <si>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</si>
  <si>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</si>
  <si>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</si>
  <si>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</si>
  <si>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</si>
  <si>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</si>
  <si>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</si>
  <si>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</si>
  <si>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</si>
  <si>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</si>
  <si>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</si>
  <si>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</si>
  <si>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</si>
  <si>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</si>
  <si>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</si>
  <si>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</si>
  <si>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</si>
  <si>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</si>
  <si>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</si>
  <si>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</si>
  <si>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</si>
  <si>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</si>
  <si>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</si>
  <si>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</si>
  <si>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</si>
  <si>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</si>
  <si>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</si>
  <si>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</si>
  <si>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</si>
  <si>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</si>
  <si>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</si>
  <si>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</si>
  <si>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</si>
  <si>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</si>
  <si>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</si>
  <si>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</si>
  <si>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</si>
  <si>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</si>
  <si>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</si>
  <si>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</si>
  <si>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</si>
  <si>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</si>
  <si>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</si>
  <si>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</si>
  <si>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</si>
  <si>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</si>
  <si>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</si>
  <si>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</si>
  <si>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</si>
  <si>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</si>
  <si>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</si>
  <si>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</si>
  <si>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</si>
  <si>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</si>
  <si>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</si>
  <si>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</si>
  <si>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</si>
  <si>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</si>
  <si>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</si>
  <si>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</si>
  <si>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</si>
  <si>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</si>
  <si>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</si>
  <si>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</si>
  <si>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</si>
  <si>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</si>
  <si>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</si>
  <si>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</si>
  <si>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</si>
  <si>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</si>
  <si>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</si>
  <si>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</si>
  <si>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</si>
  <si>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</si>
  <si>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</si>
  <si>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</si>
  <si>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</si>
  <si>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</si>
  <si>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</si>
  <si>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</si>
  <si>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</si>
  <si>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</si>
  <si>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</si>
  <si>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</si>
  <si>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</si>
  <si>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</si>
  <si>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</si>
  <si>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</si>
  <si>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</si>
  <si>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</si>
  <si>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</si>
  <si>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</si>
  <si>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</si>
  <si>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</si>
  <si>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</si>
  <si>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</si>
  <si>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</si>
  <si>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</si>
  <si>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</si>
  <si>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</si>
  <si>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</si>
  <si>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</si>
  <si>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</si>
  <si>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</si>
  <si>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</si>
  <si>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</si>
  <si>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</si>
  <si>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</si>
  <si>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</si>
  <si>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</si>
  <si>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</si>
  <si>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</si>
  <si>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</si>
  <si>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</si>
  <si>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</si>
  <si>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</si>
  <si>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</si>
  <si>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</si>
  <si>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</si>
  <si>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</si>
  <si>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</si>
  <si>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</si>
  <si>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</si>
  <si>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</si>
  <si>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</si>
  <si>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</si>
  <si>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</si>
  <si>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</si>
  <si>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</si>
  <si>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</si>
  <si>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</si>
  <si>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</si>
  <si>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</si>
  <si>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</si>
  <si>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</si>
  <si>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</si>
  <si>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</si>
  <si>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</si>
  <si>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</si>
  <si>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</si>
  <si>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</si>
  <si>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</si>
  <si>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r>
      <t xml:space="preserve">Para tornilos de acuerdo con </t>
    </r>
    <r>
      <rPr>
        <b/>
        <sz val="10"/>
        <rFont val="Arial"/>
        <family val="2"/>
      </rPr>
      <t>SAE J429</t>
    </r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</si>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</sst>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DEA3F95A-FAE0-4807-87C5-C8F5DB973A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B3C1766-40E3-4C1D-AAB8-1B7B2652E6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A7CEAA4B-D862-4206-89BA-BBF58E6378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64FE31-0A88-42C8-80E3-E979114EFC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2FC5B8-BE07-4B67-96E0-2B699BD44E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108123-6CD3-4BB5-99EE-9ABA3BC314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BE4EAABA-35C1-4E56-BFEB-6B17EFF4DED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1B294CEF-8D66-4196-8231-82317C51D3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69516F9-8A89-42F9-A5D3-C5FDFEDBF376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389A50A3-0913-4B92-BDB2-030C94A888F3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34D3B29A-FE43-4EBF-BEC6-ABAE0A0CE5A3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58857" cy="266370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17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H1" zoomScale="77" zoomScaleNormal="85" workbookViewId="0">
      <selection activeCell="L22" sqref="L2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1226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1224</v>
      </c>
    </row>
    <row r="186" spans="2:5">
      <c r="B186" s="795" t="s">
        <v>774</v>
      </c>
      <c r="C186" s="143" t="s">
        <v>1225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26" zoomScaleNormal="100" workbookViewId="0">
      <selection activeCell="L43" sqref="L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opLeftCell="A67" zoomScale="95" zoomScaleNormal="85" workbookViewId="0">
      <selection activeCell="P112" sqref="P112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1092</v>
      </c>
    </row>
    <row r="3" spans="2:5">
      <c r="B3" s="789" t="s">
        <v>1089</v>
      </c>
      <c r="C3" s="10">
        <f>dc</f>
        <v>31.08</v>
      </c>
      <c r="D3" s="789" t="s">
        <v>2</v>
      </c>
    </row>
    <row r="4" spans="2:5">
      <c r="B4" s="789" t="s">
        <v>1090</v>
      </c>
      <c r="C4" s="10">
        <f>dto</f>
        <v>10.171462348013772</v>
      </c>
      <c r="D4" s="789" t="s">
        <v>2</v>
      </c>
    </row>
    <row r="5" spans="2:5">
      <c r="B5" s="789" t="s">
        <v>1091</v>
      </c>
      <c r="C5" s="10">
        <f>'Nozzle Design'!C11</f>
        <v>21.576930002592544</v>
      </c>
      <c r="D5" s="789" t="s">
        <v>2</v>
      </c>
    </row>
    <row r="6" spans="2:5">
      <c r="B6" s="789" t="s">
        <v>1093</v>
      </c>
      <c r="C6" s="4">
        <f>etac*tothe</f>
        <v>1634</v>
      </c>
      <c r="D6" s="789" t="s">
        <v>73</v>
      </c>
    </row>
    <row r="7" spans="2:5">
      <c r="B7" s="789" t="s">
        <v>1093</v>
      </c>
      <c r="C7">
        <f>CONVERT(C6,"K","C")</f>
        <v>1360.85</v>
      </c>
      <c r="D7" s="789" t="s">
        <v>66</v>
      </c>
    </row>
    <row r="8" spans="2:5">
      <c r="B8" s="789" t="s">
        <v>1094</v>
      </c>
      <c r="C8" s="10">
        <f>pmax</f>
        <v>4.9969130252874665</v>
      </c>
      <c r="D8" s="789" t="s">
        <v>87</v>
      </c>
    </row>
    <row r="9" spans="2:5">
      <c r="B9" s="789" t="s">
        <v>1095</v>
      </c>
    </row>
    <row r="10" spans="2:5">
      <c r="B10" s="789" t="s">
        <v>1096</v>
      </c>
      <c r="E10" s="10">
        <f>C5/2</f>
        <v>10.788465001296272</v>
      </c>
    </row>
    <row r="11" spans="2:5">
      <c r="B11" s="789" t="s">
        <v>1097</v>
      </c>
    </row>
    <row r="12" spans="2:5">
      <c r="B12" s="789" t="s">
        <v>1102</v>
      </c>
      <c r="C12">
        <f>k2ph</f>
        <v>1.133</v>
      </c>
    </row>
    <row r="13" spans="2:5">
      <c r="B13" s="789" t="s">
        <v>1103</v>
      </c>
      <c r="C13" s="10">
        <f>mef</f>
        <v>2.5992897854448858</v>
      </c>
      <c r="D13" s="789" t="s">
        <v>64</v>
      </c>
    </row>
    <row r="14" spans="2:5">
      <c r="B14" s="789" t="s">
        <v>1105</v>
      </c>
      <c r="C14" s="10">
        <f>(C4-C3)/1</f>
        <v>-20.908537651986226</v>
      </c>
      <c r="D14" s="789"/>
    </row>
    <row r="15" spans="2: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10" zoomScale="115" zoomScaleNormal="115" workbookViewId="0">
      <selection activeCell="H27" sqref="H27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M3</v>
      </c>
    </row>
    <row r="17" spans="2:13">
      <c r="B17" s="789" t="s">
        <v>1156</v>
      </c>
      <c r="C17">
        <v>3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1218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1219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1220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1.6446591612469941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4">
      <c r="B33" s="789" t="s">
        <v>1142</v>
      </c>
      <c r="D33">
        <f>Sf_shearFailureBolts</f>
        <v>1.5901949830766202</v>
      </c>
    </row>
    <row r="35" spans="2:4" ht="13">
      <c r="B35" s="789" t="s">
        <v>1143</v>
      </c>
    </row>
    <row r="36" spans="2:4">
      <c r="B36" s="789" t="s">
        <v>1146</v>
      </c>
      <c r="C36">
        <f>(C6*C13)/C37</f>
        <v>1811.0986581204886</v>
      </c>
      <c r="D36" s="789" t="s">
        <v>1132</v>
      </c>
    </row>
    <row r="37" spans="2:4">
      <c r="B37" s="789" t="s">
        <v>1144</v>
      </c>
      <c r="C37">
        <v>4</v>
      </c>
    </row>
    <row r="38" spans="2:4" ht="13">
      <c r="B38" s="789" t="s">
        <v>1145</v>
      </c>
    </row>
    <row r="39" spans="2:4">
      <c r="B39" s="789" t="s">
        <v>1146</v>
      </c>
      <c r="C39">
        <f>(C7*C13)/C40</f>
        <v>947.74979816426503</v>
      </c>
      <c r="D39" s="789" t="s">
        <v>1133</v>
      </c>
    </row>
    <row r="40" spans="2:4">
      <c r="B40" s="789" t="s">
        <v>1144</v>
      </c>
      <c r="C40">
        <v>6</v>
      </c>
    </row>
    <row r="42" spans="2:4">
      <c r="B42" s="415" t="s">
        <v>1147</v>
      </c>
    </row>
    <row r="43" spans="2:4">
      <c r="B43" s="789" t="s">
        <v>1148</v>
      </c>
    </row>
    <row r="44" spans="2:4">
      <c r="B44" t="s">
        <v>1149</v>
      </c>
    </row>
    <row r="45" spans="2:4">
      <c r="B45" s="789" t="s">
        <v>1150</v>
      </c>
    </row>
    <row r="46" spans="2:4">
      <c r="B46" s="789" t="s">
        <v>1151</v>
      </c>
    </row>
    <row r="47" spans="2:4">
      <c r="B47" s="789" t="s">
        <v>1152</v>
      </c>
    </row>
    <row r="48" spans="2:4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4323.88110363123</v>
      </c>
    </row>
    <row r="52" spans="2:11">
      <c r="B52" s="789" t="s">
        <v>1154</v>
      </c>
      <c r="C52" s="10">
        <f>IF(C56&lt;0.3,(1-0.9+3*C53*C56),1)</f>
        <v>0.16788599468374679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3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9.051465957832909E-2</v>
      </c>
    </row>
    <row r="57" spans="2:11">
      <c r="B57" s="789" t="s">
        <v>1137</v>
      </c>
      <c r="C57">
        <f>C51/C36</f>
        <v>2.3874354300049241</v>
      </c>
    </row>
    <row r="59" spans="2:11">
      <c r="B59" s="789" t="s">
        <v>1153</v>
      </c>
      <c r="I59" s="789" t="s">
        <v>1221</v>
      </c>
    </row>
    <row r="60" spans="2:11">
      <c r="B60" s="789" t="s">
        <v>1146</v>
      </c>
      <c r="C60">
        <f>0.32*C28*C17^2</f>
        <v>2880</v>
      </c>
      <c r="I60" s="789" t="s">
        <v>1146</v>
      </c>
      <c r="J60">
        <f>0.32*L26*C17^2</f>
        <v>2978.6399999999994</v>
      </c>
    </row>
    <row r="61" spans="2:11" ht="13">
      <c r="B61" s="789" t="s">
        <v>1137</v>
      </c>
      <c r="C61">
        <f>C60/C36</f>
        <v>1.5901949830766202</v>
      </c>
      <c r="D61" s="720" t="s">
        <v>1165</v>
      </c>
      <c r="I61" s="789" t="s">
        <v>1223</v>
      </c>
      <c r="J61">
        <f>0.32*L25*C17^2</f>
        <v>2581.4879999999998</v>
      </c>
    </row>
    <row r="62" spans="2:11" ht="13">
      <c r="I62" s="789" t="s">
        <v>1137</v>
      </c>
      <c r="J62">
        <f>J60/C36</f>
        <v>1.6446591612469941</v>
      </c>
      <c r="K62" s="720" t="s">
        <v>1165</v>
      </c>
    </row>
    <row r="63" spans="2:11">
      <c r="B63" s="789" t="s">
        <v>1162</v>
      </c>
      <c r="I63" s="789" t="s">
        <v>1222</v>
      </c>
      <c r="J63">
        <f>J61/C36</f>
        <v>1.4253712730807284</v>
      </c>
    </row>
    <row r="64" spans="2:11">
      <c r="B64" s="789" t="s">
        <v>1146</v>
      </c>
      <c r="C64" s="10">
        <f>MAX(C60,C51)</f>
        <v>4323.88110363123</v>
      </c>
      <c r="D64" s="789" t="s">
        <v>1215</v>
      </c>
    </row>
    <row r="65" spans="2:4">
      <c r="B65" s="789" t="s">
        <v>1164</v>
      </c>
      <c r="C65" s="10">
        <f>(C64*SQRT(3))/(2*C23*C19)</f>
        <v>4.382714043408404</v>
      </c>
      <c r="D65" s="789" t="s">
        <v>2</v>
      </c>
    </row>
    <row r="66" spans="2:4">
      <c r="B66" s="789" t="s">
        <v>1156</v>
      </c>
      <c r="C66" s="10">
        <f>C54</f>
        <v>3</v>
      </c>
      <c r="D66" s="789" t="s">
        <v>2</v>
      </c>
    </row>
    <row r="67" spans="2:4">
      <c r="B67" s="789" t="s">
        <v>1163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abSelected="1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5" t="s">
        <v>365</v>
      </c>
      <c r="C5" s="826"/>
      <c r="D5" s="826"/>
      <c r="E5" s="826"/>
      <c r="F5" s="826"/>
      <c r="G5" s="826"/>
      <c r="H5" s="826"/>
      <c r="I5" s="826"/>
      <c r="J5" s="826"/>
      <c r="K5" s="82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0"/>
      <c r="C6" s="820"/>
      <c r="D6" s="820"/>
      <c r="E6" s="25" t="s">
        <v>80</v>
      </c>
      <c r="F6" s="25" t="s">
        <v>81</v>
      </c>
      <c r="G6" s="820"/>
      <c r="H6" s="820"/>
      <c r="I6" s="82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21" t="s">
        <v>82</v>
      </c>
      <c r="C7" s="821"/>
      <c r="D7" s="821"/>
      <c r="E7" s="821" t="s">
        <v>83</v>
      </c>
      <c r="F7" s="821"/>
      <c r="G7" s="821" t="s">
        <v>84</v>
      </c>
      <c r="H7" s="821"/>
      <c r="I7" s="821"/>
      <c r="J7" s="821" t="s">
        <v>85</v>
      </c>
      <c r="K7" s="82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0"/>
      <c r="C17" s="820"/>
      <c r="D17" s="820"/>
      <c r="E17" s="25" t="s">
        <v>80</v>
      </c>
      <c r="F17" s="25" t="s">
        <v>81</v>
      </c>
      <c r="G17" s="820"/>
      <c r="H17" s="820"/>
      <c r="I17" s="82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21" t="s">
        <v>82</v>
      </c>
      <c r="C18" s="821"/>
      <c r="D18" s="821"/>
      <c r="E18" s="821" t="s">
        <v>83</v>
      </c>
      <c r="F18" s="821"/>
      <c r="G18" s="822" t="s">
        <v>84</v>
      </c>
      <c r="H18" s="823"/>
      <c r="I18" s="824"/>
      <c r="J18" s="822" t="s">
        <v>85</v>
      </c>
      <c r="K18" s="82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0"/>
      <c r="C26" s="820"/>
      <c r="D26" s="820"/>
      <c r="E26" s="25" t="s">
        <v>80</v>
      </c>
      <c r="F26" s="25" t="s">
        <v>81</v>
      </c>
      <c r="G26" s="820"/>
      <c r="H26" s="820"/>
      <c r="I26" s="82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21" t="s">
        <v>82</v>
      </c>
      <c r="C27" s="821"/>
      <c r="D27" s="821"/>
      <c r="E27" s="821" t="s">
        <v>83</v>
      </c>
      <c r="F27" s="821"/>
      <c r="G27" s="822" t="s">
        <v>84</v>
      </c>
      <c r="H27" s="823"/>
      <c r="I27" s="824"/>
      <c r="J27" s="822" t="s">
        <v>85</v>
      </c>
      <c r="K27" s="82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0"/>
      <c r="C31" s="820"/>
      <c r="D31" s="820"/>
      <c r="E31" s="25" t="s">
        <v>80</v>
      </c>
      <c r="F31" s="25" t="s">
        <v>81</v>
      </c>
      <c r="G31" s="820"/>
      <c r="H31" s="820"/>
      <c r="I31" s="82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21" t="s">
        <v>82</v>
      </c>
      <c r="C32" s="821"/>
      <c r="D32" s="821"/>
      <c r="E32" s="821" t="s">
        <v>83</v>
      </c>
      <c r="F32" s="821"/>
      <c r="G32" s="822" t="s">
        <v>84</v>
      </c>
      <c r="H32" s="823"/>
      <c r="I32" s="824"/>
      <c r="J32" s="822" t="s">
        <v>85</v>
      </c>
      <c r="K32" s="82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8"/>
      <c r="C50" s="829"/>
      <c r="D50" s="830"/>
      <c r="E50" s="25" t="s">
        <v>80</v>
      </c>
      <c r="F50" s="25" t="s">
        <v>81</v>
      </c>
      <c r="G50" s="828"/>
      <c r="H50" s="829"/>
      <c r="I50" s="83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2" t="s">
        <v>82</v>
      </c>
      <c r="C51" s="823"/>
      <c r="D51" s="824"/>
      <c r="E51" s="822" t="s">
        <v>83</v>
      </c>
      <c r="F51" s="824"/>
      <c r="G51" s="822" t="s">
        <v>84</v>
      </c>
      <c r="H51" s="823"/>
      <c r="I51" s="824"/>
      <c r="J51" s="822" t="s">
        <v>85</v>
      </c>
      <c r="K51" s="82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8"/>
      <c r="C56" s="829"/>
      <c r="D56" s="830"/>
      <c r="E56" s="25" t="s">
        <v>80</v>
      </c>
      <c r="F56" s="25" t="s">
        <v>81</v>
      </c>
      <c r="G56" s="828"/>
      <c r="H56" s="829"/>
      <c r="I56" s="83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2" t="s">
        <v>82</v>
      </c>
      <c r="C57" s="823"/>
      <c r="D57" s="824"/>
      <c r="E57" s="822" t="s">
        <v>83</v>
      </c>
      <c r="F57" s="824"/>
      <c r="G57" s="822" t="s">
        <v>84</v>
      </c>
      <c r="H57" s="823"/>
      <c r="I57" s="824"/>
      <c r="J57" s="822" t="s">
        <v>85</v>
      </c>
      <c r="K57" s="82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8"/>
      <c r="C62" s="829"/>
      <c r="D62" s="830"/>
      <c r="E62" s="25" t="s">
        <v>80</v>
      </c>
      <c r="F62" s="25" t="s">
        <v>81</v>
      </c>
      <c r="G62" s="828"/>
      <c r="H62" s="829"/>
      <c r="I62" s="83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2" t="s">
        <v>82</v>
      </c>
      <c r="C63" s="823"/>
      <c r="D63" s="824"/>
      <c r="E63" s="822" t="s">
        <v>83</v>
      </c>
      <c r="F63" s="824"/>
      <c r="G63" s="822" t="s">
        <v>84</v>
      </c>
      <c r="H63" s="823"/>
      <c r="I63" s="824"/>
      <c r="J63" s="822" t="s">
        <v>85</v>
      </c>
      <c r="K63" s="82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2025-07-02T04:17:57Z</dcterms:modified>
</cp:coreProperties>
</file>