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YNX\Repositorios\The-thermal-repository\PFlammam - Lucia V1 rev3\"/>
    </mc:Choice>
  </mc:AlternateContent>
  <xr:revisionPtr revIDLastSave="0" documentId="13_ncr:8001_{A4FE0E6F-63D7-4568-9C03-E62D04623FC5}" xr6:coauthVersionLast="36" xr6:coauthVersionMax="36" xr10:uidLastSave="{00000000-0000-0000-0000-000000000000}"/>
  <workbookProtection workbookPassword="C7BC" lockStructure="1"/>
  <bookViews>
    <workbookView xWindow="0" yWindow="0" windowWidth="28800" windowHeight="12225" activeTab="1" xr2:uid="{00000000-000D-0000-FFFF-FFFF00000000}"/>
  </bookViews>
  <sheets>
    <sheet name="-010" sheetId="1" r:id="rId1"/>
    <sheet name="-100" sheetId="2" r:id="rId2"/>
    <sheet name="-200" sheetId="3" r:id="rId3"/>
    <sheet name="-300" sheetId="4" r:id="rId4"/>
    <sheet name="FIGURE" sheetId="5" r:id="rId5"/>
    <sheet name="REVISIONS" sheetId="6" r:id="rId6"/>
  </sheets>
  <definedNames>
    <definedName name="_tab1" localSheetId="0">'-010'!$B$23:$G$86</definedName>
    <definedName name="_tab1">'-100'!$B$23:$G$86</definedName>
    <definedName name="_xlnm.Print_Area" localSheetId="0">'-010'!$A$1:$K$86</definedName>
    <definedName name="_xlnm.Print_Area" localSheetId="1">'-100'!$A$1:$K$86</definedName>
    <definedName name="tab1a">'-300'!$B$23:$G$86</definedName>
    <definedName name="tab1b">'-200'!$B$23:$G$86</definedName>
    <definedName name="tab1c">'-010'!$B$23:$G$70</definedName>
    <definedName name="tab2c">'-010'!$O$23:$Q$70</definedName>
    <definedName name="table2" localSheetId="0">'-010'!$O$23:$Q$86</definedName>
    <definedName name="table2">'-100'!$O$23:$Q$86</definedName>
    <definedName name="table2a">'-300'!$O$23:$Q$86</definedName>
    <definedName name="table2b">'-200'!$O$23:$Q$86</definedName>
    <definedName name="tabodnom" localSheetId="0">'-010'!$E$23:$Q$86</definedName>
    <definedName name="tabodnom">'-100'!$E$23:$Q$86</definedName>
    <definedName name="tabodnoma">'-300'!$E$23:$Q$86</definedName>
  </definedNames>
  <calcPr calcId="191029"/>
</workbook>
</file>

<file path=xl/calcChain.xml><?xml version="1.0" encoding="utf-8"?>
<calcChain xmlns="http://schemas.openxmlformats.org/spreadsheetml/2006/main">
  <c r="C16" i="2" l="1"/>
  <c r="C17" i="2"/>
  <c r="B16" i="2"/>
  <c r="D16" i="1"/>
  <c r="E16" i="1" s="1"/>
  <c r="I16" i="1"/>
  <c r="C17" i="1"/>
  <c r="B18" i="1"/>
  <c r="Q21" i="1"/>
  <c r="E23" i="1"/>
  <c r="F23" i="1"/>
  <c r="G23" i="1"/>
  <c r="O23" i="1"/>
  <c r="P23" i="1"/>
  <c r="Q23" i="1"/>
  <c r="R23" i="1"/>
  <c r="B24" i="1"/>
  <c r="E24" i="1"/>
  <c r="F24" i="1"/>
  <c r="G24" i="1"/>
  <c r="O24" i="1"/>
  <c r="P24" i="1"/>
  <c r="Q24" i="1"/>
  <c r="R24" i="1"/>
  <c r="B25" i="1"/>
  <c r="E25" i="1"/>
  <c r="F25" i="1"/>
  <c r="G25" i="1"/>
  <c r="O25" i="1"/>
  <c r="P25" i="1"/>
  <c r="Q25" i="1"/>
  <c r="R25" i="1"/>
  <c r="B26" i="1"/>
  <c r="E26" i="1"/>
  <c r="F26" i="1"/>
  <c r="G26" i="1"/>
  <c r="O26" i="1"/>
  <c r="P26" i="1"/>
  <c r="Q26" i="1"/>
  <c r="R26" i="1"/>
  <c r="B27" i="1"/>
  <c r="E27" i="1"/>
  <c r="F27" i="1"/>
  <c r="G27" i="1"/>
  <c r="O27" i="1"/>
  <c r="P27" i="1"/>
  <c r="Q27" i="1"/>
  <c r="R27" i="1"/>
  <c r="B28" i="1"/>
  <c r="E28" i="1"/>
  <c r="F28" i="1"/>
  <c r="G28" i="1"/>
  <c r="O28" i="1"/>
  <c r="P28" i="1"/>
  <c r="Q28" i="1"/>
  <c r="R28" i="1"/>
  <c r="B29" i="1"/>
  <c r="E29" i="1"/>
  <c r="F29" i="1"/>
  <c r="G29" i="1"/>
  <c r="O29" i="1"/>
  <c r="P29" i="1"/>
  <c r="Q29" i="1"/>
  <c r="R29" i="1"/>
  <c r="B30" i="1"/>
  <c r="E30" i="1"/>
  <c r="F30" i="1"/>
  <c r="G30" i="1"/>
  <c r="O30" i="1"/>
  <c r="P30" i="1"/>
  <c r="Q30" i="1"/>
  <c r="R30" i="1"/>
  <c r="B31" i="1"/>
  <c r="E31" i="1"/>
  <c r="F31" i="1"/>
  <c r="G31" i="1"/>
  <c r="O31" i="1"/>
  <c r="P31" i="1"/>
  <c r="Q31" i="1"/>
  <c r="R31" i="1"/>
  <c r="B32" i="1"/>
  <c r="E32" i="1"/>
  <c r="F32" i="1"/>
  <c r="G32" i="1"/>
  <c r="O32" i="1"/>
  <c r="P32" i="1"/>
  <c r="Q32" i="1"/>
  <c r="R32" i="1"/>
  <c r="B33" i="1"/>
  <c r="E33" i="1"/>
  <c r="F33" i="1"/>
  <c r="G33" i="1"/>
  <c r="O33" i="1"/>
  <c r="P33" i="1"/>
  <c r="Q33" i="1"/>
  <c r="R33" i="1"/>
  <c r="B34" i="1"/>
  <c r="E34" i="1"/>
  <c r="F34" i="1"/>
  <c r="G34" i="1"/>
  <c r="O34" i="1"/>
  <c r="P34" i="1"/>
  <c r="Q34" i="1"/>
  <c r="R34" i="1"/>
  <c r="B35" i="1"/>
  <c r="E35" i="1"/>
  <c r="F35" i="1"/>
  <c r="G35" i="1"/>
  <c r="O35" i="1"/>
  <c r="P35" i="1"/>
  <c r="Q35" i="1"/>
  <c r="R35" i="1"/>
  <c r="B36" i="1"/>
  <c r="E36" i="1"/>
  <c r="F36" i="1"/>
  <c r="G36" i="1"/>
  <c r="O36" i="1"/>
  <c r="P36" i="1"/>
  <c r="Q36" i="1"/>
  <c r="R36" i="1"/>
  <c r="B37" i="1"/>
  <c r="E37" i="1"/>
  <c r="F37" i="1"/>
  <c r="G37" i="1"/>
  <c r="O37" i="1"/>
  <c r="P37" i="1"/>
  <c r="Q37" i="1"/>
  <c r="R37" i="1"/>
  <c r="B38" i="1"/>
  <c r="E38" i="1"/>
  <c r="F38" i="1"/>
  <c r="G38" i="1"/>
  <c r="O38" i="1"/>
  <c r="P38" i="1"/>
  <c r="Q38" i="1"/>
  <c r="R38" i="1"/>
  <c r="B39" i="1"/>
  <c r="E39" i="1"/>
  <c r="F39" i="1"/>
  <c r="G39" i="1"/>
  <c r="O39" i="1"/>
  <c r="P39" i="1"/>
  <c r="Q39" i="1"/>
  <c r="R39" i="1"/>
  <c r="B40" i="1"/>
  <c r="E40" i="1"/>
  <c r="F40" i="1"/>
  <c r="G40" i="1"/>
  <c r="O40" i="1"/>
  <c r="P40" i="1"/>
  <c r="Q40" i="1"/>
  <c r="R40" i="1"/>
  <c r="B41" i="1"/>
  <c r="E41" i="1"/>
  <c r="F41" i="1"/>
  <c r="G41" i="1"/>
  <c r="O41" i="1"/>
  <c r="P41" i="1"/>
  <c r="Q41" i="1"/>
  <c r="R41" i="1"/>
  <c r="B42" i="1"/>
  <c r="E42" i="1"/>
  <c r="F42" i="1"/>
  <c r="G42" i="1"/>
  <c r="O42" i="1"/>
  <c r="P42" i="1"/>
  <c r="Q42" i="1"/>
  <c r="R42" i="1"/>
  <c r="B43" i="1"/>
  <c r="E43" i="1"/>
  <c r="F43" i="1"/>
  <c r="G43" i="1"/>
  <c r="O43" i="1"/>
  <c r="P43" i="1"/>
  <c r="Q43" i="1"/>
  <c r="R43" i="1"/>
  <c r="B44" i="1"/>
  <c r="E44" i="1"/>
  <c r="F44" i="1"/>
  <c r="G44" i="1"/>
  <c r="O44" i="1"/>
  <c r="P44" i="1"/>
  <c r="Q44" i="1"/>
  <c r="R44" i="1"/>
  <c r="B45" i="1"/>
  <c r="E45" i="1"/>
  <c r="F45" i="1"/>
  <c r="G45" i="1"/>
  <c r="O45" i="1"/>
  <c r="P45" i="1"/>
  <c r="Q45" i="1"/>
  <c r="R45" i="1"/>
  <c r="B46" i="1"/>
  <c r="E46" i="1"/>
  <c r="F46" i="1"/>
  <c r="G46" i="1"/>
  <c r="O46" i="1"/>
  <c r="P46" i="1"/>
  <c r="Q46" i="1"/>
  <c r="R46" i="1"/>
  <c r="B47" i="1"/>
  <c r="E47" i="1"/>
  <c r="F47" i="1"/>
  <c r="G47" i="1"/>
  <c r="O47" i="1"/>
  <c r="P47" i="1"/>
  <c r="Q47" i="1"/>
  <c r="R47" i="1"/>
  <c r="B48" i="1"/>
  <c r="E48" i="1"/>
  <c r="F48" i="1"/>
  <c r="G48" i="1"/>
  <c r="O48" i="1"/>
  <c r="P48" i="1"/>
  <c r="Q48" i="1"/>
  <c r="R48" i="1"/>
  <c r="B49" i="1"/>
  <c r="E49" i="1"/>
  <c r="F49" i="1"/>
  <c r="G49" i="1"/>
  <c r="O49" i="1"/>
  <c r="P49" i="1"/>
  <c r="Q49" i="1"/>
  <c r="R49" i="1"/>
  <c r="B50" i="1"/>
  <c r="E50" i="1"/>
  <c r="F50" i="1"/>
  <c r="G50" i="1"/>
  <c r="O50" i="1"/>
  <c r="P50" i="1"/>
  <c r="Q50" i="1"/>
  <c r="R50" i="1"/>
  <c r="B51" i="1"/>
  <c r="E51" i="1"/>
  <c r="F51" i="1"/>
  <c r="G51" i="1"/>
  <c r="O51" i="1"/>
  <c r="P51" i="1"/>
  <c r="Q51" i="1"/>
  <c r="R51" i="1"/>
  <c r="B52" i="1"/>
  <c r="E52" i="1"/>
  <c r="F52" i="1"/>
  <c r="G52" i="1"/>
  <c r="O52" i="1"/>
  <c r="P52" i="1"/>
  <c r="Q52" i="1"/>
  <c r="R52" i="1"/>
  <c r="B53" i="1"/>
  <c r="E53" i="1"/>
  <c r="F53" i="1"/>
  <c r="G53" i="1"/>
  <c r="O53" i="1"/>
  <c r="P53" i="1"/>
  <c r="Q53" i="1"/>
  <c r="R53" i="1"/>
  <c r="B54" i="1"/>
  <c r="E54" i="1"/>
  <c r="F54" i="1"/>
  <c r="G54" i="1"/>
  <c r="O54" i="1"/>
  <c r="P54" i="1"/>
  <c r="Q54" i="1"/>
  <c r="R54" i="1"/>
  <c r="B55" i="1"/>
  <c r="E55" i="1"/>
  <c r="F55" i="1"/>
  <c r="G55" i="1"/>
  <c r="O55" i="1"/>
  <c r="P55" i="1"/>
  <c r="Q55" i="1"/>
  <c r="R55" i="1"/>
  <c r="B56" i="1"/>
  <c r="E56" i="1"/>
  <c r="F56" i="1"/>
  <c r="G56" i="1"/>
  <c r="O56" i="1"/>
  <c r="P56" i="1"/>
  <c r="Q56" i="1"/>
  <c r="R56" i="1"/>
  <c r="B57" i="1"/>
  <c r="E57" i="1"/>
  <c r="F57" i="1"/>
  <c r="G57" i="1"/>
  <c r="O57" i="1"/>
  <c r="P57" i="1"/>
  <c r="Q57" i="1"/>
  <c r="R57" i="1"/>
  <c r="B58" i="1"/>
  <c r="E58" i="1"/>
  <c r="F58" i="1"/>
  <c r="G58" i="1"/>
  <c r="O58" i="1"/>
  <c r="P58" i="1"/>
  <c r="Q58" i="1"/>
  <c r="R58" i="1"/>
  <c r="B59" i="1"/>
  <c r="E59" i="1"/>
  <c r="F59" i="1"/>
  <c r="G59" i="1"/>
  <c r="O59" i="1"/>
  <c r="P59" i="1"/>
  <c r="Q59" i="1"/>
  <c r="R59" i="1"/>
  <c r="B60" i="1"/>
  <c r="E60" i="1"/>
  <c r="F60" i="1"/>
  <c r="G60" i="1"/>
  <c r="O60" i="1"/>
  <c r="P60" i="1"/>
  <c r="Q60" i="1"/>
  <c r="R60" i="1"/>
  <c r="B61" i="1"/>
  <c r="E61" i="1"/>
  <c r="F61" i="1"/>
  <c r="G61" i="1"/>
  <c r="O61" i="1"/>
  <c r="P61" i="1"/>
  <c r="Q61" i="1"/>
  <c r="R61" i="1"/>
  <c r="B62" i="1"/>
  <c r="E62" i="1"/>
  <c r="F62" i="1"/>
  <c r="G62" i="1"/>
  <c r="O62" i="1"/>
  <c r="P62" i="1"/>
  <c r="Q62" i="1"/>
  <c r="R62" i="1"/>
  <c r="B63" i="1"/>
  <c r="E63" i="1"/>
  <c r="F63" i="1"/>
  <c r="G63" i="1"/>
  <c r="O63" i="1"/>
  <c r="P63" i="1"/>
  <c r="Q63" i="1"/>
  <c r="R63" i="1"/>
  <c r="B64" i="1"/>
  <c r="E64" i="1"/>
  <c r="F64" i="1"/>
  <c r="G64" i="1"/>
  <c r="O64" i="1"/>
  <c r="P64" i="1"/>
  <c r="Q64" i="1"/>
  <c r="R64" i="1"/>
  <c r="B65" i="1"/>
  <c r="E65" i="1"/>
  <c r="F65" i="1"/>
  <c r="G65" i="1"/>
  <c r="O65" i="1"/>
  <c r="P65" i="1"/>
  <c r="Q65" i="1"/>
  <c r="R65" i="1"/>
  <c r="B66" i="1"/>
  <c r="E66" i="1"/>
  <c r="F66" i="1"/>
  <c r="G66" i="1"/>
  <c r="O66" i="1"/>
  <c r="P66" i="1"/>
  <c r="Q66" i="1"/>
  <c r="R66" i="1"/>
  <c r="B67" i="1"/>
  <c r="E67" i="1"/>
  <c r="F67" i="1"/>
  <c r="G67" i="1"/>
  <c r="O67" i="1"/>
  <c r="P67" i="1"/>
  <c r="Q67" i="1"/>
  <c r="R67" i="1"/>
  <c r="B68" i="1"/>
  <c r="E68" i="1"/>
  <c r="F68" i="1"/>
  <c r="G68" i="1"/>
  <c r="O68" i="1"/>
  <c r="P68" i="1"/>
  <c r="Q68" i="1"/>
  <c r="R68" i="1"/>
  <c r="B69" i="1"/>
  <c r="E69" i="1"/>
  <c r="F69" i="1"/>
  <c r="G69" i="1"/>
  <c r="O69" i="1"/>
  <c r="P69" i="1"/>
  <c r="Q69" i="1"/>
  <c r="R69" i="1"/>
  <c r="B70" i="1"/>
  <c r="E70" i="1"/>
  <c r="F70" i="1"/>
  <c r="G70" i="1"/>
  <c r="O70" i="1"/>
  <c r="P70" i="1"/>
  <c r="Q70" i="1"/>
  <c r="R70" i="1"/>
  <c r="Q21" i="2"/>
  <c r="E23" i="2"/>
  <c r="F23" i="2"/>
  <c r="G23" i="2"/>
  <c r="O23" i="2"/>
  <c r="P23" i="2"/>
  <c r="Q23" i="2"/>
  <c r="R23" i="2"/>
  <c r="E24" i="2"/>
  <c r="F24" i="2"/>
  <c r="G24" i="2"/>
  <c r="O24" i="2"/>
  <c r="P24" i="2"/>
  <c r="Q24" i="2"/>
  <c r="R24" i="2"/>
  <c r="E25" i="2"/>
  <c r="F25" i="2"/>
  <c r="G25" i="2"/>
  <c r="O25" i="2"/>
  <c r="P25" i="2"/>
  <c r="Q25" i="2"/>
  <c r="R25" i="2"/>
  <c r="E26" i="2"/>
  <c r="F26" i="2"/>
  <c r="G26" i="2"/>
  <c r="O26" i="2"/>
  <c r="P26" i="2"/>
  <c r="Q26" i="2"/>
  <c r="R26" i="2"/>
  <c r="E27" i="2"/>
  <c r="F27" i="2"/>
  <c r="G27" i="2"/>
  <c r="O27" i="2"/>
  <c r="P27" i="2"/>
  <c r="Q27" i="2"/>
  <c r="R27" i="2"/>
  <c r="E28" i="2"/>
  <c r="F28" i="2"/>
  <c r="G28" i="2"/>
  <c r="O28" i="2"/>
  <c r="P28" i="2"/>
  <c r="Q28" i="2"/>
  <c r="R28" i="2"/>
  <c r="E29" i="2"/>
  <c r="F29" i="2"/>
  <c r="G29" i="2"/>
  <c r="O29" i="2"/>
  <c r="P29" i="2"/>
  <c r="Q29" i="2"/>
  <c r="R29" i="2"/>
  <c r="E30" i="2"/>
  <c r="F30" i="2"/>
  <c r="G30" i="2"/>
  <c r="O30" i="2"/>
  <c r="P30" i="2"/>
  <c r="Q30" i="2"/>
  <c r="R30" i="2"/>
  <c r="E31" i="2"/>
  <c r="F31" i="2"/>
  <c r="G31" i="2"/>
  <c r="O31" i="2"/>
  <c r="P31" i="2"/>
  <c r="Q31" i="2"/>
  <c r="R31" i="2"/>
  <c r="E32" i="2"/>
  <c r="F32" i="2"/>
  <c r="G32" i="2"/>
  <c r="O32" i="2"/>
  <c r="P32" i="2"/>
  <c r="Q32" i="2"/>
  <c r="R32" i="2"/>
  <c r="E33" i="2"/>
  <c r="F33" i="2"/>
  <c r="G33" i="2"/>
  <c r="O33" i="2"/>
  <c r="P33" i="2"/>
  <c r="Q33" i="2"/>
  <c r="R33" i="2"/>
  <c r="E34" i="2"/>
  <c r="F34" i="2"/>
  <c r="G34" i="2"/>
  <c r="O34" i="2"/>
  <c r="P34" i="2"/>
  <c r="Q34" i="2"/>
  <c r="R34" i="2"/>
  <c r="E35" i="2"/>
  <c r="F35" i="2"/>
  <c r="G35" i="2"/>
  <c r="O35" i="2"/>
  <c r="P35" i="2"/>
  <c r="Q35" i="2"/>
  <c r="R35" i="2"/>
  <c r="E36" i="2"/>
  <c r="F36" i="2"/>
  <c r="G36" i="2"/>
  <c r="O36" i="2"/>
  <c r="P36" i="2"/>
  <c r="Q36" i="2"/>
  <c r="R36" i="2"/>
  <c r="E37" i="2"/>
  <c r="F37" i="2"/>
  <c r="G37" i="2"/>
  <c r="O37" i="2"/>
  <c r="P37" i="2"/>
  <c r="Q37" i="2"/>
  <c r="R37" i="2"/>
  <c r="E38" i="2"/>
  <c r="F38" i="2"/>
  <c r="G38" i="2"/>
  <c r="O38" i="2"/>
  <c r="P38" i="2"/>
  <c r="Q38" i="2"/>
  <c r="R38" i="2"/>
  <c r="E39" i="2"/>
  <c r="F39" i="2"/>
  <c r="G39" i="2"/>
  <c r="O39" i="2"/>
  <c r="P39" i="2"/>
  <c r="Q39" i="2"/>
  <c r="R39" i="2"/>
  <c r="E40" i="2"/>
  <c r="F40" i="2"/>
  <c r="G40" i="2"/>
  <c r="O40" i="2"/>
  <c r="P40" i="2"/>
  <c r="Q40" i="2"/>
  <c r="R40" i="2"/>
  <c r="E41" i="2"/>
  <c r="F41" i="2"/>
  <c r="G41" i="2"/>
  <c r="O41" i="2"/>
  <c r="P41" i="2"/>
  <c r="Q41" i="2"/>
  <c r="R41" i="2"/>
  <c r="E42" i="2"/>
  <c r="F42" i="2"/>
  <c r="G42" i="2"/>
  <c r="O42" i="2"/>
  <c r="P42" i="2"/>
  <c r="Q42" i="2"/>
  <c r="R42" i="2"/>
  <c r="E43" i="2"/>
  <c r="F43" i="2"/>
  <c r="G43" i="2"/>
  <c r="O43" i="2"/>
  <c r="P43" i="2"/>
  <c r="Q43" i="2"/>
  <c r="R43" i="2"/>
  <c r="E44" i="2"/>
  <c r="F44" i="2"/>
  <c r="G44" i="2"/>
  <c r="O44" i="2"/>
  <c r="P44" i="2"/>
  <c r="Q44" i="2"/>
  <c r="R44" i="2"/>
  <c r="E45" i="2"/>
  <c r="F45" i="2"/>
  <c r="G45" i="2"/>
  <c r="O45" i="2"/>
  <c r="P45" i="2"/>
  <c r="Q45" i="2"/>
  <c r="R45" i="2"/>
  <c r="E46" i="2"/>
  <c r="F46" i="2"/>
  <c r="G46" i="2"/>
  <c r="O46" i="2"/>
  <c r="P46" i="2"/>
  <c r="Q46" i="2"/>
  <c r="R46" i="2"/>
  <c r="E47" i="2"/>
  <c r="F47" i="2"/>
  <c r="G47" i="2"/>
  <c r="O47" i="2"/>
  <c r="P47" i="2"/>
  <c r="Q47" i="2"/>
  <c r="R47" i="2"/>
  <c r="E48" i="2"/>
  <c r="F48" i="2"/>
  <c r="G48" i="2"/>
  <c r="O48" i="2"/>
  <c r="P48" i="2"/>
  <c r="Q48" i="2"/>
  <c r="R48" i="2"/>
  <c r="E49" i="2"/>
  <c r="F49" i="2"/>
  <c r="G49" i="2"/>
  <c r="O49" i="2"/>
  <c r="P49" i="2"/>
  <c r="Q49" i="2"/>
  <c r="R49" i="2"/>
  <c r="E50" i="2"/>
  <c r="F50" i="2"/>
  <c r="G50" i="2"/>
  <c r="O50" i="2"/>
  <c r="P50" i="2"/>
  <c r="Q50" i="2"/>
  <c r="R50" i="2"/>
  <c r="E51" i="2"/>
  <c r="F51" i="2"/>
  <c r="G51" i="2"/>
  <c r="O51" i="2"/>
  <c r="P51" i="2"/>
  <c r="Q51" i="2"/>
  <c r="R51" i="2"/>
  <c r="E52" i="2"/>
  <c r="F52" i="2"/>
  <c r="G52" i="2"/>
  <c r="O52" i="2"/>
  <c r="P52" i="2"/>
  <c r="Q52" i="2"/>
  <c r="R52" i="2"/>
  <c r="E53" i="2"/>
  <c r="F53" i="2"/>
  <c r="G53" i="2"/>
  <c r="O53" i="2"/>
  <c r="P53" i="2"/>
  <c r="Q53" i="2"/>
  <c r="R53" i="2"/>
  <c r="E54" i="2"/>
  <c r="F54" i="2"/>
  <c r="G54" i="2"/>
  <c r="O54" i="2"/>
  <c r="P54" i="2"/>
  <c r="Q54" i="2"/>
  <c r="R54" i="2"/>
  <c r="E55" i="2"/>
  <c r="F55" i="2"/>
  <c r="G55" i="2"/>
  <c r="O55" i="2"/>
  <c r="P55" i="2"/>
  <c r="Q55" i="2"/>
  <c r="R55" i="2"/>
  <c r="E56" i="2"/>
  <c r="F56" i="2"/>
  <c r="G56" i="2"/>
  <c r="O56" i="2"/>
  <c r="P56" i="2"/>
  <c r="Q56" i="2"/>
  <c r="R56" i="2"/>
  <c r="E57" i="2"/>
  <c r="F57" i="2"/>
  <c r="G57" i="2"/>
  <c r="O57" i="2"/>
  <c r="P57" i="2"/>
  <c r="Q57" i="2"/>
  <c r="R57" i="2"/>
  <c r="E58" i="2"/>
  <c r="F58" i="2"/>
  <c r="G58" i="2"/>
  <c r="O58" i="2"/>
  <c r="P58" i="2"/>
  <c r="Q58" i="2"/>
  <c r="R58" i="2"/>
  <c r="E59" i="2"/>
  <c r="F59" i="2"/>
  <c r="G59" i="2"/>
  <c r="O59" i="2"/>
  <c r="P59" i="2"/>
  <c r="Q59" i="2"/>
  <c r="R59" i="2"/>
  <c r="E60" i="2"/>
  <c r="F60" i="2"/>
  <c r="G60" i="2"/>
  <c r="O60" i="2"/>
  <c r="P60" i="2"/>
  <c r="Q60" i="2"/>
  <c r="R60" i="2"/>
  <c r="E61" i="2"/>
  <c r="F61" i="2"/>
  <c r="G61" i="2"/>
  <c r="O61" i="2"/>
  <c r="P61" i="2"/>
  <c r="Q61" i="2"/>
  <c r="R61" i="2"/>
  <c r="E62" i="2"/>
  <c r="F62" i="2"/>
  <c r="G62" i="2"/>
  <c r="O62" i="2"/>
  <c r="P62" i="2"/>
  <c r="Q62" i="2"/>
  <c r="R62" i="2"/>
  <c r="E63" i="2"/>
  <c r="F63" i="2"/>
  <c r="G63" i="2"/>
  <c r="O63" i="2"/>
  <c r="P63" i="2"/>
  <c r="Q63" i="2"/>
  <c r="R63" i="2"/>
  <c r="E64" i="2"/>
  <c r="F64" i="2"/>
  <c r="G64" i="2"/>
  <c r="O64" i="2"/>
  <c r="P64" i="2"/>
  <c r="Q64" i="2"/>
  <c r="R64" i="2"/>
  <c r="E65" i="2"/>
  <c r="F65" i="2"/>
  <c r="G65" i="2"/>
  <c r="O65" i="2"/>
  <c r="P65" i="2"/>
  <c r="Q65" i="2"/>
  <c r="R65" i="2"/>
  <c r="E66" i="2"/>
  <c r="F66" i="2"/>
  <c r="G66" i="2"/>
  <c r="O66" i="2"/>
  <c r="P66" i="2"/>
  <c r="Q66" i="2"/>
  <c r="R66" i="2"/>
  <c r="E67" i="2"/>
  <c r="F67" i="2"/>
  <c r="G67" i="2"/>
  <c r="O67" i="2"/>
  <c r="P67" i="2"/>
  <c r="Q67" i="2"/>
  <c r="R67" i="2"/>
  <c r="E68" i="2"/>
  <c r="F68" i="2"/>
  <c r="G68" i="2"/>
  <c r="O68" i="2"/>
  <c r="P68" i="2"/>
  <c r="Q68" i="2"/>
  <c r="R68" i="2"/>
  <c r="E69" i="2"/>
  <c r="F69" i="2"/>
  <c r="G69" i="2"/>
  <c r="O69" i="2"/>
  <c r="P69" i="2"/>
  <c r="Q69" i="2"/>
  <c r="R69" i="2"/>
  <c r="E70" i="2"/>
  <c r="F70" i="2"/>
  <c r="G70" i="2"/>
  <c r="O70" i="2"/>
  <c r="P70" i="2"/>
  <c r="Q70" i="2"/>
  <c r="R70" i="2"/>
  <c r="E71" i="2"/>
  <c r="F71" i="2"/>
  <c r="G71" i="2"/>
  <c r="O71" i="2"/>
  <c r="P71" i="2"/>
  <c r="Q71" i="2"/>
  <c r="R71" i="2"/>
  <c r="E72" i="2"/>
  <c r="F72" i="2"/>
  <c r="G72" i="2"/>
  <c r="O72" i="2"/>
  <c r="P72" i="2"/>
  <c r="Q72" i="2"/>
  <c r="R72" i="2"/>
  <c r="E73" i="2"/>
  <c r="F73" i="2"/>
  <c r="G73" i="2"/>
  <c r="O73" i="2"/>
  <c r="P73" i="2"/>
  <c r="Q73" i="2"/>
  <c r="R73" i="2"/>
  <c r="E74" i="2"/>
  <c r="F74" i="2"/>
  <c r="G74" i="2"/>
  <c r="O74" i="2"/>
  <c r="P74" i="2"/>
  <c r="Q74" i="2"/>
  <c r="R74" i="2"/>
  <c r="E75" i="2"/>
  <c r="F75" i="2"/>
  <c r="G75" i="2"/>
  <c r="O75" i="2"/>
  <c r="P75" i="2"/>
  <c r="Q75" i="2"/>
  <c r="R75" i="2"/>
  <c r="E76" i="2"/>
  <c r="F76" i="2"/>
  <c r="G76" i="2"/>
  <c r="O76" i="2"/>
  <c r="P76" i="2"/>
  <c r="Q76" i="2"/>
  <c r="R76" i="2"/>
  <c r="E77" i="2"/>
  <c r="F77" i="2"/>
  <c r="G77" i="2"/>
  <c r="O77" i="2"/>
  <c r="P77" i="2"/>
  <c r="Q77" i="2"/>
  <c r="R77" i="2"/>
  <c r="E78" i="2"/>
  <c r="F78" i="2"/>
  <c r="G78" i="2"/>
  <c r="O78" i="2"/>
  <c r="P78" i="2"/>
  <c r="Q78" i="2"/>
  <c r="R78" i="2"/>
  <c r="E79" i="2"/>
  <c r="F79" i="2"/>
  <c r="G79" i="2"/>
  <c r="O79" i="2"/>
  <c r="P79" i="2"/>
  <c r="Q79" i="2"/>
  <c r="R79" i="2"/>
  <c r="E80" i="2"/>
  <c r="F80" i="2"/>
  <c r="G80" i="2"/>
  <c r="O80" i="2"/>
  <c r="P80" i="2"/>
  <c r="Q80" i="2"/>
  <c r="R80" i="2"/>
  <c r="E81" i="2"/>
  <c r="F81" i="2"/>
  <c r="G81" i="2"/>
  <c r="O81" i="2"/>
  <c r="P81" i="2"/>
  <c r="Q81" i="2"/>
  <c r="R81" i="2"/>
  <c r="E82" i="2"/>
  <c r="F82" i="2"/>
  <c r="G82" i="2"/>
  <c r="O82" i="2"/>
  <c r="P82" i="2"/>
  <c r="Q82" i="2"/>
  <c r="R82" i="2"/>
  <c r="E83" i="2"/>
  <c r="F83" i="2"/>
  <c r="G83" i="2"/>
  <c r="O83" i="2"/>
  <c r="P83" i="2"/>
  <c r="Q83" i="2"/>
  <c r="R83" i="2"/>
  <c r="E84" i="2"/>
  <c r="F84" i="2"/>
  <c r="G84" i="2"/>
  <c r="O84" i="2"/>
  <c r="P84" i="2"/>
  <c r="Q84" i="2"/>
  <c r="R84" i="2"/>
  <c r="E85" i="2"/>
  <c r="F85" i="2"/>
  <c r="G85" i="2"/>
  <c r="O85" i="2"/>
  <c r="P85" i="2"/>
  <c r="Q85" i="2"/>
  <c r="R85" i="2"/>
  <c r="E86" i="2"/>
  <c r="F86" i="2"/>
  <c r="G86" i="2"/>
  <c r="O86" i="2"/>
  <c r="P86" i="2"/>
  <c r="Q86" i="2"/>
  <c r="R86" i="2"/>
  <c r="D16" i="3"/>
  <c r="E16" i="3"/>
  <c r="H16" i="3" s="1"/>
  <c r="G16" i="3"/>
  <c r="I16" i="3"/>
  <c r="J16" i="3" s="1"/>
  <c r="C17" i="3"/>
  <c r="B18" i="3"/>
  <c r="Q21" i="3"/>
  <c r="E23" i="3"/>
  <c r="F23" i="3"/>
  <c r="G23" i="3"/>
  <c r="O23" i="3"/>
  <c r="P23" i="3"/>
  <c r="Q23" i="3"/>
  <c r="R23" i="3"/>
  <c r="B24" i="3"/>
  <c r="C24" i="3"/>
  <c r="E24" i="3"/>
  <c r="F24" i="3"/>
  <c r="G24" i="3"/>
  <c r="O24" i="3"/>
  <c r="P24" i="3"/>
  <c r="Q24" i="3"/>
  <c r="R24" i="3"/>
  <c r="B25" i="3"/>
  <c r="C25" i="3"/>
  <c r="E25" i="3"/>
  <c r="F25" i="3"/>
  <c r="G25" i="3"/>
  <c r="O25" i="3"/>
  <c r="P25" i="3"/>
  <c r="Q25" i="3"/>
  <c r="R25" i="3"/>
  <c r="B26" i="3"/>
  <c r="C26" i="3"/>
  <c r="E26" i="3"/>
  <c r="F26" i="3"/>
  <c r="G26" i="3"/>
  <c r="O26" i="3"/>
  <c r="P26" i="3"/>
  <c r="Q26" i="3"/>
  <c r="R26" i="3"/>
  <c r="B27" i="3"/>
  <c r="C27" i="3"/>
  <c r="E27" i="3"/>
  <c r="F27" i="3"/>
  <c r="G27" i="3"/>
  <c r="O27" i="3"/>
  <c r="P27" i="3"/>
  <c r="Q27" i="3"/>
  <c r="R27" i="3"/>
  <c r="B28" i="3"/>
  <c r="C28" i="3"/>
  <c r="E28" i="3"/>
  <c r="F28" i="3"/>
  <c r="G28" i="3"/>
  <c r="O28" i="3"/>
  <c r="P28" i="3"/>
  <c r="Q28" i="3"/>
  <c r="R28" i="3"/>
  <c r="B29" i="3"/>
  <c r="C29" i="3"/>
  <c r="E29" i="3"/>
  <c r="F29" i="3"/>
  <c r="G29" i="3"/>
  <c r="O29" i="3"/>
  <c r="P29" i="3"/>
  <c r="Q29" i="3"/>
  <c r="R29" i="3"/>
  <c r="B30" i="3"/>
  <c r="C30" i="3"/>
  <c r="E30" i="3"/>
  <c r="F30" i="3"/>
  <c r="G30" i="3"/>
  <c r="O30" i="3"/>
  <c r="P30" i="3"/>
  <c r="Q30" i="3"/>
  <c r="R30" i="3"/>
  <c r="B31" i="3"/>
  <c r="C31" i="3"/>
  <c r="E31" i="3"/>
  <c r="F31" i="3"/>
  <c r="G31" i="3"/>
  <c r="O31" i="3"/>
  <c r="P31" i="3"/>
  <c r="Q31" i="3"/>
  <c r="R31" i="3"/>
  <c r="B32" i="3"/>
  <c r="C32" i="3"/>
  <c r="E32" i="3"/>
  <c r="F32" i="3"/>
  <c r="G32" i="3"/>
  <c r="O32" i="3"/>
  <c r="P32" i="3"/>
  <c r="Q32" i="3"/>
  <c r="R32" i="3"/>
  <c r="B33" i="3"/>
  <c r="C33" i="3"/>
  <c r="E33" i="3"/>
  <c r="F33" i="3"/>
  <c r="G33" i="3"/>
  <c r="O33" i="3"/>
  <c r="P33" i="3"/>
  <c r="Q33" i="3"/>
  <c r="R33" i="3"/>
  <c r="B34" i="3"/>
  <c r="C34" i="3"/>
  <c r="E34" i="3"/>
  <c r="F34" i="3"/>
  <c r="G34" i="3"/>
  <c r="O34" i="3"/>
  <c r="P34" i="3"/>
  <c r="Q34" i="3"/>
  <c r="R34" i="3"/>
  <c r="B35" i="3"/>
  <c r="C35" i="3"/>
  <c r="E35" i="3"/>
  <c r="F35" i="3"/>
  <c r="G35" i="3"/>
  <c r="O35" i="3"/>
  <c r="P35" i="3"/>
  <c r="Q35" i="3"/>
  <c r="R35" i="3"/>
  <c r="B36" i="3"/>
  <c r="C36" i="3"/>
  <c r="E36" i="3"/>
  <c r="F36" i="3"/>
  <c r="G36" i="3"/>
  <c r="O36" i="3"/>
  <c r="P36" i="3"/>
  <c r="Q36" i="3"/>
  <c r="R36" i="3"/>
  <c r="B37" i="3"/>
  <c r="C37" i="3"/>
  <c r="E37" i="3"/>
  <c r="F37" i="3"/>
  <c r="G37" i="3"/>
  <c r="O37" i="3"/>
  <c r="P37" i="3"/>
  <c r="Q37" i="3"/>
  <c r="R37" i="3"/>
  <c r="B38" i="3"/>
  <c r="C38" i="3"/>
  <c r="E38" i="3"/>
  <c r="F38" i="3"/>
  <c r="G38" i="3"/>
  <c r="O38" i="3"/>
  <c r="P38" i="3"/>
  <c r="Q38" i="3"/>
  <c r="R38" i="3"/>
  <c r="B39" i="3"/>
  <c r="C39" i="3"/>
  <c r="E39" i="3"/>
  <c r="F39" i="3"/>
  <c r="G39" i="3"/>
  <c r="O39" i="3"/>
  <c r="P39" i="3"/>
  <c r="Q39" i="3"/>
  <c r="R39" i="3"/>
  <c r="B40" i="3"/>
  <c r="C40" i="3"/>
  <c r="E40" i="3"/>
  <c r="F40" i="3"/>
  <c r="G40" i="3"/>
  <c r="O40" i="3"/>
  <c r="P40" i="3"/>
  <c r="Q40" i="3"/>
  <c r="R40" i="3"/>
  <c r="B41" i="3"/>
  <c r="C41" i="3"/>
  <c r="E41" i="3"/>
  <c r="F41" i="3"/>
  <c r="G41" i="3"/>
  <c r="O41" i="3"/>
  <c r="P41" i="3"/>
  <c r="Q41" i="3"/>
  <c r="R41" i="3"/>
  <c r="B42" i="3"/>
  <c r="C42" i="3"/>
  <c r="E42" i="3"/>
  <c r="F42" i="3"/>
  <c r="G42" i="3"/>
  <c r="O42" i="3"/>
  <c r="P42" i="3"/>
  <c r="Q42" i="3"/>
  <c r="R42" i="3"/>
  <c r="B43" i="3"/>
  <c r="C43" i="3"/>
  <c r="E43" i="3"/>
  <c r="F43" i="3"/>
  <c r="G43" i="3"/>
  <c r="O43" i="3"/>
  <c r="P43" i="3"/>
  <c r="Q43" i="3"/>
  <c r="R43" i="3"/>
  <c r="B44" i="3"/>
  <c r="C44" i="3"/>
  <c r="E44" i="3"/>
  <c r="F44" i="3"/>
  <c r="G44" i="3"/>
  <c r="O44" i="3"/>
  <c r="P44" i="3"/>
  <c r="Q44" i="3"/>
  <c r="R44" i="3"/>
  <c r="B45" i="3"/>
  <c r="C45" i="3"/>
  <c r="E45" i="3"/>
  <c r="F45" i="3"/>
  <c r="G45" i="3"/>
  <c r="O45" i="3"/>
  <c r="P45" i="3"/>
  <c r="Q45" i="3"/>
  <c r="R45" i="3"/>
  <c r="B46" i="3"/>
  <c r="C46" i="3"/>
  <c r="E46" i="3"/>
  <c r="F46" i="3"/>
  <c r="G46" i="3"/>
  <c r="O46" i="3"/>
  <c r="P46" i="3"/>
  <c r="Q46" i="3"/>
  <c r="R46" i="3"/>
  <c r="B47" i="3"/>
  <c r="C47" i="3"/>
  <c r="E47" i="3"/>
  <c r="F47" i="3"/>
  <c r="G47" i="3"/>
  <c r="O47" i="3"/>
  <c r="P47" i="3"/>
  <c r="Q47" i="3"/>
  <c r="R47" i="3"/>
  <c r="B48" i="3"/>
  <c r="C48" i="3"/>
  <c r="E48" i="3"/>
  <c r="F48" i="3"/>
  <c r="G48" i="3"/>
  <c r="O48" i="3"/>
  <c r="P48" i="3"/>
  <c r="Q48" i="3"/>
  <c r="R48" i="3"/>
  <c r="B49" i="3"/>
  <c r="C49" i="3"/>
  <c r="E49" i="3"/>
  <c r="F49" i="3"/>
  <c r="G49" i="3"/>
  <c r="O49" i="3"/>
  <c r="P49" i="3"/>
  <c r="Q49" i="3"/>
  <c r="R49" i="3"/>
  <c r="B50" i="3"/>
  <c r="C50" i="3"/>
  <c r="E50" i="3"/>
  <c r="F50" i="3"/>
  <c r="G50" i="3"/>
  <c r="O50" i="3"/>
  <c r="P50" i="3"/>
  <c r="Q50" i="3"/>
  <c r="R50" i="3"/>
  <c r="B51" i="3"/>
  <c r="C51" i="3"/>
  <c r="E51" i="3"/>
  <c r="F51" i="3"/>
  <c r="G51" i="3"/>
  <c r="O51" i="3"/>
  <c r="P51" i="3"/>
  <c r="Q51" i="3"/>
  <c r="R51" i="3"/>
  <c r="B52" i="3"/>
  <c r="C52" i="3"/>
  <c r="E52" i="3"/>
  <c r="F52" i="3"/>
  <c r="G52" i="3"/>
  <c r="O52" i="3"/>
  <c r="P52" i="3"/>
  <c r="Q52" i="3"/>
  <c r="R52" i="3"/>
  <c r="B53" i="3"/>
  <c r="C53" i="3"/>
  <c r="E53" i="3"/>
  <c r="F53" i="3"/>
  <c r="G53" i="3"/>
  <c r="O53" i="3"/>
  <c r="P53" i="3"/>
  <c r="Q53" i="3"/>
  <c r="R53" i="3"/>
  <c r="B54" i="3"/>
  <c r="C54" i="3"/>
  <c r="E54" i="3"/>
  <c r="F54" i="3"/>
  <c r="G54" i="3"/>
  <c r="O54" i="3"/>
  <c r="P54" i="3"/>
  <c r="Q54" i="3"/>
  <c r="R54" i="3"/>
  <c r="B55" i="3"/>
  <c r="C55" i="3"/>
  <c r="E55" i="3"/>
  <c r="F55" i="3"/>
  <c r="G55" i="3"/>
  <c r="O55" i="3"/>
  <c r="P55" i="3"/>
  <c r="Q55" i="3"/>
  <c r="R55" i="3"/>
  <c r="B56" i="3"/>
  <c r="C56" i="3"/>
  <c r="E56" i="3"/>
  <c r="F56" i="3"/>
  <c r="G56" i="3"/>
  <c r="O56" i="3"/>
  <c r="P56" i="3"/>
  <c r="Q56" i="3"/>
  <c r="R56" i="3"/>
  <c r="B57" i="3"/>
  <c r="C57" i="3"/>
  <c r="E57" i="3"/>
  <c r="F57" i="3"/>
  <c r="G57" i="3"/>
  <c r="O57" i="3"/>
  <c r="P57" i="3"/>
  <c r="Q57" i="3"/>
  <c r="R57" i="3"/>
  <c r="B58" i="3"/>
  <c r="C58" i="3"/>
  <c r="E58" i="3"/>
  <c r="F58" i="3"/>
  <c r="G58" i="3"/>
  <c r="O58" i="3"/>
  <c r="P58" i="3"/>
  <c r="Q58" i="3"/>
  <c r="R58" i="3"/>
  <c r="B59" i="3"/>
  <c r="C59" i="3"/>
  <c r="E59" i="3"/>
  <c r="F59" i="3"/>
  <c r="G59" i="3"/>
  <c r="O59" i="3"/>
  <c r="P59" i="3"/>
  <c r="Q59" i="3"/>
  <c r="R59" i="3"/>
  <c r="B60" i="3"/>
  <c r="C60" i="3"/>
  <c r="E60" i="3"/>
  <c r="F60" i="3"/>
  <c r="G60" i="3"/>
  <c r="O60" i="3"/>
  <c r="P60" i="3"/>
  <c r="Q60" i="3"/>
  <c r="R60" i="3"/>
  <c r="B61" i="3"/>
  <c r="C61" i="3"/>
  <c r="E61" i="3"/>
  <c r="F61" i="3"/>
  <c r="G61" i="3"/>
  <c r="O61" i="3"/>
  <c r="P61" i="3"/>
  <c r="Q61" i="3"/>
  <c r="R61" i="3"/>
  <c r="B62" i="3"/>
  <c r="C62" i="3"/>
  <c r="E62" i="3"/>
  <c r="F62" i="3"/>
  <c r="G62" i="3"/>
  <c r="O62" i="3"/>
  <c r="P62" i="3"/>
  <c r="Q62" i="3"/>
  <c r="R62" i="3"/>
  <c r="B63" i="3"/>
  <c r="C63" i="3"/>
  <c r="E63" i="3"/>
  <c r="F63" i="3"/>
  <c r="G63" i="3"/>
  <c r="O63" i="3"/>
  <c r="P63" i="3"/>
  <c r="Q63" i="3"/>
  <c r="R63" i="3"/>
  <c r="B64" i="3"/>
  <c r="C64" i="3"/>
  <c r="E64" i="3"/>
  <c r="F64" i="3"/>
  <c r="G64" i="3"/>
  <c r="O64" i="3"/>
  <c r="P64" i="3"/>
  <c r="Q64" i="3"/>
  <c r="R64" i="3"/>
  <c r="B65" i="3"/>
  <c r="C65" i="3"/>
  <c r="E65" i="3"/>
  <c r="F65" i="3"/>
  <c r="G65" i="3"/>
  <c r="O65" i="3"/>
  <c r="P65" i="3"/>
  <c r="Q65" i="3"/>
  <c r="R65" i="3"/>
  <c r="B66" i="3"/>
  <c r="C66" i="3"/>
  <c r="E66" i="3"/>
  <c r="F66" i="3"/>
  <c r="G66" i="3"/>
  <c r="O66" i="3"/>
  <c r="P66" i="3"/>
  <c r="Q66" i="3"/>
  <c r="R66" i="3"/>
  <c r="B67" i="3"/>
  <c r="C67" i="3"/>
  <c r="E67" i="3"/>
  <c r="F67" i="3"/>
  <c r="G67" i="3"/>
  <c r="O67" i="3"/>
  <c r="P67" i="3"/>
  <c r="Q67" i="3"/>
  <c r="R67" i="3"/>
  <c r="B68" i="3"/>
  <c r="C68" i="3"/>
  <c r="E68" i="3"/>
  <c r="F68" i="3"/>
  <c r="G68" i="3"/>
  <c r="O68" i="3"/>
  <c r="P68" i="3"/>
  <c r="Q68" i="3"/>
  <c r="R68" i="3"/>
  <c r="B69" i="3"/>
  <c r="C69" i="3"/>
  <c r="E69" i="3"/>
  <c r="F69" i="3"/>
  <c r="G69" i="3"/>
  <c r="O69" i="3"/>
  <c r="P69" i="3"/>
  <c r="Q69" i="3"/>
  <c r="R69" i="3"/>
  <c r="B70" i="3"/>
  <c r="C70" i="3"/>
  <c r="E70" i="3"/>
  <c r="F70" i="3"/>
  <c r="G70" i="3"/>
  <c r="O70" i="3"/>
  <c r="P70" i="3"/>
  <c r="Q70" i="3"/>
  <c r="R70" i="3"/>
  <c r="B71" i="3"/>
  <c r="C71" i="3"/>
  <c r="E71" i="3"/>
  <c r="F71" i="3"/>
  <c r="G71" i="3"/>
  <c r="O71" i="3"/>
  <c r="P71" i="3"/>
  <c r="Q71" i="3"/>
  <c r="R71" i="3"/>
  <c r="B72" i="3"/>
  <c r="C72" i="3"/>
  <c r="E72" i="3"/>
  <c r="F72" i="3"/>
  <c r="G72" i="3"/>
  <c r="O72" i="3"/>
  <c r="P72" i="3"/>
  <c r="Q72" i="3"/>
  <c r="R72" i="3"/>
  <c r="B73" i="3"/>
  <c r="C73" i="3"/>
  <c r="E73" i="3"/>
  <c r="F73" i="3"/>
  <c r="G73" i="3"/>
  <c r="O73" i="3"/>
  <c r="P73" i="3"/>
  <c r="Q73" i="3"/>
  <c r="R73" i="3"/>
  <c r="B74" i="3"/>
  <c r="C74" i="3"/>
  <c r="E74" i="3"/>
  <c r="F74" i="3"/>
  <c r="G74" i="3"/>
  <c r="O74" i="3"/>
  <c r="P74" i="3"/>
  <c r="Q74" i="3"/>
  <c r="R74" i="3"/>
  <c r="B75" i="3"/>
  <c r="C75" i="3"/>
  <c r="E75" i="3"/>
  <c r="F75" i="3"/>
  <c r="G75" i="3"/>
  <c r="O75" i="3"/>
  <c r="P75" i="3"/>
  <c r="Q75" i="3"/>
  <c r="R75" i="3"/>
  <c r="B76" i="3"/>
  <c r="C76" i="3"/>
  <c r="E76" i="3"/>
  <c r="F76" i="3"/>
  <c r="G76" i="3"/>
  <c r="O76" i="3"/>
  <c r="P76" i="3"/>
  <c r="Q76" i="3"/>
  <c r="R76" i="3"/>
  <c r="B77" i="3"/>
  <c r="C77" i="3"/>
  <c r="E77" i="3"/>
  <c r="F77" i="3"/>
  <c r="G77" i="3"/>
  <c r="O77" i="3"/>
  <c r="P77" i="3"/>
  <c r="Q77" i="3"/>
  <c r="R77" i="3"/>
  <c r="B78" i="3"/>
  <c r="C78" i="3"/>
  <c r="E78" i="3"/>
  <c r="F78" i="3"/>
  <c r="G78" i="3"/>
  <c r="O78" i="3"/>
  <c r="P78" i="3"/>
  <c r="Q78" i="3"/>
  <c r="R78" i="3"/>
  <c r="B79" i="3"/>
  <c r="C79" i="3"/>
  <c r="E79" i="3"/>
  <c r="F79" i="3"/>
  <c r="G79" i="3"/>
  <c r="O79" i="3"/>
  <c r="P79" i="3"/>
  <c r="Q79" i="3"/>
  <c r="R79" i="3"/>
  <c r="B80" i="3"/>
  <c r="C80" i="3"/>
  <c r="E80" i="3"/>
  <c r="F80" i="3"/>
  <c r="G80" i="3"/>
  <c r="O80" i="3"/>
  <c r="P80" i="3"/>
  <c r="Q80" i="3"/>
  <c r="R80" i="3"/>
  <c r="B81" i="3"/>
  <c r="C81" i="3"/>
  <c r="E81" i="3"/>
  <c r="F81" i="3"/>
  <c r="G81" i="3"/>
  <c r="O81" i="3"/>
  <c r="P81" i="3"/>
  <c r="Q81" i="3"/>
  <c r="R81" i="3"/>
  <c r="B82" i="3"/>
  <c r="C82" i="3"/>
  <c r="E82" i="3"/>
  <c r="F82" i="3"/>
  <c r="G82" i="3"/>
  <c r="O82" i="3"/>
  <c r="P82" i="3"/>
  <c r="Q82" i="3"/>
  <c r="R82" i="3"/>
  <c r="B83" i="3"/>
  <c r="C83" i="3"/>
  <c r="E83" i="3"/>
  <c r="F83" i="3"/>
  <c r="G83" i="3"/>
  <c r="O83" i="3"/>
  <c r="P83" i="3"/>
  <c r="Q83" i="3"/>
  <c r="R83" i="3"/>
  <c r="B84" i="3"/>
  <c r="C84" i="3"/>
  <c r="E84" i="3"/>
  <c r="F84" i="3"/>
  <c r="G84" i="3"/>
  <c r="O84" i="3"/>
  <c r="P84" i="3"/>
  <c r="Q84" i="3"/>
  <c r="R84" i="3"/>
  <c r="B85" i="3"/>
  <c r="C85" i="3"/>
  <c r="E85" i="3"/>
  <c r="F85" i="3"/>
  <c r="G85" i="3"/>
  <c r="O85" i="3"/>
  <c r="P85" i="3"/>
  <c r="Q85" i="3"/>
  <c r="R85" i="3"/>
  <c r="B86" i="3"/>
  <c r="C86" i="3"/>
  <c r="E86" i="3"/>
  <c r="F86" i="3"/>
  <c r="G86" i="3"/>
  <c r="O86" i="3"/>
  <c r="P86" i="3"/>
  <c r="Q86" i="3"/>
  <c r="R86" i="3"/>
  <c r="D16" i="4"/>
  <c r="E16" i="4" s="1"/>
  <c r="C17" i="4"/>
  <c r="B18" i="4"/>
  <c r="Q21" i="4"/>
  <c r="E23" i="4"/>
  <c r="F23" i="4"/>
  <c r="G23" i="4"/>
  <c r="O23" i="4"/>
  <c r="P23" i="4"/>
  <c r="Q23" i="4"/>
  <c r="R23" i="4"/>
  <c r="B24" i="4"/>
  <c r="C24" i="4"/>
  <c r="E24" i="4"/>
  <c r="F24" i="4"/>
  <c r="G24" i="4"/>
  <c r="O24" i="4"/>
  <c r="P24" i="4"/>
  <c r="Q24" i="4"/>
  <c r="R24" i="4"/>
  <c r="B25" i="4"/>
  <c r="C25" i="4"/>
  <c r="E25" i="4"/>
  <c r="F25" i="4"/>
  <c r="G25" i="4"/>
  <c r="O25" i="4"/>
  <c r="P25" i="4"/>
  <c r="Q25" i="4"/>
  <c r="R25" i="4"/>
  <c r="B26" i="4"/>
  <c r="C26" i="4"/>
  <c r="E26" i="4"/>
  <c r="F26" i="4"/>
  <c r="G26" i="4"/>
  <c r="O26" i="4"/>
  <c r="P26" i="4"/>
  <c r="Q26" i="4"/>
  <c r="R26" i="4"/>
  <c r="B27" i="4"/>
  <c r="C27" i="4"/>
  <c r="E27" i="4"/>
  <c r="F27" i="4"/>
  <c r="G27" i="4"/>
  <c r="O27" i="4"/>
  <c r="P27" i="4"/>
  <c r="Q27" i="4"/>
  <c r="R27" i="4"/>
  <c r="B28" i="4"/>
  <c r="C28" i="4"/>
  <c r="E28" i="4"/>
  <c r="F28" i="4"/>
  <c r="G28" i="4"/>
  <c r="O28" i="4"/>
  <c r="P28" i="4"/>
  <c r="Q28" i="4"/>
  <c r="R28" i="4"/>
  <c r="B29" i="4"/>
  <c r="C29" i="4"/>
  <c r="E29" i="4"/>
  <c r="F29" i="4"/>
  <c r="G29" i="4"/>
  <c r="O29" i="4"/>
  <c r="P29" i="4"/>
  <c r="Q29" i="4"/>
  <c r="R29" i="4"/>
  <c r="B30" i="4"/>
  <c r="C30" i="4"/>
  <c r="E30" i="4"/>
  <c r="F30" i="4"/>
  <c r="G30" i="4"/>
  <c r="O30" i="4"/>
  <c r="P30" i="4"/>
  <c r="Q30" i="4"/>
  <c r="R30" i="4"/>
  <c r="B31" i="4"/>
  <c r="C31" i="4"/>
  <c r="E31" i="4"/>
  <c r="F31" i="4"/>
  <c r="G31" i="4"/>
  <c r="O31" i="4"/>
  <c r="P31" i="4"/>
  <c r="Q31" i="4"/>
  <c r="R31" i="4"/>
  <c r="B32" i="4"/>
  <c r="C32" i="4"/>
  <c r="E32" i="4"/>
  <c r="F32" i="4"/>
  <c r="G32" i="4"/>
  <c r="O32" i="4"/>
  <c r="P32" i="4"/>
  <c r="Q32" i="4"/>
  <c r="R32" i="4"/>
  <c r="B33" i="4"/>
  <c r="C33" i="4"/>
  <c r="E33" i="4"/>
  <c r="F33" i="4"/>
  <c r="G33" i="4"/>
  <c r="O33" i="4"/>
  <c r="P33" i="4"/>
  <c r="Q33" i="4"/>
  <c r="R33" i="4"/>
  <c r="B34" i="4"/>
  <c r="C34" i="4"/>
  <c r="E34" i="4"/>
  <c r="F34" i="4"/>
  <c r="G34" i="4"/>
  <c r="O34" i="4"/>
  <c r="P34" i="4"/>
  <c r="Q34" i="4"/>
  <c r="R34" i="4"/>
  <c r="B35" i="4"/>
  <c r="C35" i="4"/>
  <c r="E35" i="4"/>
  <c r="F35" i="4"/>
  <c r="G35" i="4"/>
  <c r="O35" i="4"/>
  <c r="P35" i="4"/>
  <c r="Q35" i="4"/>
  <c r="R35" i="4"/>
  <c r="B36" i="4"/>
  <c r="C36" i="4"/>
  <c r="E36" i="4"/>
  <c r="F36" i="4"/>
  <c r="G36" i="4"/>
  <c r="O36" i="4"/>
  <c r="P36" i="4"/>
  <c r="Q36" i="4"/>
  <c r="R36" i="4"/>
  <c r="B37" i="4"/>
  <c r="C37" i="4"/>
  <c r="E37" i="4"/>
  <c r="F37" i="4"/>
  <c r="G37" i="4"/>
  <c r="O37" i="4"/>
  <c r="P37" i="4"/>
  <c r="Q37" i="4"/>
  <c r="R37" i="4"/>
  <c r="B38" i="4"/>
  <c r="C38" i="4"/>
  <c r="E38" i="4"/>
  <c r="F38" i="4"/>
  <c r="G38" i="4"/>
  <c r="O38" i="4"/>
  <c r="P38" i="4"/>
  <c r="Q38" i="4"/>
  <c r="R38" i="4"/>
  <c r="B39" i="4"/>
  <c r="C39" i="4"/>
  <c r="E39" i="4"/>
  <c r="F39" i="4"/>
  <c r="G39" i="4"/>
  <c r="O39" i="4"/>
  <c r="P39" i="4"/>
  <c r="Q39" i="4"/>
  <c r="R39" i="4"/>
  <c r="B40" i="4"/>
  <c r="C40" i="4"/>
  <c r="E40" i="4"/>
  <c r="F40" i="4"/>
  <c r="G40" i="4"/>
  <c r="O40" i="4"/>
  <c r="P40" i="4"/>
  <c r="Q40" i="4"/>
  <c r="R40" i="4"/>
  <c r="B41" i="4"/>
  <c r="C41" i="4"/>
  <c r="E41" i="4"/>
  <c r="F41" i="4"/>
  <c r="G41" i="4"/>
  <c r="O41" i="4"/>
  <c r="P41" i="4"/>
  <c r="Q41" i="4"/>
  <c r="R41" i="4"/>
  <c r="B42" i="4"/>
  <c r="C42" i="4"/>
  <c r="E42" i="4"/>
  <c r="F42" i="4"/>
  <c r="G42" i="4"/>
  <c r="O42" i="4"/>
  <c r="P42" i="4"/>
  <c r="Q42" i="4"/>
  <c r="R42" i="4"/>
  <c r="B43" i="4"/>
  <c r="C43" i="4"/>
  <c r="E43" i="4"/>
  <c r="F43" i="4"/>
  <c r="G43" i="4"/>
  <c r="O43" i="4"/>
  <c r="P43" i="4"/>
  <c r="Q43" i="4"/>
  <c r="R43" i="4"/>
  <c r="B44" i="4"/>
  <c r="C44" i="4"/>
  <c r="E44" i="4"/>
  <c r="F44" i="4"/>
  <c r="G44" i="4"/>
  <c r="O44" i="4"/>
  <c r="P44" i="4"/>
  <c r="Q44" i="4"/>
  <c r="R44" i="4"/>
  <c r="B45" i="4"/>
  <c r="C45" i="4"/>
  <c r="E45" i="4"/>
  <c r="F45" i="4"/>
  <c r="G45" i="4"/>
  <c r="O45" i="4"/>
  <c r="P45" i="4"/>
  <c r="Q45" i="4"/>
  <c r="R45" i="4"/>
  <c r="B46" i="4"/>
  <c r="C46" i="4"/>
  <c r="E46" i="4"/>
  <c r="F46" i="4"/>
  <c r="G46" i="4"/>
  <c r="O46" i="4"/>
  <c r="P46" i="4"/>
  <c r="Q46" i="4"/>
  <c r="R46" i="4"/>
  <c r="B47" i="4"/>
  <c r="C47" i="4"/>
  <c r="E47" i="4"/>
  <c r="F47" i="4"/>
  <c r="G47" i="4"/>
  <c r="O47" i="4"/>
  <c r="P47" i="4"/>
  <c r="Q47" i="4"/>
  <c r="R47" i="4"/>
  <c r="B48" i="4"/>
  <c r="C48" i="4"/>
  <c r="E48" i="4"/>
  <c r="F48" i="4"/>
  <c r="G48" i="4"/>
  <c r="O48" i="4"/>
  <c r="P48" i="4"/>
  <c r="Q48" i="4"/>
  <c r="R48" i="4"/>
  <c r="B49" i="4"/>
  <c r="C49" i="4"/>
  <c r="E49" i="4"/>
  <c r="F49" i="4"/>
  <c r="G49" i="4"/>
  <c r="O49" i="4"/>
  <c r="P49" i="4"/>
  <c r="Q49" i="4"/>
  <c r="R49" i="4"/>
  <c r="B50" i="4"/>
  <c r="C50" i="4"/>
  <c r="E50" i="4"/>
  <c r="F50" i="4"/>
  <c r="G50" i="4"/>
  <c r="O50" i="4"/>
  <c r="P50" i="4"/>
  <c r="Q50" i="4"/>
  <c r="R50" i="4"/>
  <c r="B51" i="4"/>
  <c r="C51" i="4"/>
  <c r="E51" i="4"/>
  <c r="F51" i="4"/>
  <c r="G51" i="4"/>
  <c r="O51" i="4"/>
  <c r="P51" i="4"/>
  <c r="Q51" i="4"/>
  <c r="R51" i="4"/>
  <c r="B52" i="4"/>
  <c r="C52" i="4"/>
  <c r="E52" i="4"/>
  <c r="F52" i="4"/>
  <c r="G52" i="4"/>
  <c r="O52" i="4"/>
  <c r="P52" i="4"/>
  <c r="Q52" i="4"/>
  <c r="R52" i="4"/>
  <c r="B53" i="4"/>
  <c r="C53" i="4"/>
  <c r="E53" i="4"/>
  <c r="F53" i="4"/>
  <c r="G53" i="4"/>
  <c r="O53" i="4"/>
  <c r="P53" i="4"/>
  <c r="Q53" i="4"/>
  <c r="R53" i="4"/>
  <c r="B54" i="4"/>
  <c r="C54" i="4"/>
  <c r="E54" i="4"/>
  <c r="F54" i="4"/>
  <c r="G54" i="4"/>
  <c r="O54" i="4"/>
  <c r="P54" i="4"/>
  <c r="Q54" i="4"/>
  <c r="R54" i="4"/>
  <c r="B55" i="4"/>
  <c r="C55" i="4"/>
  <c r="E55" i="4"/>
  <c r="F55" i="4"/>
  <c r="G55" i="4"/>
  <c r="O55" i="4"/>
  <c r="P55" i="4"/>
  <c r="Q55" i="4"/>
  <c r="R55" i="4"/>
  <c r="B56" i="4"/>
  <c r="C56" i="4"/>
  <c r="E56" i="4"/>
  <c r="F56" i="4"/>
  <c r="G56" i="4"/>
  <c r="O56" i="4"/>
  <c r="P56" i="4"/>
  <c r="Q56" i="4"/>
  <c r="R56" i="4"/>
  <c r="B57" i="4"/>
  <c r="C57" i="4"/>
  <c r="E57" i="4"/>
  <c r="F57" i="4"/>
  <c r="G57" i="4"/>
  <c r="O57" i="4"/>
  <c r="P57" i="4"/>
  <c r="Q57" i="4"/>
  <c r="R57" i="4"/>
  <c r="B58" i="4"/>
  <c r="C58" i="4"/>
  <c r="E58" i="4"/>
  <c r="F58" i="4"/>
  <c r="G58" i="4"/>
  <c r="O58" i="4"/>
  <c r="P58" i="4"/>
  <c r="Q58" i="4"/>
  <c r="R58" i="4"/>
  <c r="B59" i="4"/>
  <c r="C59" i="4"/>
  <c r="E59" i="4"/>
  <c r="F59" i="4"/>
  <c r="G59" i="4"/>
  <c r="O59" i="4"/>
  <c r="P59" i="4"/>
  <c r="Q59" i="4"/>
  <c r="R59" i="4"/>
  <c r="B60" i="4"/>
  <c r="C60" i="4"/>
  <c r="E60" i="4"/>
  <c r="F60" i="4"/>
  <c r="G60" i="4"/>
  <c r="O60" i="4"/>
  <c r="P60" i="4"/>
  <c r="Q60" i="4"/>
  <c r="R60" i="4"/>
  <c r="B61" i="4"/>
  <c r="C61" i="4"/>
  <c r="E61" i="4"/>
  <c r="F61" i="4"/>
  <c r="G61" i="4"/>
  <c r="O61" i="4"/>
  <c r="P61" i="4"/>
  <c r="Q61" i="4"/>
  <c r="R61" i="4"/>
  <c r="B62" i="4"/>
  <c r="C62" i="4"/>
  <c r="E62" i="4"/>
  <c r="F62" i="4"/>
  <c r="G62" i="4"/>
  <c r="O62" i="4"/>
  <c r="P62" i="4"/>
  <c r="Q62" i="4"/>
  <c r="R62" i="4"/>
  <c r="B63" i="4"/>
  <c r="C63" i="4"/>
  <c r="E63" i="4"/>
  <c r="F63" i="4"/>
  <c r="G63" i="4"/>
  <c r="O63" i="4"/>
  <c r="P63" i="4"/>
  <c r="Q63" i="4"/>
  <c r="R63" i="4"/>
  <c r="B64" i="4"/>
  <c r="C64" i="4"/>
  <c r="E64" i="4"/>
  <c r="F64" i="4"/>
  <c r="G64" i="4"/>
  <c r="O64" i="4"/>
  <c r="P64" i="4"/>
  <c r="Q64" i="4"/>
  <c r="R64" i="4"/>
  <c r="B65" i="4"/>
  <c r="C65" i="4"/>
  <c r="E65" i="4"/>
  <c r="F65" i="4"/>
  <c r="G65" i="4"/>
  <c r="O65" i="4"/>
  <c r="P65" i="4"/>
  <c r="Q65" i="4"/>
  <c r="R65" i="4"/>
  <c r="B66" i="4"/>
  <c r="C66" i="4"/>
  <c r="E66" i="4"/>
  <c r="F66" i="4"/>
  <c r="G66" i="4"/>
  <c r="O66" i="4"/>
  <c r="P66" i="4"/>
  <c r="Q66" i="4"/>
  <c r="R66" i="4"/>
  <c r="B67" i="4"/>
  <c r="C67" i="4"/>
  <c r="E67" i="4"/>
  <c r="F67" i="4"/>
  <c r="G67" i="4"/>
  <c r="O67" i="4"/>
  <c r="P67" i="4"/>
  <c r="Q67" i="4"/>
  <c r="R67" i="4"/>
  <c r="B68" i="4"/>
  <c r="C68" i="4"/>
  <c r="E68" i="4"/>
  <c r="F68" i="4"/>
  <c r="G68" i="4"/>
  <c r="O68" i="4"/>
  <c r="P68" i="4"/>
  <c r="Q68" i="4"/>
  <c r="R68" i="4"/>
  <c r="B69" i="4"/>
  <c r="C69" i="4"/>
  <c r="E69" i="4"/>
  <c r="F69" i="4"/>
  <c r="G69" i="4"/>
  <c r="O69" i="4"/>
  <c r="P69" i="4"/>
  <c r="Q69" i="4"/>
  <c r="R69" i="4"/>
  <c r="B70" i="4"/>
  <c r="C70" i="4"/>
  <c r="E70" i="4"/>
  <c r="F70" i="4"/>
  <c r="G70" i="4"/>
  <c r="O70" i="4"/>
  <c r="P70" i="4"/>
  <c r="Q70" i="4"/>
  <c r="R70" i="4"/>
  <c r="B71" i="4"/>
  <c r="C71" i="4"/>
  <c r="E71" i="4"/>
  <c r="F71" i="4"/>
  <c r="G71" i="4"/>
  <c r="O71" i="4"/>
  <c r="P71" i="4"/>
  <c r="Q71" i="4"/>
  <c r="R71" i="4"/>
  <c r="B72" i="4"/>
  <c r="C72" i="4"/>
  <c r="E72" i="4"/>
  <c r="F72" i="4"/>
  <c r="G72" i="4"/>
  <c r="O72" i="4"/>
  <c r="P72" i="4"/>
  <c r="Q72" i="4"/>
  <c r="R72" i="4"/>
  <c r="B73" i="4"/>
  <c r="C73" i="4"/>
  <c r="E73" i="4"/>
  <c r="F73" i="4"/>
  <c r="G73" i="4"/>
  <c r="O73" i="4"/>
  <c r="P73" i="4"/>
  <c r="Q73" i="4"/>
  <c r="R73" i="4"/>
  <c r="B74" i="4"/>
  <c r="C74" i="4"/>
  <c r="E74" i="4"/>
  <c r="F74" i="4"/>
  <c r="G74" i="4"/>
  <c r="O74" i="4"/>
  <c r="P74" i="4"/>
  <c r="Q74" i="4"/>
  <c r="R74" i="4"/>
  <c r="B75" i="4"/>
  <c r="C75" i="4"/>
  <c r="E75" i="4"/>
  <c r="F75" i="4"/>
  <c r="G75" i="4"/>
  <c r="O75" i="4"/>
  <c r="P75" i="4"/>
  <c r="Q75" i="4"/>
  <c r="R75" i="4"/>
  <c r="B76" i="4"/>
  <c r="C76" i="4"/>
  <c r="E76" i="4"/>
  <c r="F76" i="4"/>
  <c r="G76" i="4"/>
  <c r="O76" i="4"/>
  <c r="P76" i="4"/>
  <c r="Q76" i="4"/>
  <c r="R76" i="4"/>
  <c r="B77" i="4"/>
  <c r="C77" i="4"/>
  <c r="E77" i="4"/>
  <c r="F77" i="4"/>
  <c r="G77" i="4"/>
  <c r="O77" i="4"/>
  <c r="P77" i="4"/>
  <c r="Q77" i="4"/>
  <c r="R77" i="4"/>
  <c r="B78" i="4"/>
  <c r="C78" i="4"/>
  <c r="E78" i="4"/>
  <c r="F78" i="4"/>
  <c r="G78" i="4"/>
  <c r="O78" i="4"/>
  <c r="P78" i="4"/>
  <c r="Q78" i="4"/>
  <c r="R78" i="4"/>
  <c r="B79" i="4"/>
  <c r="C79" i="4"/>
  <c r="E79" i="4"/>
  <c r="F79" i="4"/>
  <c r="G79" i="4"/>
  <c r="O79" i="4"/>
  <c r="P79" i="4"/>
  <c r="Q79" i="4"/>
  <c r="R79" i="4"/>
  <c r="B80" i="4"/>
  <c r="C80" i="4"/>
  <c r="E80" i="4"/>
  <c r="F80" i="4"/>
  <c r="G80" i="4"/>
  <c r="O80" i="4"/>
  <c r="P80" i="4"/>
  <c r="Q80" i="4"/>
  <c r="R80" i="4"/>
  <c r="B81" i="4"/>
  <c r="C81" i="4"/>
  <c r="E81" i="4"/>
  <c r="F81" i="4"/>
  <c r="G81" i="4"/>
  <c r="O81" i="4"/>
  <c r="P81" i="4"/>
  <c r="Q81" i="4"/>
  <c r="R81" i="4"/>
  <c r="B82" i="4"/>
  <c r="C82" i="4"/>
  <c r="E82" i="4"/>
  <c r="F82" i="4"/>
  <c r="G82" i="4"/>
  <c r="O82" i="4"/>
  <c r="P82" i="4"/>
  <c r="Q82" i="4"/>
  <c r="R82" i="4"/>
  <c r="B83" i="4"/>
  <c r="C83" i="4"/>
  <c r="E83" i="4"/>
  <c r="F83" i="4"/>
  <c r="G83" i="4"/>
  <c r="O83" i="4"/>
  <c r="P83" i="4"/>
  <c r="Q83" i="4"/>
  <c r="R83" i="4"/>
  <c r="B84" i="4"/>
  <c r="C84" i="4"/>
  <c r="E84" i="4"/>
  <c r="F84" i="4"/>
  <c r="G84" i="4"/>
  <c r="O84" i="4"/>
  <c r="P84" i="4"/>
  <c r="Q84" i="4"/>
  <c r="R84" i="4"/>
  <c r="B85" i="4"/>
  <c r="C85" i="4"/>
  <c r="E85" i="4"/>
  <c r="F85" i="4"/>
  <c r="G85" i="4"/>
  <c r="O85" i="4"/>
  <c r="P85" i="4"/>
  <c r="Q85" i="4"/>
  <c r="R85" i="4"/>
  <c r="B86" i="4"/>
  <c r="C86" i="4"/>
  <c r="E86" i="4"/>
  <c r="F86" i="4"/>
  <c r="G86" i="4"/>
  <c r="O86" i="4"/>
  <c r="P86" i="4"/>
  <c r="Q86" i="4"/>
  <c r="R86" i="4"/>
  <c r="D16" i="2" l="1"/>
  <c r="E16" i="2" s="1"/>
  <c r="G16" i="2" s="1"/>
  <c r="B18" i="2"/>
  <c r="G16" i="4"/>
  <c r="H16" i="4"/>
  <c r="F16" i="4"/>
  <c r="I16" i="4"/>
  <c r="J16" i="4" s="1"/>
  <c r="F16" i="3"/>
  <c r="J16" i="1"/>
  <c r="H16" i="1"/>
  <c r="F16" i="1"/>
  <c r="G16" i="1"/>
  <c r="I16" i="2" l="1"/>
  <c r="J16" i="2" s="1"/>
  <c r="H16" i="2"/>
  <c r="F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Simply enter values for casing ID and clearance. 
Recommended o-ring size is given.
Confirm diametrical clearance and o-ring stretch requirements.
See FIGURE worksheet for more information.
</t>
        </r>
      </text>
    </comment>
    <comment ref="B16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Enter motor casing inside diameter (inches)
6 in. max.
</t>
        </r>
      </text>
    </comment>
    <comment ref="C16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Enter total clearance between nozzle and casing ID.
Recommended between
0.001 and 0.005 inch.
See FIGURE worksheet.
</t>
        </r>
      </text>
    </comment>
    <comment ref="E16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Recommended o-ring size
</t>
        </r>
      </text>
    </comment>
    <comment ref="J16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Should be 2% minimum, 10% maximum
</t>
        </r>
      </text>
    </comment>
    <comment ref="C17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Diametrical clearance in "thou".
Should be between 1 and 5 "thou"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Simply enter values for casing ID and clearance. 
Recommended o-ring size is given.
Confirm diametrical clearance and o-ring stretch requirements.
See FIGURE worksheet for more information.
</t>
        </r>
      </text>
    </comment>
    <comment ref="B16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Enter motor casing inside diameter (inches)
</t>
        </r>
      </text>
    </comment>
    <comment ref="C16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Enter total clearance between nozzle and casing ID.
Recommended between
0.001 and 0.005 inch.
See FIGURE worksheet.
</t>
        </r>
      </text>
    </comment>
    <comment ref="E16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Recommended o-ring size
</t>
        </r>
      </text>
    </comment>
    <comment ref="J16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Should be 2% minimum, 10% maximum
</t>
        </r>
      </text>
    </comment>
    <comment ref="C17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Diametrical clearance in "thou".
Should be between 1 and 5 "thou"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200-000001000000}">
      <text>
        <r>
          <rPr>
            <sz val="9"/>
            <color indexed="81"/>
            <rFont val="Tahoma"/>
            <charset val="1"/>
          </rPr>
          <t xml:space="preserve">Simply enter values for casing ID and clearance. 
Recommended o-ring size is given.
Confirm diametrical clearance and o-ring stretch requirements.
See FIGURE worksheet for more information.
</t>
        </r>
      </text>
    </comment>
    <comment ref="B16" authorId="0" shapeId="0" xr:uid="{00000000-0006-0000-0200-000002000000}">
      <text>
        <r>
          <rPr>
            <sz val="9"/>
            <color indexed="81"/>
            <rFont val="Tahoma"/>
            <charset val="1"/>
          </rPr>
          <t xml:space="preserve">Enter motor casing inside diameter (inches)
</t>
        </r>
      </text>
    </comment>
    <comment ref="C16" authorId="0" shapeId="0" xr:uid="{00000000-0006-0000-0200-000003000000}">
      <text>
        <r>
          <rPr>
            <sz val="9"/>
            <color indexed="81"/>
            <rFont val="Tahoma"/>
            <charset val="1"/>
          </rPr>
          <t>Enter total clearance between nozzle and casing ID.
Should be between
0.001 and 0.005 inch.
See FIGURE worksheet.</t>
        </r>
      </text>
    </comment>
    <comment ref="E16" authorId="0" shapeId="0" xr:uid="{00000000-0006-0000-0200-000004000000}">
      <text>
        <r>
          <rPr>
            <sz val="9"/>
            <color indexed="81"/>
            <rFont val="Tahoma"/>
            <charset val="1"/>
          </rPr>
          <t xml:space="preserve">Recommended o-ring size
</t>
        </r>
      </text>
    </comment>
    <comment ref="J16" authorId="0" shapeId="0" xr:uid="{00000000-0006-0000-0200-000005000000}">
      <text>
        <r>
          <rPr>
            <sz val="9"/>
            <color indexed="81"/>
            <rFont val="Tahoma"/>
            <charset val="1"/>
          </rPr>
          <t xml:space="preserve">Should be 2% minimum, 10% maximum
</t>
        </r>
      </text>
    </comment>
    <comment ref="C17" authorId="0" shapeId="0" xr:uid="{00000000-0006-0000-0200-000006000000}">
      <text>
        <r>
          <rPr>
            <sz val="9"/>
            <color indexed="81"/>
            <rFont val="Tahoma"/>
            <charset val="1"/>
          </rPr>
          <t xml:space="preserve">Diametrical clearance in "thou".
Should be between 1 and 5 "thou"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300-000001000000}">
      <text>
        <r>
          <rPr>
            <sz val="9"/>
            <color indexed="81"/>
            <rFont val="Tahoma"/>
            <charset val="1"/>
          </rPr>
          <t xml:space="preserve">Simply enter values for casing ID and clearance. 
Recommended o-ring size is given.
Confirm diametrical clearance and o-ring stretch requirements.
See FIGURE worksheet for more information.
</t>
        </r>
      </text>
    </comment>
    <comment ref="B16" authorId="0" shapeId="0" xr:uid="{00000000-0006-0000-0300-000002000000}">
      <text>
        <r>
          <rPr>
            <sz val="9"/>
            <color indexed="81"/>
            <rFont val="Tahoma"/>
            <charset val="1"/>
          </rPr>
          <t xml:space="preserve">Enter motor casing inside diameter (inches)
</t>
        </r>
      </text>
    </comment>
    <comment ref="C16" authorId="0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Enter total clearance between nozzle and casing ID.
Should be between
0.001 and 0.005 inch.
See FIGURE worksheet.
</t>
        </r>
      </text>
    </comment>
    <comment ref="E16" authorId="0" shapeId="0" xr:uid="{00000000-0006-0000-0300-000004000000}">
      <text>
        <r>
          <rPr>
            <sz val="9"/>
            <color indexed="81"/>
            <rFont val="Tahoma"/>
            <charset val="1"/>
          </rPr>
          <t xml:space="preserve">Recommended o-ring size
</t>
        </r>
      </text>
    </comment>
    <comment ref="J16" authorId="0" shapeId="0" xr:uid="{00000000-0006-0000-0300-000005000000}">
      <text>
        <r>
          <rPr>
            <sz val="9"/>
            <color indexed="81"/>
            <rFont val="Tahoma"/>
            <charset val="1"/>
          </rPr>
          <t xml:space="preserve">Should be 2% minimum, 10% maximum
</t>
        </r>
      </text>
    </comment>
    <comment ref="C17" authorId="0" shapeId="0" xr:uid="{00000000-0006-0000-0300-000006000000}">
      <text>
        <r>
          <rPr>
            <sz val="9"/>
            <color indexed="81"/>
            <rFont val="Tahoma"/>
            <charset val="1"/>
          </rPr>
          <t xml:space="preserve">Diametrical clearance in "thou".
Should be between 1 and 5 "thou"
</t>
        </r>
      </text>
    </comment>
  </commentList>
</comments>
</file>

<file path=xl/sharedStrings.xml><?xml version="1.0" encoding="utf-8"?>
<sst xmlns="http://schemas.openxmlformats.org/spreadsheetml/2006/main" count="229" uniqueCount="85">
  <si>
    <t>O - R I N G    D E S I G N E R</t>
  </si>
  <si>
    <t>FOR ROCKET NOZZLES &amp; BULKHEADS</t>
  </si>
  <si>
    <t>per ARP 1232 specifications</t>
  </si>
  <si>
    <t>(Aerospace Recommended Practice)</t>
  </si>
  <si>
    <r>
      <t xml:space="preserve">For </t>
    </r>
    <r>
      <rPr>
        <b/>
        <sz val="9"/>
        <color indexed="10"/>
        <rFont val="Arial"/>
        <family val="2"/>
      </rPr>
      <t>01</t>
    </r>
    <r>
      <rPr>
        <b/>
        <sz val="9"/>
        <color indexed="10"/>
        <rFont val="Arial"/>
        <family val="2"/>
      </rPr>
      <t>0</t>
    </r>
    <r>
      <rPr>
        <b/>
        <sz val="9"/>
        <rFont val="Arial"/>
        <family val="2"/>
      </rPr>
      <t xml:space="preserve"> series (1/16") AS568A o-rings</t>
    </r>
  </si>
  <si>
    <t>Instructions</t>
  </si>
  <si>
    <t>o-ring</t>
  </si>
  <si>
    <t>Nominal</t>
  </si>
  <si>
    <t>Casing</t>
  </si>
  <si>
    <t>Diametrical</t>
  </si>
  <si>
    <t>Nozzle</t>
  </si>
  <si>
    <t>o-ring*</t>
  </si>
  <si>
    <t>nominal</t>
  </si>
  <si>
    <t>min.</t>
  </si>
  <si>
    <t>max.</t>
  </si>
  <si>
    <t>gland</t>
  </si>
  <si>
    <t>ID</t>
  </si>
  <si>
    <t>clearance</t>
  </si>
  <si>
    <t>OD</t>
  </si>
  <si>
    <t>size</t>
  </si>
  <si>
    <t>diameter*</t>
  </si>
  <si>
    <t>stretch*</t>
  </si>
  <si>
    <t>* based on nominal 0.051" gland depth.</t>
  </si>
  <si>
    <t>O-Ring AS 568A Dash Nos. 006-053  ( 010 series )</t>
  </si>
  <si>
    <t>Stretched ID</t>
  </si>
  <si>
    <t>± tol.</t>
  </si>
  <si>
    <r>
      <t xml:space="preserve">For </t>
    </r>
    <r>
      <rPr>
        <b/>
        <sz val="9"/>
        <color indexed="10"/>
        <rFont val="Arial"/>
        <family val="2"/>
      </rPr>
      <t>100</t>
    </r>
    <r>
      <rPr>
        <b/>
        <sz val="9"/>
        <rFont val="Arial"/>
        <family val="2"/>
      </rPr>
      <t xml:space="preserve"> series (3/32") AS568A o-rings</t>
    </r>
  </si>
  <si>
    <t>* based on nominal 0.082" gland depth.</t>
  </si>
  <si>
    <t>O-Ring AS 568A Dash Nos. 110-173  ( 100 series )</t>
  </si>
  <si>
    <r>
      <t xml:space="preserve">For </t>
    </r>
    <r>
      <rPr>
        <b/>
        <sz val="9"/>
        <color indexed="10"/>
        <rFont val="Arial"/>
        <family val="2"/>
      </rPr>
      <t>200</t>
    </r>
    <r>
      <rPr>
        <b/>
        <sz val="9"/>
        <rFont val="Arial"/>
        <family val="2"/>
      </rPr>
      <t xml:space="preserve"> series (1/8") AS568A o-rings</t>
    </r>
  </si>
  <si>
    <t>* based on nominal 0.111" gland depth.</t>
  </si>
  <si>
    <t>O-Ring AS 568A Dash Nos. 216-279  ( 200 series )</t>
  </si>
  <si>
    <r>
      <t xml:space="preserve">For </t>
    </r>
    <r>
      <rPr>
        <b/>
        <sz val="9"/>
        <color indexed="10"/>
        <rFont val="Arial"/>
        <family val="2"/>
      </rPr>
      <t>300</t>
    </r>
    <r>
      <rPr>
        <b/>
        <sz val="9"/>
        <rFont val="Arial"/>
        <family val="2"/>
      </rPr>
      <t xml:space="preserve"> series (3/16") AS568A o-rings</t>
    </r>
  </si>
  <si>
    <t>* based on nominal 0.170" gland depth.</t>
  </si>
  <si>
    <t>O-Ring AS 568A Dash Nos. 318-381  ( 300 series )</t>
  </si>
  <si>
    <t>O-ring</t>
  </si>
  <si>
    <r>
      <t xml:space="preserve">D, GLAND DEPTH </t>
    </r>
    <r>
      <rPr>
        <sz val="8"/>
        <rFont val="Arial"/>
        <family val="2"/>
      </rPr>
      <t>[1]</t>
    </r>
  </si>
  <si>
    <r>
      <t>G, GLAND WIDTH</t>
    </r>
    <r>
      <rPr>
        <sz val="8"/>
        <rFont val="Arial"/>
        <family val="2"/>
      </rPr>
      <t xml:space="preserve"> [2]</t>
    </r>
  </si>
  <si>
    <t>Series</t>
  </si>
  <si>
    <t>Min.</t>
  </si>
  <si>
    <t>Max.</t>
  </si>
  <si>
    <t>010</t>
  </si>
  <si>
    <t>[1] per ARP 1232</t>
  </si>
  <si>
    <t>[2] 85% of ARP 1232 value</t>
  </si>
  <si>
    <t xml:space="preserve"> Written by:</t>
  </si>
  <si>
    <t>Richard A.Nakka</t>
  </si>
  <si>
    <t xml:space="preserve"> Version:</t>
  </si>
  <si>
    <t>2.4 (for free distribution)</t>
  </si>
  <si>
    <t xml:space="preserve"> Date:</t>
  </si>
  <si>
    <t>Record of Revisions</t>
  </si>
  <si>
    <t>Version</t>
  </si>
  <si>
    <t>Date</t>
  </si>
  <si>
    <t>Worksheet</t>
  </si>
  <si>
    <t>Changes</t>
  </si>
  <si>
    <t>1.0</t>
  </si>
  <si>
    <t xml:space="preserve"> - </t>
  </si>
  <si>
    <t>- Original release.</t>
  </si>
  <si>
    <t>1.1</t>
  </si>
  <si>
    <t>O-RING DESIGNER</t>
  </si>
  <si>
    <t>- Fixed error in Diametrical clearance calculation</t>
  </si>
  <si>
    <t>- Improved algorithm for selecting o-ring</t>
  </si>
  <si>
    <t>- Amended captions</t>
  </si>
  <si>
    <t>- Added error message for Casing ID &lt; 0.88</t>
  </si>
  <si>
    <t>REVISIONS</t>
  </si>
  <si>
    <t>- Added Revisions sheet</t>
  </si>
  <si>
    <t>- Fixed  error in lookup table for o-ring dimensions</t>
  </si>
  <si>
    <t>- Renamed worksheet</t>
  </si>
  <si>
    <t>-200,-300</t>
  </si>
  <si>
    <t>- added -200 &amp; -300 worksheets for -200 &amp; -300 series o-rings</t>
  </si>
  <si>
    <t>Figure</t>
  </si>
  <si>
    <t>- Added values for -200 &amp; -300 o-rings, put into table form</t>
  </si>
  <si>
    <t>- Moved title block to revisions sheet</t>
  </si>
  <si>
    <t>- Fixed  error in nominal gland diameter calculation</t>
  </si>
  <si>
    <t>- changed range of o-rings in table to -110 to -173 (was -115 to -178)</t>
  </si>
  <si>
    <t>-100, -200, -300</t>
  </si>
  <si>
    <t>- changed required input to diametrical clearance (was nozzle OD)</t>
  </si>
  <si>
    <t>- minor changes to formatting and comments</t>
  </si>
  <si>
    <t>2.3</t>
  </si>
  <si>
    <t>- Fixed error in o-ring nominal OD calculation</t>
  </si>
  <si>
    <t>-010</t>
  </si>
  <si>
    <t>- New worksheet added</t>
  </si>
  <si>
    <t>FIGURE</t>
  </si>
  <si>
    <t>- Added entry for -010 o-rings</t>
  </si>
  <si>
    <t>all</t>
  </si>
  <si>
    <t>- Added warning if casing ID too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</si>
</sst>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"/>
    <numFmt numFmtId="168" formatCode="00#"/>
  </numFmts>
  <fonts count="2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6"/>
      <name val="Arial"/>
      <family val="2"/>
    </font>
    <font>
      <u/>
      <sz val="10"/>
      <name val="Arial"/>
      <family val="2"/>
    </font>
    <font>
      <sz val="10"/>
      <color indexed="22"/>
      <name val="Arial"/>
      <family val="2"/>
    </font>
    <font>
      <b/>
      <sz val="9"/>
      <color indexed="10"/>
      <name val="Arial"/>
      <family val="2"/>
    </font>
    <font>
      <sz val="10"/>
      <color indexed="10"/>
      <name val="Arial"/>
    </font>
    <font>
      <sz val="9"/>
      <name val="Arial"/>
    </font>
    <font>
      <sz val="10"/>
      <color indexed="10"/>
      <name val="Verdana"/>
      <family val="2"/>
    </font>
    <font>
      <sz val="9"/>
      <color indexed="81"/>
      <name val="Tahoma"/>
      <charset val="1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3" fillId="0" borderId="0" xfId="0" applyFont="1"/>
    <xf numFmtId="0" fontId="14" fillId="0" borderId="1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quotePrefix="1" applyBorder="1"/>
    <xf numFmtId="0" fontId="0" fillId="0" borderId="3" xfId="0" quotePrefix="1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quotePrefix="1" applyBorder="1"/>
    <xf numFmtId="0" fontId="0" fillId="0" borderId="8" xfId="0" applyBorder="1"/>
    <xf numFmtId="0" fontId="0" fillId="0" borderId="9" xfId="0" quotePrefix="1" applyBorder="1"/>
    <xf numFmtId="0" fontId="0" fillId="0" borderId="1" xfId="0" quotePrefix="1" applyBorder="1"/>
    <xf numFmtId="0" fontId="0" fillId="0" borderId="10" xfId="0" quotePrefix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0" xfId="0" applyFont="1" applyFill="1"/>
    <xf numFmtId="0" fontId="4" fillId="0" borderId="11" xfId="0" applyFont="1" applyFill="1" applyBorder="1"/>
    <xf numFmtId="0" fontId="4" fillId="0" borderId="12" xfId="0" applyFont="1" applyFill="1" applyBorder="1"/>
    <xf numFmtId="0" fontId="0" fillId="0" borderId="13" xfId="0" applyFill="1" applyBorder="1"/>
    <xf numFmtId="0" fontId="4" fillId="0" borderId="14" xfId="0" applyFont="1" applyFill="1" applyBorder="1"/>
    <xf numFmtId="0" fontId="4" fillId="0" borderId="0" xfId="0" applyFont="1" applyFill="1" applyBorder="1"/>
    <xf numFmtId="0" fontId="0" fillId="0" borderId="15" xfId="0" applyFill="1" applyBorder="1"/>
    <xf numFmtId="0" fontId="4" fillId="0" borderId="16" xfId="0" applyFont="1" applyFill="1" applyBorder="1"/>
    <xf numFmtId="0" fontId="0" fillId="0" borderId="17" xfId="0" applyFill="1" applyBorder="1"/>
    <xf numFmtId="0" fontId="6" fillId="0" borderId="0" xfId="0" applyFont="1" applyFill="1" applyBorder="1"/>
    <xf numFmtId="0" fontId="11" fillId="0" borderId="0" xfId="0" applyFont="1" applyFill="1"/>
    <xf numFmtId="0" fontId="7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166" fontId="1" fillId="0" borderId="18" xfId="0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4" fillId="0" borderId="0" xfId="0" applyFont="1" applyFill="1"/>
    <xf numFmtId="0" fontId="1" fillId="0" borderId="0" xfId="0" quotePrefix="1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quotePrefix="1" applyFill="1" applyAlignment="1">
      <alignment horizontal="right"/>
    </xf>
    <xf numFmtId="0" fontId="0" fillId="0" borderId="0" xfId="0" applyFill="1" applyBorder="1"/>
    <xf numFmtId="165" fontId="0" fillId="0" borderId="0" xfId="0" applyNumberFormat="1" applyFill="1" applyBorder="1"/>
    <xf numFmtId="165" fontId="7" fillId="0" borderId="0" xfId="0" applyNumberFormat="1" applyFont="1" applyFill="1" applyBorder="1"/>
    <xf numFmtId="165" fontId="8" fillId="0" borderId="0" xfId="0" applyNumberFormat="1" applyFont="1" applyFill="1" applyBorder="1"/>
    <xf numFmtId="165" fontId="9" fillId="0" borderId="0" xfId="0" applyNumberFormat="1" applyFont="1" applyFill="1" applyBorder="1"/>
    <xf numFmtId="165" fontId="0" fillId="0" borderId="0" xfId="0" applyNumberFormat="1" applyFill="1"/>
    <xf numFmtId="15" fontId="0" fillId="0" borderId="4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15" fillId="0" borderId="0" xfId="0" applyFont="1" applyFill="1"/>
    <xf numFmtId="9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right"/>
    </xf>
    <xf numFmtId="165" fontId="15" fillId="0" borderId="0" xfId="0" applyNumberFormat="1" applyFont="1" applyFill="1"/>
    <xf numFmtId="15" fontId="4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165" fontId="7" fillId="0" borderId="0" xfId="0" applyNumberFormat="1" applyFont="1" applyFill="1"/>
    <xf numFmtId="167" fontId="0" fillId="0" borderId="1" xfId="0" quotePrefix="1" applyNumberFormat="1" applyBorder="1" applyAlignment="1">
      <alignment horizontal="left"/>
    </xf>
    <xf numFmtId="0" fontId="0" fillId="0" borderId="0" xfId="0" applyBorder="1"/>
    <xf numFmtId="0" fontId="0" fillId="0" borderId="19" xfId="0" applyBorder="1"/>
    <xf numFmtId="0" fontId="0" fillId="0" borderId="0" xfId="0" applyAlignment="1">
      <alignment horizontal="center"/>
    </xf>
    <xf numFmtId="165" fontId="0" fillId="0" borderId="20" xfId="0" applyNumberForma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" fillId="0" borderId="0" xfId="0" applyFont="1"/>
    <xf numFmtId="0" fontId="18" fillId="0" borderId="20" xfId="0" applyFont="1" applyBorder="1" applyAlignment="1">
      <alignment horizontal="center"/>
    </xf>
    <xf numFmtId="0" fontId="15" fillId="0" borderId="0" xfId="0" applyFont="1" applyFill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167" fontId="0" fillId="0" borderId="10" xfId="0" quotePrefix="1" applyNumberFormat="1" applyBorder="1" applyAlignment="1">
      <alignment horizontal="left"/>
    </xf>
    <xf numFmtId="0" fontId="1" fillId="0" borderId="21" xfId="0" applyFont="1" applyFill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65" fontId="12" fillId="0" borderId="23" xfId="0" applyNumberFormat="1" applyFont="1" applyFill="1" applyBorder="1" applyAlignment="1" applyProtection="1">
      <alignment horizontal="center"/>
      <protection locked="0"/>
    </xf>
    <xf numFmtId="167" fontId="1" fillId="0" borderId="1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3" borderId="0" xfId="0" applyFont="1" applyFill="1" applyAlignment="1">
      <alignment horizontal="right" wrapText="1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164" fontId="12" fillId="0" borderId="23" xfId="0" applyNumberFormat="1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>
      <alignment horizontal="center"/>
    </xf>
    <xf numFmtId="164" fontId="1" fillId="0" borderId="23" xfId="0" applyNumberFormat="1" applyFont="1" applyFill="1" applyBorder="1" applyAlignment="1" applyProtection="1">
      <alignment horizontal="center"/>
    </xf>
    <xf numFmtId="0" fontId="15" fillId="0" borderId="0" xfId="0" applyFont="1" applyFill="1" applyAlignment="1" applyProtection="1">
      <alignment horizontal="centerContinuous"/>
      <protection hidden="1"/>
    </xf>
    <xf numFmtId="0" fontId="15" fillId="0" borderId="0" xfId="0" applyFont="1" applyFill="1" applyProtection="1">
      <protection hidden="1"/>
    </xf>
    <xf numFmtId="9" fontId="15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Fill="1" applyAlignment="1" applyProtection="1">
      <alignment horizontal="right"/>
      <protection hidden="1"/>
    </xf>
    <xf numFmtId="165" fontId="15" fillId="0" borderId="0" xfId="0" applyNumberFormat="1" applyFont="1" applyFill="1" applyProtection="1">
      <protection hidden="1"/>
    </xf>
    <xf numFmtId="0" fontId="0" fillId="0" borderId="7" xfId="0" quotePrefix="1" applyFill="1" applyBorder="1"/>
    <xf numFmtId="0" fontId="0" fillId="0" borderId="1" xfId="0" applyBorder="1" applyAlignment="1">
      <alignment horizontal="left"/>
    </xf>
    <xf numFmtId="0" fontId="0" fillId="0" borderId="3" xfId="0" quotePrefix="1" applyFill="1" applyBorder="1"/>
    <xf numFmtId="0" fontId="0" fillId="0" borderId="10" xfId="0" quotePrefix="1" applyBorder="1"/>
    <xf numFmtId="15" fontId="0" fillId="0" borderId="4" xfId="0" applyNumberFormat="1" applyBorder="1"/>
    <xf numFmtId="0" fontId="0" fillId="0" borderId="5" xfId="0" quotePrefix="1" applyFill="1" applyBorder="1"/>
    <xf numFmtId="168" fontId="1" fillId="0" borderId="0" xfId="0" applyNumberFormat="1" applyFont="1" applyFill="1"/>
    <xf numFmtId="0" fontId="9" fillId="0" borderId="22" xfId="0" quotePrefix="1" applyFont="1" applyBorder="1" applyAlignment="1">
      <alignment horizontal="center"/>
    </xf>
    <xf numFmtId="165" fontId="21" fillId="0" borderId="20" xfId="0" applyNumberFormat="1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168" fontId="1" fillId="2" borderId="18" xfId="0" applyNumberFormat="1" applyFont="1" applyFill="1" applyBorder="1" applyAlignment="1">
      <alignment horizontal="center"/>
    </xf>
    <xf numFmtId="0" fontId="22" fillId="0" borderId="0" xfId="0" applyFont="1" applyFill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0" fontId="0" fillId="0" borderId="7" xfId="0" quotePrefix="1" applyFont="1" applyFill="1" applyBorder="1"/>
    <xf numFmtId="0" fontId="4" fillId="0" borderId="0" xfId="0" applyFont="1" applyAlignment="1">
      <alignment horizontal="center"/>
    </xf>
    <xf numFmtId="15" fontId="0" fillId="0" borderId="2" xfId="0" applyNumberFormat="1" applyBorder="1"/>
    <xf numFmtId="0" fontId="4" fillId="0" borderId="2" xfId="0" quotePrefix="1" applyFont="1" applyBorder="1" applyAlignment="1">
      <alignment horizontal="center"/>
    </xf>
    <xf numFmtId="0" fontId="0" fillId="0" borderId="3" xfId="0" quotePrefix="1" applyFont="1" applyFill="1" applyBorder="1"/>
    <xf numFmtId="0" fontId="0" fillId="0" borderId="9" xfId="0" quotePrefix="1" applyFont="1" applyFill="1" applyBorder="1"/>
    <xf numFmtId="14" fontId="4" fillId="0" borderId="2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47625</xdr:rowOff>
    </xdr:from>
    <xdr:to>
      <xdr:col>10</xdr:col>
      <xdr:colOff>485775</xdr:colOff>
      <xdr:row>11</xdr:row>
      <xdr:rowOff>85725</xdr:rowOff>
    </xdr:to>
    <xdr:pic>
      <xdr:nvPicPr>
        <xdr:cNvPr id="1053" name="Picture 1">
          <a:extLst>
            <a:ext uri="{FF2B5EF4-FFF2-40B4-BE49-F238E27FC236}">
              <a16:creationId xmlns:a16="http://schemas.microsoft.com/office/drawing/2014/main" id="{75CCD338-8D20-49DF-8196-0E7690EE1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47625"/>
          <a:ext cx="35909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47625</xdr:rowOff>
    </xdr:from>
    <xdr:to>
      <xdr:col>10</xdr:col>
      <xdr:colOff>485775</xdr:colOff>
      <xdr:row>11</xdr:row>
      <xdr:rowOff>85725</xdr:rowOff>
    </xdr:to>
    <xdr:pic>
      <xdr:nvPicPr>
        <xdr:cNvPr id="2082" name="Picture 1">
          <a:extLst>
            <a:ext uri="{FF2B5EF4-FFF2-40B4-BE49-F238E27FC236}">
              <a16:creationId xmlns:a16="http://schemas.microsoft.com/office/drawing/2014/main" id="{E31D3C30-B9E9-4AB2-A5FE-9528CCC7D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47625"/>
          <a:ext cx="35909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47625</xdr:rowOff>
    </xdr:from>
    <xdr:to>
      <xdr:col>10</xdr:col>
      <xdr:colOff>590550</xdr:colOff>
      <xdr:row>11</xdr:row>
      <xdr:rowOff>85725</xdr:rowOff>
    </xdr:to>
    <xdr:pic>
      <xdr:nvPicPr>
        <xdr:cNvPr id="3106" name="Picture 1">
          <a:extLst>
            <a:ext uri="{FF2B5EF4-FFF2-40B4-BE49-F238E27FC236}">
              <a16:creationId xmlns:a16="http://schemas.microsoft.com/office/drawing/2014/main" id="{A22BDF8A-1A16-41B1-8414-3A0BC7E87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47625"/>
          <a:ext cx="3695700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0</xdr:row>
      <xdr:rowOff>47625</xdr:rowOff>
    </xdr:from>
    <xdr:to>
      <xdr:col>10</xdr:col>
      <xdr:colOff>590550</xdr:colOff>
      <xdr:row>11</xdr:row>
      <xdr:rowOff>85725</xdr:rowOff>
    </xdr:to>
    <xdr:pic>
      <xdr:nvPicPr>
        <xdr:cNvPr id="4130" name="Picture 1">
          <a:extLst>
            <a:ext uri="{FF2B5EF4-FFF2-40B4-BE49-F238E27FC236}">
              <a16:creationId xmlns:a16="http://schemas.microsoft.com/office/drawing/2014/main" id="{3321A873-A33A-4B12-B832-9C56FAF6F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47625"/>
          <a:ext cx="3695700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114300</xdr:rowOff>
    </xdr:from>
    <xdr:to>
      <xdr:col>10</xdr:col>
      <xdr:colOff>247650</xdr:colOff>
      <xdr:row>20</xdr:row>
      <xdr:rowOff>104775</xdr:rowOff>
    </xdr:to>
    <xdr:pic>
      <xdr:nvPicPr>
        <xdr:cNvPr id="5142" name="Picture 1">
          <a:extLst>
            <a:ext uri="{FF2B5EF4-FFF2-40B4-BE49-F238E27FC236}">
              <a16:creationId xmlns:a16="http://schemas.microsoft.com/office/drawing/2014/main" id="{9A678EC9-A762-4A21-9C84-4FC392C80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4300"/>
          <a:ext cx="6343650" cy="322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R96"/>
  <sheetViews>
    <sheetView showGridLines="0" workbookViewId="0">
      <selection activeCell="B17" sqref="B17"/>
    </sheetView>
  </sheetViews>
  <sheetFormatPr baseColWidth="10" defaultColWidth="9.140625" defaultRowHeight="12.75" x14ac:dyDescent="0.2"/>
  <cols>
    <col min="1" max="1" width="2.5703125" style="17" customWidth="1"/>
    <col min="2" max="2" width="10.42578125" style="17" customWidth="1"/>
    <col min="3" max="3" width="11.140625" style="17" customWidth="1"/>
    <col min="4" max="16384" width="9.140625" style="17"/>
  </cols>
  <sheetData>
    <row r="1" spans="2:10" x14ac:dyDescent="0.2">
      <c r="B1" s="16" t="s">
        <v>0</v>
      </c>
    </row>
    <row r="2" spans="2:10" x14ac:dyDescent="0.2">
      <c r="B2" s="18" t="s">
        <v>1</v>
      </c>
    </row>
    <row r="4" spans="2:10" x14ac:dyDescent="0.2">
      <c r="B4" s="19" t="s">
        <v>2</v>
      </c>
    </row>
    <row r="5" spans="2:10" x14ac:dyDescent="0.2">
      <c r="B5" s="19" t="s">
        <v>3</v>
      </c>
    </row>
    <row r="11" spans="2:10" x14ac:dyDescent="0.2">
      <c r="B11" s="28" t="s">
        <v>4</v>
      </c>
    </row>
    <row r="13" spans="2:10" ht="13.5" thickBot="1" x14ac:dyDescent="0.25">
      <c r="B13" s="29" t="s">
        <v>5</v>
      </c>
      <c r="F13" s="30" t="s">
        <v>6</v>
      </c>
      <c r="G13" s="31" t="s">
        <v>6</v>
      </c>
      <c r="H13" s="32" t="s">
        <v>6</v>
      </c>
      <c r="I13" s="33" t="s">
        <v>7</v>
      </c>
      <c r="J13" s="34" t="s">
        <v>7</v>
      </c>
    </row>
    <row r="14" spans="2:10" x14ac:dyDescent="0.2">
      <c r="B14" s="82" t="s">
        <v>8</v>
      </c>
      <c r="C14" s="80" t="s">
        <v>9</v>
      </c>
      <c r="D14" s="89" t="s">
        <v>10</v>
      </c>
      <c r="E14" s="91" t="s">
        <v>11</v>
      </c>
      <c r="F14" s="35" t="s">
        <v>12</v>
      </c>
      <c r="G14" s="36" t="s">
        <v>13</v>
      </c>
      <c r="H14" s="32" t="s">
        <v>14</v>
      </c>
      <c r="I14" s="33" t="s">
        <v>15</v>
      </c>
      <c r="J14" s="34" t="s">
        <v>6</v>
      </c>
    </row>
    <row r="15" spans="2:10" ht="13.5" thickBot="1" x14ac:dyDescent="0.25">
      <c r="B15" s="83" t="s">
        <v>16</v>
      </c>
      <c r="C15" s="81" t="s">
        <v>17</v>
      </c>
      <c r="D15" s="90" t="s">
        <v>18</v>
      </c>
      <c r="E15" s="86" t="s">
        <v>19</v>
      </c>
      <c r="F15" s="35" t="s">
        <v>18</v>
      </c>
      <c r="G15" s="37" t="s">
        <v>18</v>
      </c>
      <c r="H15" s="38" t="s">
        <v>18</v>
      </c>
      <c r="I15" s="33" t="s">
        <v>20</v>
      </c>
      <c r="J15" s="34" t="s">
        <v>21</v>
      </c>
    </row>
    <row r="16" spans="2:10" ht="13.5" thickBot="1" x14ac:dyDescent="0.25">
      <c r="B16" s="87">
        <v>1.223622</v>
      </c>
      <c r="C16" s="97">
        <v>2E-3</v>
      </c>
      <c r="D16" s="99">
        <f>B16-C16</f>
        <v>1.221622</v>
      </c>
      <c r="E16" s="115">
        <f>VLOOKUP(($D16-2*0.051),tab2c,3)</f>
        <v>23</v>
      </c>
      <c r="F16" s="65">
        <f>VLOOKUP($E16,tab1c,4)</f>
        <v>1.1909999999999998</v>
      </c>
      <c r="G16" s="40">
        <f>VLOOKUP($E16,tab1c,5)</f>
        <v>1.1809999999999998</v>
      </c>
      <c r="H16" s="41">
        <f>VLOOKUP($E16,tab1c,6)</f>
        <v>1.2009999999999998</v>
      </c>
      <c r="I16" s="17">
        <f>D16-2*0.051</f>
        <v>1.1196219999999999</v>
      </c>
      <c r="J16" s="42">
        <f>(I16-VLOOKUP($E16,tab1c,2))/VLOOKUP($E16,tab1c,2)</f>
        <v>6.529210275927684E-2</v>
      </c>
    </row>
    <row r="17" spans="2:18" ht="13.5" thickBot="1" x14ac:dyDescent="0.25">
      <c r="B17" s="43"/>
      <c r="C17" s="88">
        <f>C16*1000</f>
        <v>2</v>
      </c>
      <c r="F17" s="41"/>
    </row>
    <row r="18" spans="2:18" x14ac:dyDescent="0.2">
      <c r="B18" s="116" t="str">
        <f>IF(B16&gt;6,"Casing ID must be 6 in. or less","")</f>
        <v/>
      </c>
      <c r="C18" s="44"/>
      <c r="D18" s="39"/>
      <c r="F18" s="45" t="s">
        <v>22</v>
      </c>
    </row>
    <row r="20" spans="2:18" x14ac:dyDescent="0.2">
      <c r="B20" s="46" t="s">
        <v>23</v>
      </c>
      <c r="O20" s="100" t="s">
        <v>24</v>
      </c>
      <c r="P20" s="100"/>
      <c r="Q20" s="101"/>
      <c r="R20" s="101"/>
    </row>
    <row r="21" spans="2:18" x14ac:dyDescent="0.2">
      <c r="B21" s="47" t="s">
        <v>19</v>
      </c>
      <c r="C21" s="48" t="s">
        <v>12</v>
      </c>
      <c r="D21" s="49" t="s">
        <v>25</v>
      </c>
      <c r="E21" s="35" t="s">
        <v>12</v>
      </c>
      <c r="F21" s="37" t="s">
        <v>13</v>
      </c>
      <c r="G21" s="32" t="s">
        <v>14</v>
      </c>
      <c r="O21" s="102">
        <v>0.02</v>
      </c>
      <c r="P21" s="102">
        <v>0.1</v>
      </c>
      <c r="Q21" s="103" t="str">
        <f>B21</f>
        <v>size</v>
      </c>
      <c r="R21" s="103" t="s">
        <v>18</v>
      </c>
    </row>
    <row r="22" spans="2:18" x14ac:dyDescent="0.2">
      <c r="B22" s="47"/>
      <c r="C22" s="48" t="s">
        <v>16</v>
      </c>
      <c r="D22" s="33" t="s">
        <v>16</v>
      </c>
      <c r="E22" s="35" t="s">
        <v>18</v>
      </c>
      <c r="F22" s="37" t="s">
        <v>18</v>
      </c>
      <c r="G22" s="38" t="s">
        <v>18</v>
      </c>
      <c r="H22" s="16"/>
      <c r="O22" s="101"/>
      <c r="P22" s="101"/>
      <c r="Q22" s="101"/>
      <c r="R22" s="101"/>
    </row>
    <row r="23" spans="2:18" x14ac:dyDescent="0.2">
      <c r="B23" s="111">
        <v>6</v>
      </c>
      <c r="C23" s="51">
        <v>0.114</v>
      </c>
      <c r="D23" s="51">
        <v>5.0000000000000001E-3</v>
      </c>
      <c r="E23" s="52">
        <f>C23+2*(0.07)</f>
        <v>0.254</v>
      </c>
      <c r="F23" s="53">
        <f>E23-D23</f>
        <v>0.249</v>
      </c>
      <c r="G23" s="54">
        <f>E23+D23</f>
        <v>0.25900000000000001</v>
      </c>
      <c r="J23" s="92"/>
      <c r="K23" s="93"/>
      <c r="O23" s="104">
        <f t="shared" ref="O23:O70" si="0">1.02*C23</f>
        <v>0.11628000000000001</v>
      </c>
      <c r="P23" s="104">
        <f t="shared" ref="P23:P70" si="1">1.1*C23</f>
        <v>0.12540000000000001</v>
      </c>
      <c r="Q23" s="101">
        <f t="shared" ref="Q23:Q70" si="2">B23</f>
        <v>6</v>
      </c>
      <c r="R23" s="104">
        <f>E23</f>
        <v>0.254</v>
      </c>
    </row>
    <row r="24" spans="2:18" x14ac:dyDescent="0.2">
      <c r="B24" s="111">
        <f>B23+1</f>
        <v>7</v>
      </c>
      <c r="C24" s="55">
        <v>0.14499999999999999</v>
      </c>
      <c r="D24" s="51">
        <v>5.0000000000000001E-3</v>
      </c>
      <c r="E24" s="52">
        <f t="shared" ref="E24:E70" si="3">C24+2*(0.07)</f>
        <v>0.28500000000000003</v>
      </c>
      <c r="F24" s="53">
        <f t="shared" ref="F24:F70" si="4">E24-D24</f>
        <v>0.28000000000000003</v>
      </c>
      <c r="G24" s="54">
        <f t="shared" ref="G24:G70" si="5">E24+D24</f>
        <v>0.29000000000000004</v>
      </c>
      <c r="J24" s="92"/>
      <c r="K24" s="93"/>
      <c r="O24" s="104">
        <f t="shared" si="0"/>
        <v>0.1479</v>
      </c>
      <c r="P24" s="104">
        <f t="shared" si="1"/>
        <v>0.1595</v>
      </c>
      <c r="Q24" s="101">
        <f t="shared" si="2"/>
        <v>7</v>
      </c>
      <c r="R24" s="104">
        <f t="shared" ref="R24:R70" si="6">E24</f>
        <v>0.28500000000000003</v>
      </c>
    </row>
    <row r="25" spans="2:18" x14ac:dyDescent="0.2">
      <c r="B25" s="111">
        <f t="shared" ref="B25:B70" si="7">B24+1</f>
        <v>8</v>
      </c>
      <c r="C25" s="55">
        <v>0.17599999999999999</v>
      </c>
      <c r="D25" s="51">
        <v>5.0000000000000001E-3</v>
      </c>
      <c r="E25" s="52">
        <f t="shared" si="3"/>
        <v>0.316</v>
      </c>
      <c r="F25" s="53">
        <f t="shared" si="4"/>
        <v>0.311</v>
      </c>
      <c r="G25" s="54">
        <f t="shared" si="5"/>
        <v>0.32100000000000001</v>
      </c>
      <c r="J25" s="92"/>
      <c r="K25" s="93"/>
      <c r="O25" s="104">
        <f t="shared" si="0"/>
        <v>0.17951999999999999</v>
      </c>
      <c r="P25" s="104">
        <f t="shared" si="1"/>
        <v>0.19359999999999999</v>
      </c>
      <c r="Q25" s="101">
        <f t="shared" si="2"/>
        <v>8</v>
      </c>
      <c r="R25" s="104">
        <f t="shared" si="6"/>
        <v>0.316</v>
      </c>
    </row>
    <row r="26" spans="2:18" x14ac:dyDescent="0.2">
      <c r="B26" s="111">
        <f t="shared" si="7"/>
        <v>9</v>
      </c>
      <c r="C26" s="55">
        <v>0.20799999999999999</v>
      </c>
      <c r="D26" s="51">
        <v>5.0000000000000001E-3</v>
      </c>
      <c r="E26" s="52">
        <f t="shared" si="3"/>
        <v>0.34799999999999998</v>
      </c>
      <c r="F26" s="53">
        <f t="shared" si="4"/>
        <v>0.34299999999999997</v>
      </c>
      <c r="G26" s="54">
        <f t="shared" si="5"/>
        <v>0.35299999999999998</v>
      </c>
      <c r="J26" s="92"/>
      <c r="K26" s="93"/>
      <c r="O26" s="104">
        <f t="shared" si="0"/>
        <v>0.21215999999999999</v>
      </c>
      <c r="P26" s="104">
        <f t="shared" si="1"/>
        <v>0.2288</v>
      </c>
      <c r="Q26" s="101">
        <f t="shared" si="2"/>
        <v>9</v>
      </c>
      <c r="R26" s="104">
        <f t="shared" si="6"/>
        <v>0.34799999999999998</v>
      </c>
    </row>
    <row r="27" spans="2:18" x14ac:dyDescent="0.2">
      <c r="B27" s="111">
        <f t="shared" si="7"/>
        <v>10</v>
      </c>
      <c r="C27" s="55">
        <v>0.23899999999999999</v>
      </c>
      <c r="D27" s="51">
        <v>5.0000000000000001E-3</v>
      </c>
      <c r="E27" s="52">
        <f t="shared" si="3"/>
        <v>0.379</v>
      </c>
      <c r="F27" s="53">
        <f t="shared" si="4"/>
        <v>0.374</v>
      </c>
      <c r="G27" s="54">
        <f t="shared" si="5"/>
        <v>0.38400000000000001</v>
      </c>
      <c r="J27" s="92"/>
      <c r="K27" s="93"/>
      <c r="O27" s="104">
        <f t="shared" si="0"/>
        <v>0.24378</v>
      </c>
      <c r="P27" s="104">
        <f t="shared" si="1"/>
        <v>0.26290000000000002</v>
      </c>
      <c r="Q27" s="101">
        <f t="shared" si="2"/>
        <v>10</v>
      </c>
      <c r="R27" s="104">
        <f t="shared" si="6"/>
        <v>0.379</v>
      </c>
    </row>
    <row r="28" spans="2:18" x14ac:dyDescent="0.2">
      <c r="B28" s="111">
        <f t="shared" si="7"/>
        <v>11</v>
      </c>
      <c r="C28" s="51">
        <v>0.30099999999999999</v>
      </c>
      <c r="D28" s="51">
        <v>5.0000000000000001E-3</v>
      </c>
      <c r="E28" s="52">
        <f t="shared" si="3"/>
        <v>0.441</v>
      </c>
      <c r="F28" s="53">
        <f t="shared" si="4"/>
        <v>0.436</v>
      </c>
      <c r="G28" s="54">
        <f t="shared" si="5"/>
        <v>0.44600000000000001</v>
      </c>
      <c r="J28" s="92"/>
      <c r="O28" s="104">
        <f t="shared" si="0"/>
        <v>0.30702000000000002</v>
      </c>
      <c r="P28" s="104">
        <f t="shared" si="1"/>
        <v>0.33110000000000001</v>
      </c>
      <c r="Q28" s="101">
        <f t="shared" si="2"/>
        <v>11</v>
      </c>
      <c r="R28" s="104">
        <f t="shared" si="6"/>
        <v>0.441</v>
      </c>
    </row>
    <row r="29" spans="2:18" x14ac:dyDescent="0.2">
      <c r="B29" s="111">
        <f t="shared" si="7"/>
        <v>12</v>
      </c>
      <c r="C29" s="51">
        <v>0.36399999999999999</v>
      </c>
      <c r="D29" s="51">
        <v>5.0000000000000001E-3</v>
      </c>
      <c r="E29" s="52">
        <f t="shared" si="3"/>
        <v>0.504</v>
      </c>
      <c r="F29" s="53">
        <f t="shared" si="4"/>
        <v>0.499</v>
      </c>
      <c r="G29" s="54">
        <f t="shared" si="5"/>
        <v>0.50900000000000001</v>
      </c>
      <c r="O29" s="104">
        <f t="shared" si="0"/>
        <v>0.37128</v>
      </c>
      <c r="P29" s="104">
        <f t="shared" si="1"/>
        <v>0.40040000000000003</v>
      </c>
      <c r="Q29" s="101">
        <f t="shared" si="2"/>
        <v>12</v>
      </c>
      <c r="R29" s="104">
        <f t="shared" si="6"/>
        <v>0.504</v>
      </c>
    </row>
    <row r="30" spans="2:18" x14ac:dyDescent="0.2">
      <c r="B30" s="111">
        <f t="shared" si="7"/>
        <v>13</v>
      </c>
      <c r="C30" s="51">
        <v>0.42599999999999999</v>
      </c>
      <c r="D30" s="51">
        <v>5.0000000000000001E-3</v>
      </c>
      <c r="E30" s="52">
        <f t="shared" si="3"/>
        <v>0.56600000000000006</v>
      </c>
      <c r="F30" s="53">
        <f t="shared" si="4"/>
        <v>0.56100000000000005</v>
      </c>
      <c r="G30" s="54">
        <f t="shared" si="5"/>
        <v>0.57100000000000006</v>
      </c>
      <c r="O30" s="104">
        <f t="shared" si="0"/>
        <v>0.43452000000000002</v>
      </c>
      <c r="P30" s="104">
        <f t="shared" si="1"/>
        <v>0.46860000000000002</v>
      </c>
      <c r="Q30" s="101">
        <f t="shared" si="2"/>
        <v>13</v>
      </c>
      <c r="R30" s="104">
        <f t="shared" si="6"/>
        <v>0.56600000000000006</v>
      </c>
    </row>
    <row r="31" spans="2:18" x14ac:dyDescent="0.2">
      <c r="B31" s="111">
        <f t="shared" si="7"/>
        <v>14</v>
      </c>
      <c r="C31" s="51">
        <v>0.48899999999999999</v>
      </c>
      <c r="D31" s="51">
        <v>5.0000000000000001E-3</v>
      </c>
      <c r="E31" s="52">
        <f t="shared" si="3"/>
        <v>0.629</v>
      </c>
      <c r="F31" s="53">
        <f t="shared" si="4"/>
        <v>0.624</v>
      </c>
      <c r="G31" s="54">
        <f t="shared" si="5"/>
        <v>0.63400000000000001</v>
      </c>
      <c r="O31" s="104">
        <f t="shared" si="0"/>
        <v>0.49878</v>
      </c>
      <c r="P31" s="104">
        <f t="shared" si="1"/>
        <v>0.53790000000000004</v>
      </c>
      <c r="Q31" s="101">
        <f t="shared" si="2"/>
        <v>14</v>
      </c>
      <c r="R31" s="104">
        <f t="shared" si="6"/>
        <v>0.629</v>
      </c>
    </row>
    <row r="32" spans="2:18" x14ac:dyDescent="0.2">
      <c r="B32" s="111">
        <f t="shared" si="7"/>
        <v>15</v>
      </c>
      <c r="C32" s="51">
        <v>0.55100000000000005</v>
      </c>
      <c r="D32" s="55">
        <v>7.0000000000000001E-3</v>
      </c>
      <c r="E32" s="52">
        <f t="shared" si="3"/>
        <v>0.69100000000000006</v>
      </c>
      <c r="F32" s="53">
        <f t="shared" si="4"/>
        <v>0.68400000000000005</v>
      </c>
      <c r="G32" s="54">
        <f t="shared" si="5"/>
        <v>0.69800000000000006</v>
      </c>
      <c r="O32" s="104">
        <f t="shared" si="0"/>
        <v>0.56202000000000008</v>
      </c>
      <c r="P32" s="104">
        <f t="shared" si="1"/>
        <v>0.60610000000000008</v>
      </c>
      <c r="Q32" s="101">
        <f t="shared" si="2"/>
        <v>15</v>
      </c>
      <c r="R32" s="104">
        <f t="shared" si="6"/>
        <v>0.69100000000000006</v>
      </c>
    </row>
    <row r="33" spans="2:18" x14ac:dyDescent="0.2">
      <c r="B33" s="111">
        <f t="shared" si="7"/>
        <v>16</v>
      </c>
      <c r="C33" s="51">
        <v>0.61399999999999999</v>
      </c>
      <c r="D33" s="55">
        <v>8.9999999999999993E-3</v>
      </c>
      <c r="E33" s="52">
        <f t="shared" si="3"/>
        <v>0.754</v>
      </c>
      <c r="F33" s="53">
        <f t="shared" si="4"/>
        <v>0.745</v>
      </c>
      <c r="G33" s="54">
        <f t="shared" si="5"/>
        <v>0.76300000000000001</v>
      </c>
      <c r="O33" s="104">
        <f t="shared" si="0"/>
        <v>0.62627999999999995</v>
      </c>
      <c r="P33" s="104">
        <f t="shared" si="1"/>
        <v>0.6754</v>
      </c>
      <c r="Q33" s="101">
        <f t="shared" si="2"/>
        <v>16</v>
      </c>
      <c r="R33" s="104">
        <f t="shared" si="6"/>
        <v>0.754</v>
      </c>
    </row>
    <row r="34" spans="2:18" x14ac:dyDescent="0.2">
      <c r="B34" s="111">
        <f t="shared" si="7"/>
        <v>17</v>
      </c>
      <c r="C34" s="51">
        <v>0.67600000000000005</v>
      </c>
      <c r="D34" s="55">
        <v>8.9999999999999993E-3</v>
      </c>
      <c r="E34" s="52">
        <f t="shared" si="3"/>
        <v>0.81600000000000006</v>
      </c>
      <c r="F34" s="53">
        <f t="shared" si="4"/>
        <v>0.80700000000000005</v>
      </c>
      <c r="G34" s="54">
        <f t="shared" si="5"/>
        <v>0.82500000000000007</v>
      </c>
      <c r="O34" s="104">
        <f t="shared" si="0"/>
        <v>0.68952000000000002</v>
      </c>
      <c r="P34" s="104">
        <f t="shared" si="1"/>
        <v>0.74360000000000015</v>
      </c>
      <c r="Q34" s="101">
        <f t="shared" si="2"/>
        <v>17</v>
      </c>
      <c r="R34" s="104">
        <f t="shared" si="6"/>
        <v>0.81600000000000006</v>
      </c>
    </row>
    <row r="35" spans="2:18" x14ac:dyDescent="0.2">
      <c r="B35" s="111">
        <f t="shared" si="7"/>
        <v>18</v>
      </c>
      <c r="C35" s="51">
        <v>0.73899999999999999</v>
      </c>
      <c r="D35" s="55">
        <v>8.9999999999999993E-3</v>
      </c>
      <c r="E35" s="52">
        <f t="shared" si="3"/>
        <v>0.879</v>
      </c>
      <c r="F35" s="53">
        <f t="shared" si="4"/>
        <v>0.87</v>
      </c>
      <c r="G35" s="54">
        <f t="shared" si="5"/>
        <v>0.88800000000000001</v>
      </c>
      <c r="O35" s="104">
        <f t="shared" si="0"/>
        <v>0.75378000000000001</v>
      </c>
      <c r="P35" s="104">
        <f t="shared" si="1"/>
        <v>0.81290000000000007</v>
      </c>
      <c r="Q35" s="101">
        <f t="shared" si="2"/>
        <v>18</v>
      </c>
      <c r="R35" s="104">
        <f t="shared" si="6"/>
        <v>0.879</v>
      </c>
    </row>
    <row r="36" spans="2:18" x14ac:dyDescent="0.2">
      <c r="B36" s="111">
        <f t="shared" si="7"/>
        <v>19</v>
      </c>
      <c r="C36" s="51">
        <v>0.80100000000000005</v>
      </c>
      <c r="D36" s="55">
        <v>8.9999999999999993E-3</v>
      </c>
      <c r="E36" s="52">
        <f t="shared" si="3"/>
        <v>0.94100000000000006</v>
      </c>
      <c r="F36" s="53">
        <f t="shared" si="4"/>
        <v>0.93200000000000005</v>
      </c>
      <c r="G36" s="54">
        <f t="shared" si="5"/>
        <v>0.95000000000000007</v>
      </c>
      <c r="O36" s="104">
        <f t="shared" si="0"/>
        <v>0.81702000000000008</v>
      </c>
      <c r="P36" s="104">
        <f t="shared" si="1"/>
        <v>0.88110000000000011</v>
      </c>
      <c r="Q36" s="101">
        <f t="shared" si="2"/>
        <v>19</v>
      </c>
      <c r="R36" s="104">
        <f t="shared" si="6"/>
        <v>0.94100000000000006</v>
      </c>
    </row>
    <row r="37" spans="2:18" x14ac:dyDescent="0.2">
      <c r="B37" s="111">
        <f t="shared" si="7"/>
        <v>20</v>
      </c>
      <c r="C37" s="51">
        <v>0.86399999999999999</v>
      </c>
      <c r="D37" s="55">
        <v>8.9999999999999993E-3</v>
      </c>
      <c r="E37" s="52">
        <f t="shared" si="3"/>
        <v>1.004</v>
      </c>
      <c r="F37" s="53">
        <f t="shared" si="4"/>
        <v>0.995</v>
      </c>
      <c r="G37" s="54">
        <f t="shared" si="5"/>
        <v>1.0129999999999999</v>
      </c>
      <c r="O37" s="104">
        <f t="shared" si="0"/>
        <v>0.88127999999999995</v>
      </c>
      <c r="P37" s="104">
        <f t="shared" si="1"/>
        <v>0.95040000000000002</v>
      </c>
      <c r="Q37" s="101">
        <f t="shared" si="2"/>
        <v>20</v>
      </c>
      <c r="R37" s="104">
        <f t="shared" si="6"/>
        <v>1.004</v>
      </c>
    </row>
    <row r="38" spans="2:18" x14ac:dyDescent="0.2">
      <c r="B38" s="111">
        <f t="shared" si="7"/>
        <v>21</v>
      </c>
      <c r="C38" s="51">
        <v>0.92600000000000005</v>
      </c>
      <c r="D38" s="55">
        <v>8.9999999999999993E-3</v>
      </c>
      <c r="E38" s="52">
        <f t="shared" si="3"/>
        <v>1.0660000000000001</v>
      </c>
      <c r="F38" s="53">
        <f t="shared" si="4"/>
        <v>1.0570000000000002</v>
      </c>
      <c r="G38" s="54">
        <f t="shared" si="5"/>
        <v>1.075</v>
      </c>
      <c r="O38" s="104">
        <f t="shared" si="0"/>
        <v>0.94452000000000003</v>
      </c>
      <c r="P38" s="104">
        <f t="shared" si="1"/>
        <v>1.0186000000000002</v>
      </c>
      <c r="Q38" s="101">
        <f t="shared" si="2"/>
        <v>21</v>
      </c>
      <c r="R38" s="104">
        <f t="shared" si="6"/>
        <v>1.0660000000000001</v>
      </c>
    </row>
    <row r="39" spans="2:18" x14ac:dyDescent="0.2">
      <c r="B39" s="111">
        <f t="shared" si="7"/>
        <v>22</v>
      </c>
      <c r="C39" s="51">
        <v>0.98899999999999999</v>
      </c>
      <c r="D39" s="55">
        <v>0.01</v>
      </c>
      <c r="E39" s="52">
        <f t="shared" si="3"/>
        <v>1.129</v>
      </c>
      <c r="F39" s="53">
        <f t="shared" si="4"/>
        <v>1.119</v>
      </c>
      <c r="G39" s="54">
        <f t="shared" si="5"/>
        <v>1.139</v>
      </c>
      <c r="O39" s="104">
        <f t="shared" si="0"/>
        <v>1.00878</v>
      </c>
      <c r="P39" s="104">
        <f t="shared" si="1"/>
        <v>1.0879000000000001</v>
      </c>
      <c r="Q39" s="101">
        <f t="shared" si="2"/>
        <v>22</v>
      </c>
      <c r="R39" s="104">
        <f t="shared" si="6"/>
        <v>1.129</v>
      </c>
    </row>
    <row r="40" spans="2:18" x14ac:dyDescent="0.2">
      <c r="B40" s="111">
        <f t="shared" si="7"/>
        <v>23</v>
      </c>
      <c r="C40" s="51">
        <v>1.0509999999999999</v>
      </c>
      <c r="D40" s="55">
        <v>0.01</v>
      </c>
      <c r="E40" s="52">
        <f t="shared" si="3"/>
        <v>1.1909999999999998</v>
      </c>
      <c r="F40" s="53">
        <f t="shared" si="4"/>
        <v>1.1809999999999998</v>
      </c>
      <c r="G40" s="54">
        <f t="shared" si="5"/>
        <v>1.2009999999999998</v>
      </c>
      <c r="O40" s="104">
        <f t="shared" si="0"/>
        <v>1.07202</v>
      </c>
      <c r="P40" s="104">
        <f t="shared" si="1"/>
        <v>1.1561000000000001</v>
      </c>
      <c r="Q40" s="101">
        <f t="shared" si="2"/>
        <v>23</v>
      </c>
      <c r="R40" s="104">
        <f t="shared" si="6"/>
        <v>1.1909999999999998</v>
      </c>
    </row>
    <row r="41" spans="2:18" x14ac:dyDescent="0.2">
      <c r="B41" s="111">
        <f t="shared" si="7"/>
        <v>24</v>
      </c>
      <c r="C41" s="51">
        <v>1.1140000000000001</v>
      </c>
      <c r="D41" s="55">
        <v>0.01</v>
      </c>
      <c r="E41" s="52">
        <f t="shared" si="3"/>
        <v>1.254</v>
      </c>
      <c r="F41" s="53">
        <f t="shared" si="4"/>
        <v>1.244</v>
      </c>
      <c r="G41" s="54">
        <f t="shared" si="5"/>
        <v>1.264</v>
      </c>
      <c r="O41" s="104">
        <f t="shared" si="0"/>
        <v>1.1362800000000002</v>
      </c>
      <c r="P41" s="104">
        <f t="shared" si="1"/>
        <v>1.2254000000000003</v>
      </c>
      <c r="Q41" s="101">
        <f t="shared" si="2"/>
        <v>24</v>
      </c>
      <c r="R41" s="104">
        <f t="shared" si="6"/>
        <v>1.254</v>
      </c>
    </row>
    <row r="42" spans="2:18" x14ac:dyDescent="0.2">
      <c r="B42" s="111">
        <f t="shared" si="7"/>
        <v>25</v>
      </c>
      <c r="C42" s="51">
        <v>1.1759999999999999</v>
      </c>
      <c r="D42" s="55">
        <v>1.0999999999999999E-2</v>
      </c>
      <c r="E42" s="52">
        <f t="shared" si="3"/>
        <v>1.3159999999999998</v>
      </c>
      <c r="F42" s="53">
        <f t="shared" si="4"/>
        <v>1.3049999999999999</v>
      </c>
      <c r="G42" s="54">
        <f t="shared" si="5"/>
        <v>1.3269999999999997</v>
      </c>
      <c r="O42" s="104">
        <f t="shared" si="0"/>
        <v>1.1995199999999999</v>
      </c>
      <c r="P42" s="104">
        <f t="shared" si="1"/>
        <v>1.2936000000000001</v>
      </c>
      <c r="Q42" s="101">
        <f t="shared" si="2"/>
        <v>25</v>
      </c>
      <c r="R42" s="104">
        <f t="shared" si="6"/>
        <v>1.3159999999999998</v>
      </c>
    </row>
    <row r="43" spans="2:18" x14ac:dyDescent="0.2">
      <c r="B43" s="111">
        <f t="shared" si="7"/>
        <v>26</v>
      </c>
      <c r="C43" s="51">
        <v>1.2390000000000001</v>
      </c>
      <c r="D43" s="55">
        <v>1.0999999999999999E-2</v>
      </c>
      <c r="E43" s="52">
        <f t="shared" si="3"/>
        <v>1.379</v>
      </c>
      <c r="F43" s="53">
        <f t="shared" si="4"/>
        <v>1.3680000000000001</v>
      </c>
      <c r="G43" s="54">
        <f t="shared" si="5"/>
        <v>1.39</v>
      </c>
      <c r="O43" s="104">
        <f t="shared" si="0"/>
        <v>1.2637800000000001</v>
      </c>
      <c r="P43" s="104">
        <f t="shared" si="1"/>
        <v>1.3629000000000002</v>
      </c>
      <c r="Q43" s="101">
        <f t="shared" si="2"/>
        <v>26</v>
      </c>
      <c r="R43" s="104">
        <f t="shared" si="6"/>
        <v>1.379</v>
      </c>
    </row>
    <row r="44" spans="2:18" x14ac:dyDescent="0.2">
      <c r="B44" s="111">
        <f t="shared" si="7"/>
        <v>27</v>
      </c>
      <c r="C44" s="51">
        <v>1.3009999999999999</v>
      </c>
      <c r="D44" s="55">
        <v>1.0999999999999999E-2</v>
      </c>
      <c r="E44" s="52">
        <f t="shared" si="3"/>
        <v>1.4409999999999998</v>
      </c>
      <c r="F44" s="53">
        <f t="shared" si="4"/>
        <v>1.43</v>
      </c>
      <c r="G44" s="54">
        <f t="shared" si="5"/>
        <v>1.4519999999999997</v>
      </c>
      <c r="O44" s="104">
        <f t="shared" si="0"/>
        <v>1.3270199999999999</v>
      </c>
      <c r="P44" s="104">
        <f t="shared" si="1"/>
        <v>1.4311</v>
      </c>
      <c r="Q44" s="101">
        <f t="shared" si="2"/>
        <v>27</v>
      </c>
      <c r="R44" s="104">
        <f t="shared" si="6"/>
        <v>1.4409999999999998</v>
      </c>
    </row>
    <row r="45" spans="2:18" x14ac:dyDescent="0.2">
      <c r="B45" s="111">
        <f t="shared" si="7"/>
        <v>28</v>
      </c>
      <c r="C45" s="51">
        <v>1.3640000000000001</v>
      </c>
      <c r="D45" s="55">
        <v>1.2999999999999999E-2</v>
      </c>
      <c r="E45" s="52">
        <f t="shared" si="3"/>
        <v>1.504</v>
      </c>
      <c r="F45" s="53">
        <f t="shared" si="4"/>
        <v>1.4910000000000001</v>
      </c>
      <c r="G45" s="54">
        <f t="shared" si="5"/>
        <v>1.5169999999999999</v>
      </c>
      <c r="O45" s="104">
        <f t="shared" si="0"/>
        <v>1.3912800000000001</v>
      </c>
      <c r="P45" s="104">
        <f t="shared" si="1"/>
        <v>1.5004000000000002</v>
      </c>
      <c r="Q45" s="101">
        <f t="shared" si="2"/>
        <v>28</v>
      </c>
      <c r="R45" s="104">
        <f t="shared" si="6"/>
        <v>1.504</v>
      </c>
    </row>
    <row r="46" spans="2:18" x14ac:dyDescent="0.2">
      <c r="B46" s="111">
        <f t="shared" si="7"/>
        <v>29</v>
      </c>
      <c r="C46" s="51">
        <v>1.4890000000000001</v>
      </c>
      <c r="D46" s="55">
        <v>1.2999999999999999E-2</v>
      </c>
      <c r="E46" s="52">
        <f t="shared" si="3"/>
        <v>1.629</v>
      </c>
      <c r="F46" s="53">
        <f t="shared" si="4"/>
        <v>1.6160000000000001</v>
      </c>
      <c r="G46" s="54">
        <f t="shared" si="5"/>
        <v>1.6419999999999999</v>
      </c>
      <c r="O46" s="104">
        <f t="shared" si="0"/>
        <v>1.51878</v>
      </c>
      <c r="P46" s="104">
        <f t="shared" si="1"/>
        <v>1.6379000000000001</v>
      </c>
      <c r="Q46" s="101">
        <f t="shared" si="2"/>
        <v>29</v>
      </c>
      <c r="R46" s="104">
        <f t="shared" si="6"/>
        <v>1.629</v>
      </c>
    </row>
    <row r="47" spans="2:18" x14ac:dyDescent="0.2">
      <c r="B47" s="111">
        <f t="shared" si="7"/>
        <v>30</v>
      </c>
      <c r="C47" s="51">
        <v>1.6140000000000001</v>
      </c>
      <c r="D47" s="55">
        <v>1.2999999999999999E-2</v>
      </c>
      <c r="E47" s="52">
        <f t="shared" si="3"/>
        <v>1.754</v>
      </c>
      <c r="F47" s="53">
        <f t="shared" si="4"/>
        <v>1.7410000000000001</v>
      </c>
      <c r="G47" s="54">
        <f t="shared" si="5"/>
        <v>1.7669999999999999</v>
      </c>
      <c r="O47" s="104">
        <f t="shared" si="0"/>
        <v>1.6462800000000002</v>
      </c>
      <c r="P47" s="104">
        <f t="shared" si="1"/>
        <v>1.7754000000000003</v>
      </c>
      <c r="Q47" s="101">
        <f t="shared" si="2"/>
        <v>30</v>
      </c>
      <c r="R47" s="104">
        <f t="shared" si="6"/>
        <v>1.754</v>
      </c>
    </row>
    <row r="48" spans="2:18" x14ac:dyDescent="0.2">
      <c r="B48" s="111">
        <f t="shared" si="7"/>
        <v>31</v>
      </c>
      <c r="C48" s="51">
        <v>1.7390000000000001</v>
      </c>
      <c r="D48" s="55">
        <v>1.4999999999999999E-2</v>
      </c>
      <c r="E48" s="52">
        <f t="shared" si="3"/>
        <v>1.879</v>
      </c>
      <c r="F48" s="53">
        <f t="shared" si="4"/>
        <v>1.8640000000000001</v>
      </c>
      <c r="G48" s="54">
        <f t="shared" si="5"/>
        <v>1.8939999999999999</v>
      </c>
      <c r="O48" s="104">
        <f t="shared" si="0"/>
        <v>1.7737800000000001</v>
      </c>
      <c r="P48" s="104">
        <f t="shared" si="1"/>
        <v>1.9129000000000003</v>
      </c>
      <c r="Q48" s="101">
        <f t="shared" si="2"/>
        <v>31</v>
      </c>
      <c r="R48" s="104">
        <f t="shared" si="6"/>
        <v>1.879</v>
      </c>
    </row>
    <row r="49" spans="2:18" x14ac:dyDescent="0.2">
      <c r="B49" s="111">
        <f t="shared" si="7"/>
        <v>32</v>
      </c>
      <c r="C49" s="51">
        <v>1.8640000000000001</v>
      </c>
      <c r="D49" s="55">
        <v>1.4999999999999999E-2</v>
      </c>
      <c r="E49" s="52">
        <f t="shared" si="3"/>
        <v>2.004</v>
      </c>
      <c r="F49" s="53">
        <f t="shared" si="4"/>
        <v>1.9890000000000001</v>
      </c>
      <c r="G49" s="54">
        <f t="shared" si="5"/>
        <v>2.0190000000000001</v>
      </c>
      <c r="O49" s="104">
        <f t="shared" si="0"/>
        <v>1.9012800000000001</v>
      </c>
      <c r="P49" s="104">
        <f t="shared" si="1"/>
        <v>2.0504000000000002</v>
      </c>
      <c r="Q49" s="101">
        <f t="shared" si="2"/>
        <v>32</v>
      </c>
      <c r="R49" s="104">
        <f t="shared" si="6"/>
        <v>2.004</v>
      </c>
    </row>
    <row r="50" spans="2:18" x14ac:dyDescent="0.2">
      <c r="B50" s="111">
        <f t="shared" si="7"/>
        <v>33</v>
      </c>
      <c r="C50" s="51">
        <v>1.9890000000000001</v>
      </c>
      <c r="D50" s="55">
        <v>1.7999999999999999E-2</v>
      </c>
      <c r="E50" s="52">
        <f t="shared" si="3"/>
        <v>2.129</v>
      </c>
      <c r="F50" s="53">
        <f t="shared" si="4"/>
        <v>2.1110000000000002</v>
      </c>
      <c r="G50" s="54">
        <f t="shared" si="5"/>
        <v>2.1469999999999998</v>
      </c>
      <c r="O50" s="104">
        <f t="shared" si="0"/>
        <v>2.0287800000000002</v>
      </c>
      <c r="P50" s="104">
        <f t="shared" si="1"/>
        <v>2.1879000000000004</v>
      </c>
      <c r="Q50" s="101">
        <f t="shared" si="2"/>
        <v>33</v>
      </c>
      <c r="R50" s="104">
        <f t="shared" si="6"/>
        <v>2.129</v>
      </c>
    </row>
    <row r="51" spans="2:18" x14ac:dyDescent="0.2">
      <c r="B51" s="111">
        <f t="shared" si="7"/>
        <v>34</v>
      </c>
      <c r="C51" s="51">
        <v>2.1139999999999999</v>
      </c>
      <c r="D51" s="55">
        <v>1.7999999999999999E-2</v>
      </c>
      <c r="E51" s="52">
        <f t="shared" si="3"/>
        <v>2.254</v>
      </c>
      <c r="F51" s="53">
        <f t="shared" si="4"/>
        <v>2.2360000000000002</v>
      </c>
      <c r="G51" s="54">
        <f t="shared" si="5"/>
        <v>2.2719999999999998</v>
      </c>
      <c r="O51" s="104">
        <f t="shared" si="0"/>
        <v>2.1562799999999998</v>
      </c>
      <c r="P51" s="104">
        <f t="shared" si="1"/>
        <v>2.3254000000000001</v>
      </c>
      <c r="Q51" s="101">
        <f t="shared" si="2"/>
        <v>34</v>
      </c>
      <c r="R51" s="104">
        <f t="shared" si="6"/>
        <v>2.254</v>
      </c>
    </row>
    <row r="52" spans="2:18" x14ac:dyDescent="0.2">
      <c r="B52" s="111">
        <f t="shared" si="7"/>
        <v>35</v>
      </c>
      <c r="C52" s="51">
        <v>2.2389999999999999</v>
      </c>
      <c r="D52" s="55">
        <v>1.7999999999999999E-2</v>
      </c>
      <c r="E52" s="52">
        <f t="shared" si="3"/>
        <v>2.379</v>
      </c>
      <c r="F52" s="53">
        <f t="shared" si="4"/>
        <v>2.3610000000000002</v>
      </c>
      <c r="G52" s="54">
        <f t="shared" si="5"/>
        <v>2.3969999999999998</v>
      </c>
      <c r="O52" s="104">
        <f t="shared" si="0"/>
        <v>2.2837799999999997</v>
      </c>
      <c r="P52" s="104">
        <f t="shared" si="1"/>
        <v>2.4628999999999999</v>
      </c>
      <c r="Q52" s="101">
        <f t="shared" si="2"/>
        <v>35</v>
      </c>
      <c r="R52" s="104">
        <f t="shared" si="6"/>
        <v>2.379</v>
      </c>
    </row>
    <row r="53" spans="2:18" x14ac:dyDescent="0.2">
      <c r="B53" s="111">
        <f t="shared" si="7"/>
        <v>36</v>
      </c>
      <c r="C53" s="51">
        <v>2.3639999999999999</v>
      </c>
      <c r="D53" s="55">
        <v>1.7999999999999999E-2</v>
      </c>
      <c r="E53" s="52">
        <f t="shared" si="3"/>
        <v>2.504</v>
      </c>
      <c r="F53" s="53">
        <f t="shared" si="4"/>
        <v>2.4860000000000002</v>
      </c>
      <c r="G53" s="54">
        <f t="shared" si="5"/>
        <v>2.5219999999999998</v>
      </c>
      <c r="O53" s="104">
        <f t="shared" si="0"/>
        <v>2.4112800000000001</v>
      </c>
      <c r="P53" s="104">
        <f t="shared" si="1"/>
        <v>2.6004</v>
      </c>
      <c r="Q53" s="101">
        <f t="shared" si="2"/>
        <v>36</v>
      </c>
      <c r="R53" s="104">
        <f t="shared" si="6"/>
        <v>2.504</v>
      </c>
    </row>
    <row r="54" spans="2:18" x14ac:dyDescent="0.2">
      <c r="B54" s="111">
        <f t="shared" si="7"/>
        <v>37</v>
      </c>
      <c r="C54" s="51">
        <v>2.4889999999999999</v>
      </c>
      <c r="D54" s="55">
        <v>1.7999999999999999E-2</v>
      </c>
      <c r="E54" s="52">
        <f t="shared" si="3"/>
        <v>2.629</v>
      </c>
      <c r="F54" s="53">
        <f t="shared" si="4"/>
        <v>2.6110000000000002</v>
      </c>
      <c r="G54" s="54">
        <f t="shared" si="5"/>
        <v>2.6469999999999998</v>
      </c>
      <c r="O54" s="104">
        <f t="shared" si="0"/>
        <v>2.53878</v>
      </c>
      <c r="P54" s="104">
        <f t="shared" si="1"/>
        <v>2.7379000000000002</v>
      </c>
      <c r="Q54" s="101">
        <f t="shared" si="2"/>
        <v>37</v>
      </c>
      <c r="R54" s="104">
        <f t="shared" si="6"/>
        <v>2.629</v>
      </c>
    </row>
    <row r="55" spans="2:18" x14ac:dyDescent="0.2">
      <c r="B55" s="111">
        <f t="shared" si="7"/>
        <v>38</v>
      </c>
      <c r="C55" s="51">
        <v>2.6139999999999999</v>
      </c>
      <c r="D55" s="55">
        <v>0.02</v>
      </c>
      <c r="E55" s="52">
        <f t="shared" si="3"/>
        <v>2.754</v>
      </c>
      <c r="F55" s="53">
        <f t="shared" si="4"/>
        <v>2.734</v>
      </c>
      <c r="G55" s="54">
        <f t="shared" si="5"/>
        <v>2.774</v>
      </c>
      <c r="O55" s="104">
        <f t="shared" si="0"/>
        <v>2.66628</v>
      </c>
      <c r="P55" s="104">
        <f t="shared" si="1"/>
        <v>2.8754</v>
      </c>
      <c r="Q55" s="101">
        <f t="shared" si="2"/>
        <v>38</v>
      </c>
      <c r="R55" s="104">
        <f t="shared" si="6"/>
        <v>2.754</v>
      </c>
    </row>
    <row r="56" spans="2:18" x14ac:dyDescent="0.2">
      <c r="B56" s="111">
        <f t="shared" si="7"/>
        <v>39</v>
      </c>
      <c r="C56" s="51">
        <v>2.7389999999999999</v>
      </c>
      <c r="D56" s="55">
        <v>0.02</v>
      </c>
      <c r="E56" s="52">
        <f t="shared" si="3"/>
        <v>2.879</v>
      </c>
      <c r="F56" s="53">
        <f t="shared" si="4"/>
        <v>2.859</v>
      </c>
      <c r="G56" s="54">
        <f t="shared" si="5"/>
        <v>2.899</v>
      </c>
      <c r="O56" s="104">
        <f t="shared" si="0"/>
        <v>2.7937799999999999</v>
      </c>
      <c r="P56" s="104">
        <f t="shared" si="1"/>
        <v>3.0129000000000001</v>
      </c>
      <c r="Q56" s="101">
        <f t="shared" si="2"/>
        <v>39</v>
      </c>
      <c r="R56" s="104">
        <f t="shared" si="6"/>
        <v>2.879</v>
      </c>
    </row>
    <row r="57" spans="2:18" x14ac:dyDescent="0.2">
      <c r="B57" s="111">
        <f t="shared" si="7"/>
        <v>40</v>
      </c>
      <c r="C57" s="51">
        <v>2.8639999999999999</v>
      </c>
      <c r="D57" s="55">
        <v>0.02</v>
      </c>
      <c r="E57" s="52">
        <f t="shared" si="3"/>
        <v>3.004</v>
      </c>
      <c r="F57" s="53">
        <f t="shared" si="4"/>
        <v>2.984</v>
      </c>
      <c r="G57" s="54">
        <f t="shared" si="5"/>
        <v>3.024</v>
      </c>
      <c r="O57" s="104">
        <f t="shared" si="0"/>
        <v>2.9212799999999999</v>
      </c>
      <c r="P57" s="104">
        <f t="shared" si="1"/>
        <v>3.1504000000000003</v>
      </c>
      <c r="Q57" s="101">
        <f t="shared" si="2"/>
        <v>40</v>
      </c>
      <c r="R57" s="104">
        <f t="shared" si="6"/>
        <v>3.004</v>
      </c>
    </row>
    <row r="58" spans="2:18" x14ac:dyDescent="0.2">
      <c r="B58" s="111">
        <f t="shared" si="7"/>
        <v>41</v>
      </c>
      <c r="C58" s="51">
        <v>2.9889999999999999</v>
      </c>
      <c r="D58" s="55">
        <v>2.4E-2</v>
      </c>
      <c r="E58" s="52">
        <f t="shared" si="3"/>
        <v>3.129</v>
      </c>
      <c r="F58" s="53">
        <f t="shared" si="4"/>
        <v>3.105</v>
      </c>
      <c r="G58" s="54">
        <f t="shared" si="5"/>
        <v>3.153</v>
      </c>
      <c r="O58" s="104">
        <f t="shared" si="0"/>
        <v>3.0487799999999998</v>
      </c>
      <c r="P58" s="104">
        <f t="shared" si="1"/>
        <v>3.2879</v>
      </c>
      <c r="Q58" s="101">
        <f t="shared" si="2"/>
        <v>41</v>
      </c>
      <c r="R58" s="104">
        <f t="shared" si="6"/>
        <v>3.129</v>
      </c>
    </row>
    <row r="59" spans="2:18" x14ac:dyDescent="0.2">
      <c r="B59" s="111">
        <f t="shared" si="7"/>
        <v>42</v>
      </c>
      <c r="C59" s="51">
        <v>3.2389999999999999</v>
      </c>
      <c r="D59" s="55">
        <v>2.4E-2</v>
      </c>
      <c r="E59" s="52">
        <f t="shared" si="3"/>
        <v>3.379</v>
      </c>
      <c r="F59" s="53">
        <f t="shared" si="4"/>
        <v>3.355</v>
      </c>
      <c r="G59" s="54">
        <f t="shared" si="5"/>
        <v>3.403</v>
      </c>
      <c r="O59" s="104">
        <f t="shared" si="0"/>
        <v>3.3037799999999997</v>
      </c>
      <c r="P59" s="104">
        <f t="shared" si="1"/>
        <v>3.5629</v>
      </c>
      <c r="Q59" s="101">
        <f t="shared" si="2"/>
        <v>42</v>
      </c>
      <c r="R59" s="104">
        <f t="shared" si="6"/>
        <v>3.379</v>
      </c>
    </row>
    <row r="60" spans="2:18" x14ac:dyDescent="0.2">
      <c r="B60" s="111">
        <f t="shared" si="7"/>
        <v>43</v>
      </c>
      <c r="C60" s="51">
        <v>3.4889999999999999</v>
      </c>
      <c r="D60" s="55">
        <v>2.4E-2</v>
      </c>
      <c r="E60" s="52">
        <f t="shared" si="3"/>
        <v>3.629</v>
      </c>
      <c r="F60" s="53">
        <f t="shared" si="4"/>
        <v>3.605</v>
      </c>
      <c r="G60" s="54">
        <f t="shared" si="5"/>
        <v>3.653</v>
      </c>
      <c r="O60" s="104">
        <f t="shared" si="0"/>
        <v>3.5587800000000001</v>
      </c>
      <c r="P60" s="104">
        <f t="shared" si="1"/>
        <v>3.8379000000000003</v>
      </c>
      <c r="Q60" s="101">
        <f t="shared" si="2"/>
        <v>43</v>
      </c>
      <c r="R60" s="104">
        <f t="shared" si="6"/>
        <v>3.629</v>
      </c>
    </row>
    <row r="61" spans="2:18" x14ac:dyDescent="0.2">
      <c r="B61" s="111">
        <f t="shared" si="7"/>
        <v>44</v>
      </c>
      <c r="C61" s="51">
        <v>3.7389999999999999</v>
      </c>
      <c r="D61" s="55">
        <v>2.7E-2</v>
      </c>
      <c r="E61" s="52">
        <f t="shared" si="3"/>
        <v>3.879</v>
      </c>
      <c r="F61" s="53">
        <f t="shared" si="4"/>
        <v>3.8519999999999999</v>
      </c>
      <c r="G61" s="54">
        <f t="shared" si="5"/>
        <v>3.9060000000000001</v>
      </c>
      <c r="O61" s="104">
        <f t="shared" si="0"/>
        <v>3.8137799999999999</v>
      </c>
      <c r="P61" s="104">
        <f t="shared" si="1"/>
        <v>4.1128999999999998</v>
      </c>
      <c r="Q61" s="101">
        <f t="shared" si="2"/>
        <v>44</v>
      </c>
      <c r="R61" s="104">
        <f t="shared" si="6"/>
        <v>3.879</v>
      </c>
    </row>
    <row r="62" spans="2:18" x14ac:dyDescent="0.2">
      <c r="B62" s="111">
        <f t="shared" si="7"/>
        <v>45</v>
      </c>
      <c r="C62" s="51">
        <v>3.9889999999999999</v>
      </c>
      <c r="D62" s="55">
        <v>2.7E-2</v>
      </c>
      <c r="E62" s="52">
        <f t="shared" si="3"/>
        <v>4.1289999999999996</v>
      </c>
      <c r="F62" s="53">
        <f t="shared" si="4"/>
        <v>4.1019999999999994</v>
      </c>
      <c r="G62" s="54">
        <f t="shared" si="5"/>
        <v>4.1559999999999997</v>
      </c>
      <c r="O62" s="104">
        <f t="shared" si="0"/>
        <v>4.0687800000000003</v>
      </c>
      <c r="P62" s="104">
        <f t="shared" si="1"/>
        <v>4.3879000000000001</v>
      </c>
      <c r="Q62" s="101">
        <f t="shared" si="2"/>
        <v>45</v>
      </c>
      <c r="R62" s="104">
        <f t="shared" si="6"/>
        <v>4.1289999999999996</v>
      </c>
    </row>
    <row r="63" spans="2:18" x14ac:dyDescent="0.2">
      <c r="B63" s="111">
        <f t="shared" si="7"/>
        <v>46</v>
      </c>
      <c r="C63" s="51">
        <v>4.2389999999999999</v>
      </c>
      <c r="D63" s="55">
        <v>0.03</v>
      </c>
      <c r="E63" s="52">
        <f t="shared" si="3"/>
        <v>4.3789999999999996</v>
      </c>
      <c r="F63" s="53">
        <f t="shared" si="4"/>
        <v>4.3489999999999993</v>
      </c>
      <c r="G63" s="54">
        <f t="shared" si="5"/>
        <v>4.4089999999999998</v>
      </c>
      <c r="O63" s="104">
        <f t="shared" si="0"/>
        <v>4.3237800000000002</v>
      </c>
      <c r="P63" s="104">
        <f t="shared" si="1"/>
        <v>4.6629000000000005</v>
      </c>
      <c r="Q63" s="101">
        <f t="shared" si="2"/>
        <v>46</v>
      </c>
      <c r="R63" s="104">
        <f t="shared" si="6"/>
        <v>4.3789999999999996</v>
      </c>
    </row>
    <row r="64" spans="2:18" x14ac:dyDescent="0.2">
      <c r="B64" s="111">
        <f t="shared" si="7"/>
        <v>47</v>
      </c>
      <c r="C64" s="51">
        <v>4.4889999999999999</v>
      </c>
      <c r="D64" s="55">
        <v>0.03</v>
      </c>
      <c r="E64" s="52">
        <f t="shared" si="3"/>
        <v>4.6289999999999996</v>
      </c>
      <c r="F64" s="53">
        <f t="shared" si="4"/>
        <v>4.5989999999999993</v>
      </c>
      <c r="G64" s="54">
        <f t="shared" si="5"/>
        <v>4.6589999999999998</v>
      </c>
      <c r="O64" s="104">
        <f t="shared" si="0"/>
        <v>4.5787800000000001</v>
      </c>
      <c r="P64" s="104">
        <f t="shared" si="1"/>
        <v>4.9379</v>
      </c>
      <c r="Q64" s="101">
        <f t="shared" si="2"/>
        <v>47</v>
      </c>
      <c r="R64" s="104">
        <f t="shared" si="6"/>
        <v>4.6289999999999996</v>
      </c>
    </row>
    <row r="65" spans="2:18" x14ac:dyDescent="0.2">
      <c r="B65" s="111">
        <f t="shared" si="7"/>
        <v>48</v>
      </c>
      <c r="C65" s="51">
        <v>4.7389999999999999</v>
      </c>
      <c r="D65" s="55">
        <v>0.03</v>
      </c>
      <c r="E65" s="52">
        <f t="shared" si="3"/>
        <v>4.8789999999999996</v>
      </c>
      <c r="F65" s="53">
        <f t="shared" si="4"/>
        <v>4.8489999999999993</v>
      </c>
      <c r="G65" s="54">
        <f t="shared" si="5"/>
        <v>4.9089999999999998</v>
      </c>
      <c r="O65" s="104">
        <f t="shared" si="0"/>
        <v>4.83378</v>
      </c>
      <c r="P65" s="104">
        <f t="shared" si="1"/>
        <v>5.2129000000000003</v>
      </c>
      <c r="Q65" s="101">
        <f t="shared" si="2"/>
        <v>48</v>
      </c>
      <c r="R65" s="104">
        <f t="shared" si="6"/>
        <v>4.8789999999999996</v>
      </c>
    </row>
    <row r="66" spans="2:18" x14ac:dyDescent="0.2">
      <c r="B66" s="111">
        <f t="shared" si="7"/>
        <v>49</v>
      </c>
      <c r="C66" s="51">
        <v>4.9889999999999999</v>
      </c>
      <c r="D66" s="55">
        <v>3.6999999999999998E-2</v>
      </c>
      <c r="E66" s="52">
        <f t="shared" si="3"/>
        <v>5.1289999999999996</v>
      </c>
      <c r="F66" s="53">
        <f t="shared" si="4"/>
        <v>5.0919999999999996</v>
      </c>
      <c r="G66" s="54">
        <f t="shared" si="5"/>
        <v>5.1659999999999995</v>
      </c>
      <c r="O66" s="104">
        <f t="shared" si="0"/>
        <v>5.0887799999999999</v>
      </c>
      <c r="P66" s="104">
        <f t="shared" si="1"/>
        <v>5.4879000000000007</v>
      </c>
      <c r="Q66" s="101">
        <f t="shared" si="2"/>
        <v>49</v>
      </c>
      <c r="R66" s="104">
        <f t="shared" si="6"/>
        <v>5.1289999999999996</v>
      </c>
    </row>
    <row r="67" spans="2:18" x14ac:dyDescent="0.2">
      <c r="B67" s="111">
        <f t="shared" si="7"/>
        <v>50</v>
      </c>
      <c r="C67" s="51">
        <v>5.2389999999999999</v>
      </c>
      <c r="D67" s="55">
        <v>3.6999999999999998E-2</v>
      </c>
      <c r="E67" s="52">
        <f t="shared" si="3"/>
        <v>5.3789999999999996</v>
      </c>
      <c r="F67" s="53">
        <f t="shared" si="4"/>
        <v>5.3419999999999996</v>
      </c>
      <c r="G67" s="54">
        <f t="shared" si="5"/>
        <v>5.4159999999999995</v>
      </c>
      <c r="O67" s="104">
        <f t="shared" si="0"/>
        <v>5.3437799999999998</v>
      </c>
      <c r="P67" s="104">
        <f t="shared" si="1"/>
        <v>5.7629000000000001</v>
      </c>
      <c r="Q67" s="101">
        <f t="shared" si="2"/>
        <v>50</v>
      </c>
      <c r="R67" s="104">
        <f t="shared" si="6"/>
        <v>5.3789999999999996</v>
      </c>
    </row>
    <row r="68" spans="2:18" x14ac:dyDescent="0.2">
      <c r="B68" s="111">
        <f t="shared" si="7"/>
        <v>51</v>
      </c>
      <c r="C68" s="51">
        <v>5.4889999999999999</v>
      </c>
      <c r="D68" s="55">
        <v>3.6999999999999998E-2</v>
      </c>
      <c r="E68" s="52">
        <f t="shared" si="3"/>
        <v>5.6289999999999996</v>
      </c>
      <c r="F68" s="53">
        <f t="shared" si="4"/>
        <v>5.5919999999999996</v>
      </c>
      <c r="G68" s="54">
        <f t="shared" si="5"/>
        <v>5.6659999999999995</v>
      </c>
      <c r="O68" s="104">
        <f t="shared" si="0"/>
        <v>5.5987799999999996</v>
      </c>
      <c r="P68" s="104">
        <f t="shared" si="1"/>
        <v>6.0379000000000005</v>
      </c>
      <c r="Q68" s="101">
        <f t="shared" si="2"/>
        <v>51</v>
      </c>
      <c r="R68" s="104">
        <f t="shared" si="6"/>
        <v>5.6289999999999996</v>
      </c>
    </row>
    <row r="69" spans="2:18" x14ac:dyDescent="0.2">
      <c r="B69" s="111">
        <f t="shared" si="7"/>
        <v>52</v>
      </c>
      <c r="C69" s="51">
        <v>5.7389999999999999</v>
      </c>
      <c r="D69" s="55">
        <v>3.6999999999999998E-2</v>
      </c>
      <c r="E69" s="52">
        <f t="shared" si="3"/>
        <v>5.8789999999999996</v>
      </c>
      <c r="F69" s="53">
        <f t="shared" si="4"/>
        <v>5.8419999999999996</v>
      </c>
      <c r="G69" s="54">
        <f t="shared" si="5"/>
        <v>5.9159999999999995</v>
      </c>
      <c r="O69" s="104">
        <f t="shared" si="0"/>
        <v>5.8537799999999995</v>
      </c>
      <c r="P69" s="104">
        <f t="shared" si="1"/>
        <v>6.3129</v>
      </c>
      <c r="Q69" s="101">
        <f t="shared" si="2"/>
        <v>52</v>
      </c>
      <c r="R69" s="104">
        <f t="shared" si="6"/>
        <v>5.8789999999999996</v>
      </c>
    </row>
    <row r="70" spans="2:18" x14ac:dyDescent="0.2">
      <c r="B70" s="111">
        <f t="shared" si="7"/>
        <v>53</v>
      </c>
      <c r="C70" s="51">
        <v>5.9889999999999999</v>
      </c>
      <c r="D70" s="55">
        <v>3.6999999999999998E-2</v>
      </c>
      <c r="E70" s="52">
        <f t="shared" si="3"/>
        <v>6.1289999999999996</v>
      </c>
      <c r="F70" s="53">
        <f t="shared" si="4"/>
        <v>6.0919999999999996</v>
      </c>
      <c r="G70" s="54">
        <f t="shared" si="5"/>
        <v>6.1659999999999995</v>
      </c>
      <c r="O70" s="104">
        <f t="shared" si="0"/>
        <v>6.1087800000000003</v>
      </c>
      <c r="P70" s="104">
        <f t="shared" si="1"/>
        <v>6.5879000000000003</v>
      </c>
      <c r="Q70" s="101">
        <f t="shared" si="2"/>
        <v>53</v>
      </c>
      <c r="R70" s="104">
        <f t="shared" si="6"/>
        <v>6.1289999999999996</v>
      </c>
    </row>
    <row r="71" spans="2:18" x14ac:dyDescent="0.2">
      <c r="B71" s="111"/>
      <c r="D71" s="55"/>
      <c r="E71" s="52"/>
      <c r="F71" s="53"/>
      <c r="G71" s="54"/>
      <c r="O71" s="104"/>
      <c r="P71" s="104"/>
      <c r="Q71" s="101"/>
      <c r="R71" s="104"/>
    </row>
    <row r="72" spans="2:18" x14ac:dyDescent="0.2">
      <c r="B72" s="111"/>
      <c r="D72" s="55"/>
      <c r="E72" s="52"/>
      <c r="F72" s="53"/>
      <c r="G72" s="54"/>
      <c r="O72" s="104"/>
      <c r="P72" s="104"/>
      <c r="Q72" s="101"/>
      <c r="R72" s="104"/>
    </row>
    <row r="73" spans="2:18" x14ac:dyDescent="0.2">
      <c r="B73" s="111"/>
      <c r="D73" s="55"/>
      <c r="E73" s="52"/>
      <c r="F73" s="53"/>
      <c r="G73" s="54"/>
      <c r="O73" s="104"/>
      <c r="P73" s="104"/>
      <c r="Q73" s="101"/>
      <c r="R73" s="104"/>
    </row>
    <row r="74" spans="2:18" x14ac:dyDescent="0.2">
      <c r="B74" s="111"/>
      <c r="D74" s="55"/>
      <c r="E74" s="52"/>
      <c r="F74" s="53"/>
      <c r="G74" s="54"/>
      <c r="O74" s="104"/>
      <c r="P74" s="104"/>
      <c r="Q74" s="101"/>
      <c r="R74" s="104"/>
    </row>
    <row r="75" spans="2:18" x14ac:dyDescent="0.2">
      <c r="B75" s="111"/>
      <c r="D75" s="55"/>
      <c r="E75" s="52"/>
      <c r="F75" s="53"/>
      <c r="G75" s="54"/>
      <c r="O75" s="104"/>
      <c r="P75" s="104"/>
      <c r="Q75" s="101"/>
      <c r="R75" s="104"/>
    </row>
    <row r="76" spans="2:18" x14ac:dyDescent="0.2">
      <c r="B76" s="111"/>
      <c r="D76" s="55"/>
      <c r="E76" s="52"/>
      <c r="F76" s="53"/>
      <c r="G76" s="54"/>
      <c r="O76" s="104"/>
      <c r="P76" s="104"/>
      <c r="Q76" s="101"/>
      <c r="R76" s="104"/>
    </row>
    <row r="77" spans="2:18" x14ac:dyDescent="0.2">
      <c r="B77" s="111"/>
      <c r="D77" s="55"/>
      <c r="E77" s="52"/>
      <c r="F77" s="53"/>
      <c r="G77" s="54"/>
      <c r="O77" s="104"/>
      <c r="P77" s="104"/>
      <c r="Q77" s="101"/>
      <c r="R77" s="104"/>
    </row>
    <row r="78" spans="2:18" x14ac:dyDescent="0.2">
      <c r="B78" s="111"/>
      <c r="D78" s="55"/>
      <c r="E78" s="52"/>
      <c r="F78" s="53"/>
      <c r="G78" s="54"/>
      <c r="O78" s="104"/>
      <c r="P78" s="104"/>
      <c r="Q78" s="101"/>
      <c r="R78" s="104"/>
    </row>
    <row r="79" spans="2:18" x14ac:dyDescent="0.2">
      <c r="B79" s="111"/>
      <c r="D79" s="55"/>
      <c r="E79" s="52"/>
      <c r="F79" s="53"/>
      <c r="G79" s="54"/>
      <c r="O79" s="104"/>
      <c r="P79" s="104"/>
      <c r="Q79" s="101"/>
      <c r="R79" s="104"/>
    </row>
    <row r="80" spans="2:18" x14ac:dyDescent="0.2">
      <c r="B80" s="111"/>
      <c r="D80" s="55"/>
      <c r="E80" s="52"/>
      <c r="F80" s="53"/>
      <c r="G80" s="54"/>
      <c r="O80" s="104"/>
      <c r="P80" s="104"/>
      <c r="Q80" s="101"/>
      <c r="R80" s="104"/>
    </row>
    <row r="81" spans="2:18" x14ac:dyDescent="0.2">
      <c r="B81" s="111"/>
      <c r="D81" s="55"/>
      <c r="E81" s="52"/>
      <c r="F81" s="53"/>
      <c r="G81" s="54"/>
      <c r="O81" s="104"/>
      <c r="P81" s="104"/>
      <c r="Q81" s="101"/>
      <c r="R81" s="104"/>
    </row>
    <row r="82" spans="2:18" x14ac:dyDescent="0.2">
      <c r="B82" s="111"/>
      <c r="D82" s="55"/>
      <c r="E82" s="52"/>
      <c r="F82" s="53"/>
      <c r="G82" s="54"/>
      <c r="O82" s="104"/>
      <c r="P82" s="104"/>
      <c r="Q82" s="101"/>
      <c r="R82" s="104"/>
    </row>
    <row r="83" spans="2:18" x14ac:dyDescent="0.2">
      <c r="B83" s="111"/>
      <c r="D83" s="55"/>
      <c r="E83" s="52"/>
      <c r="F83" s="53"/>
      <c r="G83" s="54"/>
      <c r="O83" s="104"/>
      <c r="P83" s="104"/>
      <c r="Q83" s="101"/>
      <c r="R83" s="104"/>
    </row>
    <row r="84" spans="2:18" x14ac:dyDescent="0.2">
      <c r="B84" s="111"/>
      <c r="D84" s="55"/>
      <c r="E84" s="52"/>
      <c r="F84" s="53"/>
      <c r="G84" s="54"/>
      <c r="O84" s="104"/>
      <c r="P84" s="104"/>
      <c r="Q84" s="101"/>
      <c r="R84" s="104"/>
    </row>
    <row r="85" spans="2:18" x14ac:dyDescent="0.2">
      <c r="B85" s="111"/>
      <c r="D85" s="55"/>
      <c r="E85" s="52"/>
      <c r="F85" s="53"/>
      <c r="G85" s="54"/>
      <c r="O85" s="104"/>
      <c r="P85" s="104"/>
      <c r="Q85" s="101"/>
      <c r="R85" s="104"/>
    </row>
    <row r="86" spans="2:18" x14ac:dyDescent="0.2">
      <c r="B86" s="111"/>
      <c r="D86" s="55"/>
      <c r="E86" s="52"/>
      <c r="F86" s="53"/>
      <c r="G86" s="54"/>
      <c r="O86" s="104"/>
      <c r="P86" s="104"/>
      <c r="Q86" s="101"/>
      <c r="R86" s="104"/>
    </row>
    <row r="87" spans="2:18" x14ac:dyDescent="0.2">
      <c r="O87" s="101"/>
      <c r="P87" s="101"/>
      <c r="Q87" s="101"/>
      <c r="R87" s="101"/>
    </row>
    <row r="88" spans="2:18" x14ac:dyDescent="0.2">
      <c r="O88" s="101"/>
      <c r="P88" s="101"/>
      <c r="Q88" s="101"/>
      <c r="R88" s="101"/>
    </row>
    <row r="89" spans="2:18" x14ac:dyDescent="0.2">
      <c r="O89" s="58"/>
      <c r="P89" s="58"/>
      <c r="Q89" s="58"/>
      <c r="R89" s="58"/>
    </row>
    <row r="90" spans="2:18" x14ac:dyDescent="0.2">
      <c r="O90" s="58"/>
      <c r="P90" s="58"/>
      <c r="Q90" s="58"/>
      <c r="R90" s="58"/>
    </row>
    <row r="91" spans="2:18" x14ac:dyDescent="0.2">
      <c r="O91" s="58"/>
      <c r="P91" s="58"/>
      <c r="Q91" s="58"/>
      <c r="R91" s="58"/>
    </row>
    <row r="92" spans="2:18" x14ac:dyDescent="0.2">
      <c r="O92" s="58"/>
      <c r="P92" s="58"/>
      <c r="Q92" s="58"/>
      <c r="R92" s="58"/>
    </row>
    <row r="93" spans="2:18" x14ac:dyDescent="0.2">
      <c r="O93" s="58"/>
      <c r="P93" s="58"/>
      <c r="Q93" s="58"/>
      <c r="R93" s="58"/>
    </row>
    <row r="94" spans="2:18" x14ac:dyDescent="0.2">
      <c r="O94" s="58"/>
      <c r="P94" s="58"/>
      <c r="Q94" s="58"/>
      <c r="R94" s="58"/>
    </row>
    <row r="95" spans="2:18" x14ac:dyDescent="0.2">
      <c r="O95" s="58"/>
      <c r="P95" s="58"/>
      <c r="Q95" s="58"/>
      <c r="R95" s="58"/>
    </row>
    <row r="96" spans="2:18" x14ac:dyDescent="0.2">
      <c r="O96" s="58"/>
      <c r="P96" s="58"/>
      <c r="Q96" s="58"/>
      <c r="R96" s="58"/>
    </row>
  </sheetData>
  <sheetProtection password="C7BC" sheet="1" objects="1" scenarios="1"/>
  <pageMargins left="0.49" right="0.32" top="0.74" bottom="0.78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R96"/>
  <sheetViews>
    <sheetView showGridLines="0" tabSelected="1" zoomScale="180" zoomScaleNormal="180" workbookViewId="0">
      <selection activeCell="F21" sqref="F21"/>
    </sheetView>
  </sheetViews>
  <sheetFormatPr baseColWidth="10" defaultColWidth="9.140625" defaultRowHeight="12.75" x14ac:dyDescent="0.2"/>
  <cols>
    <col min="1" max="1" width="2.5703125" style="17" customWidth="1"/>
    <col min="2" max="2" width="10.42578125" style="17" customWidth="1"/>
    <col min="3" max="3" width="11.140625" style="17" customWidth="1"/>
    <col min="4" max="16384" width="9.140625" style="17"/>
  </cols>
  <sheetData>
    <row r="1" spans="2:10" x14ac:dyDescent="0.2">
      <c r="B1" s="16" t="s">
        <v>0</v>
      </c>
    </row>
    <row r="2" spans="2:10" x14ac:dyDescent="0.2">
      <c r="B2" s="18" t="s">
        <v>1</v>
      </c>
    </row>
    <row r="4" spans="2:10" x14ac:dyDescent="0.2">
      <c r="B4" s="19" t="s">
        <v>2</v>
      </c>
    </row>
    <row r="5" spans="2:10" x14ac:dyDescent="0.2">
      <c r="B5" s="19" t="s">
        <v>3</v>
      </c>
    </row>
    <row r="11" spans="2:10" x14ac:dyDescent="0.2">
      <c r="B11" s="28" t="s">
        <v>26</v>
      </c>
    </row>
    <row r="13" spans="2:10" ht="13.5" thickBot="1" x14ac:dyDescent="0.25">
      <c r="B13" s="29" t="s">
        <v>5</v>
      </c>
      <c r="F13" s="30" t="s">
        <v>6</v>
      </c>
      <c r="G13" s="31" t="s">
        <v>6</v>
      </c>
      <c r="H13" s="32" t="s">
        <v>6</v>
      </c>
      <c r="I13" s="33" t="s">
        <v>7</v>
      </c>
      <c r="J13" s="34" t="s">
        <v>7</v>
      </c>
    </row>
    <row r="14" spans="2:10" x14ac:dyDescent="0.2">
      <c r="B14" s="82" t="s">
        <v>8</v>
      </c>
      <c r="C14" s="80" t="s">
        <v>9</v>
      </c>
      <c r="D14" s="89" t="s">
        <v>10</v>
      </c>
      <c r="E14" s="91" t="s">
        <v>11</v>
      </c>
      <c r="F14" s="35" t="s">
        <v>12</v>
      </c>
      <c r="G14" s="36" t="s">
        <v>13</v>
      </c>
      <c r="H14" s="32" t="s">
        <v>14</v>
      </c>
      <c r="I14" s="33" t="s">
        <v>15</v>
      </c>
      <c r="J14" s="34" t="s">
        <v>6</v>
      </c>
    </row>
    <row r="15" spans="2:10" ht="13.5" thickBot="1" x14ac:dyDescent="0.25">
      <c r="B15" s="83" t="s">
        <v>16</v>
      </c>
      <c r="C15" s="81" t="s">
        <v>17</v>
      </c>
      <c r="D15" s="90" t="s">
        <v>18</v>
      </c>
      <c r="E15" s="86" t="s">
        <v>19</v>
      </c>
      <c r="F15" s="35" t="s">
        <v>18</v>
      </c>
      <c r="G15" s="37" t="s">
        <v>18</v>
      </c>
      <c r="H15" s="38" t="s">
        <v>18</v>
      </c>
      <c r="I15" s="33" t="s">
        <v>20</v>
      </c>
      <c r="J15" s="34" t="s">
        <v>21</v>
      </c>
    </row>
    <row r="16" spans="2:10" ht="13.5" thickBot="1" x14ac:dyDescent="0.25">
      <c r="B16" s="87">
        <f>35.08/25.4</f>
        <v>1.3811023622047245</v>
      </c>
      <c r="C16" s="97">
        <f>2*0.002</f>
        <v>4.0000000000000001E-3</v>
      </c>
      <c r="D16" s="99">
        <f>B16-C16</f>
        <v>1.3771023622047245</v>
      </c>
      <c r="E16" s="86">
        <f>VLOOKUP(($D16-2*0.082),table2,3)</f>
        <v>123</v>
      </c>
      <c r="F16" s="65">
        <f>VLOOKUP($E16,_tab1,4)</f>
        <v>1.38</v>
      </c>
      <c r="G16" s="40">
        <f>VLOOKUP($E16,_tab1,5)</f>
        <v>1.3679999999999999</v>
      </c>
      <c r="H16" s="41">
        <f>VLOOKUP($E16,_tab1,6)</f>
        <v>1.3919999999999999</v>
      </c>
      <c r="I16" s="17">
        <f>D16-2*0.082</f>
        <v>1.2131023622047246</v>
      </c>
      <c r="J16" s="42">
        <f>(I16-VLOOKUP($E16,_tab1,2))/VLOOKUP($E16,_tab1,2)</f>
        <v>3.3306952474211782E-2</v>
      </c>
    </row>
    <row r="17" spans="2:18" ht="13.5" thickBot="1" x14ac:dyDescent="0.25">
      <c r="B17" s="43"/>
      <c r="C17" s="88">
        <f>C16*1000</f>
        <v>4</v>
      </c>
      <c r="E17" s="40"/>
      <c r="F17" s="41"/>
    </row>
    <row r="18" spans="2:18" x14ac:dyDescent="0.2">
      <c r="B18" s="116" t="str">
        <f>IF(B16&gt;9,"Casing ID must be 9 in. or less","")</f>
        <v/>
      </c>
      <c r="C18" s="44"/>
      <c r="D18" s="39"/>
      <c r="F18" s="45" t="s">
        <v>27</v>
      </c>
    </row>
    <row r="20" spans="2:18" x14ac:dyDescent="0.2">
      <c r="B20" s="46" t="s">
        <v>28</v>
      </c>
      <c r="O20" s="100" t="s">
        <v>24</v>
      </c>
      <c r="P20" s="100"/>
      <c r="Q20" s="101"/>
      <c r="R20" s="101"/>
    </row>
    <row r="21" spans="2:18" x14ac:dyDescent="0.2">
      <c r="B21" s="47" t="s">
        <v>19</v>
      </c>
      <c r="C21" s="48" t="s">
        <v>12</v>
      </c>
      <c r="D21" s="49" t="s">
        <v>25</v>
      </c>
      <c r="E21" s="35" t="s">
        <v>12</v>
      </c>
      <c r="F21" s="37" t="s">
        <v>13</v>
      </c>
      <c r="G21" s="32" t="s">
        <v>14</v>
      </c>
      <c r="O21" s="102">
        <v>0.02</v>
      </c>
      <c r="P21" s="102">
        <v>0.1</v>
      </c>
      <c r="Q21" s="103" t="str">
        <f>B21</f>
        <v>size</v>
      </c>
      <c r="R21" s="103" t="s">
        <v>18</v>
      </c>
    </row>
    <row r="22" spans="2:18" x14ac:dyDescent="0.2">
      <c r="B22" s="47"/>
      <c r="C22" s="48" t="s">
        <v>16</v>
      </c>
      <c r="D22" s="33" t="s">
        <v>16</v>
      </c>
      <c r="E22" s="35" t="s">
        <v>18</v>
      </c>
      <c r="F22" s="37" t="s">
        <v>18</v>
      </c>
      <c r="G22" s="38" t="s">
        <v>18</v>
      </c>
      <c r="H22" s="16"/>
      <c r="O22" s="101"/>
      <c r="P22" s="101"/>
      <c r="Q22" s="101"/>
      <c r="R22" s="101"/>
    </row>
    <row r="23" spans="2:18" x14ac:dyDescent="0.2">
      <c r="B23" s="44">
        <v>110</v>
      </c>
      <c r="C23" s="50">
        <v>0.36199999999999999</v>
      </c>
      <c r="D23" s="51">
        <v>5.0000000000000001E-3</v>
      </c>
      <c r="E23" s="52">
        <f>C23+2*(0.103)</f>
        <v>0.56799999999999995</v>
      </c>
      <c r="F23" s="53">
        <f>E23-D23</f>
        <v>0.56299999999999994</v>
      </c>
      <c r="G23" s="54">
        <f>E23+D23</f>
        <v>0.57299999999999995</v>
      </c>
      <c r="J23" s="92"/>
      <c r="K23" s="93"/>
      <c r="O23" s="104">
        <f t="shared" ref="O23:O54" si="0">1.02*C23</f>
        <v>0.36924000000000001</v>
      </c>
      <c r="P23" s="104">
        <f t="shared" ref="P23:P54" si="1">1.1*C23</f>
        <v>0.3982</v>
      </c>
      <c r="Q23" s="101">
        <f t="shared" ref="Q23:Q54" si="2">B23</f>
        <v>110</v>
      </c>
      <c r="R23" s="104">
        <f>E23</f>
        <v>0.56799999999999995</v>
      </c>
    </row>
    <row r="24" spans="2:18" x14ac:dyDescent="0.2">
      <c r="B24" s="16">
        <v>111</v>
      </c>
      <c r="C24" s="17">
        <v>0.42399999999999999</v>
      </c>
      <c r="D24" s="55">
        <v>5.0000000000000001E-3</v>
      </c>
      <c r="E24" s="52">
        <f t="shared" ref="E24:E86" si="3">C24+2*(0.103)</f>
        <v>0.63</v>
      </c>
      <c r="F24" s="53">
        <f t="shared" ref="F24:F86" si="4">E24-D24</f>
        <v>0.625</v>
      </c>
      <c r="G24" s="54">
        <f t="shared" ref="G24:G86" si="5">E24+D24</f>
        <v>0.63500000000000001</v>
      </c>
      <c r="J24" s="92"/>
      <c r="K24" s="93"/>
      <c r="O24" s="104">
        <f t="shared" si="0"/>
        <v>0.43247999999999998</v>
      </c>
      <c r="P24" s="104">
        <f t="shared" si="1"/>
        <v>0.46640000000000004</v>
      </c>
      <c r="Q24" s="101">
        <f t="shared" si="2"/>
        <v>111</v>
      </c>
      <c r="R24" s="104">
        <f t="shared" ref="R24:R86" si="6">E24</f>
        <v>0.63</v>
      </c>
    </row>
    <row r="25" spans="2:18" x14ac:dyDescent="0.2">
      <c r="B25" s="16">
        <v>112</v>
      </c>
      <c r="C25" s="17">
        <v>0.48699999999999999</v>
      </c>
      <c r="D25" s="55">
        <v>5.0000000000000001E-3</v>
      </c>
      <c r="E25" s="52">
        <f t="shared" si="3"/>
        <v>0.69299999999999995</v>
      </c>
      <c r="F25" s="53">
        <f t="shared" si="4"/>
        <v>0.68799999999999994</v>
      </c>
      <c r="G25" s="54">
        <f t="shared" si="5"/>
        <v>0.69799999999999995</v>
      </c>
      <c r="J25" s="92"/>
      <c r="K25" s="93"/>
      <c r="O25" s="104">
        <f t="shared" si="0"/>
        <v>0.49674000000000001</v>
      </c>
      <c r="P25" s="104">
        <f t="shared" si="1"/>
        <v>0.53570000000000007</v>
      </c>
      <c r="Q25" s="101">
        <f t="shared" si="2"/>
        <v>112</v>
      </c>
      <c r="R25" s="104">
        <f t="shared" si="6"/>
        <v>0.69299999999999995</v>
      </c>
    </row>
    <row r="26" spans="2:18" x14ac:dyDescent="0.2">
      <c r="B26" s="16">
        <v>113</v>
      </c>
      <c r="C26" s="17">
        <v>0.54900000000000004</v>
      </c>
      <c r="D26" s="55">
        <v>7.0000000000000001E-3</v>
      </c>
      <c r="E26" s="52">
        <f t="shared" si="3"/>
        <v>0.755</v>
      </c>
      <c r="F26" s="53">
        <f t="shared" si="4"/>
        <v>0.748</v>
      </c>
      <c r="G26" s="54">
        <f t="shared" si="5"/>
        <v>0.76200000000000001</v>
      </c>
      <c r="J26" s="92"/>
      <c r="K26" s="93"/>
      <c r="O26" s="104">
        <f t="shared" si="0"/>
        <v>0.55998000000000003</v>
      </c>
      <c r="P26" s="104">
        <f t="shared" si="1"/>
        <v>0.6039000000000001</v>
      </c>
      <c r="Q26" s="101">
        <f t="shared" si="2"/>
        <v>113</v>
      </c>
      <c r="R26" s="104">
        <f t="shared" si="6"/>
        <v>0.755</v>
      </c>
    </row>
    <row r="27" spans="2:18" x14ac:dyDescent="0.2">
      <c r="B27" s="16">
        <v>114</v>
      </c>
      <c r="C27" s="17">
        <v>0.61599999999999999</v>
      </c>
      <c r="D27" s="55">
        <v>8.9999999999999993E-3</v>
      </c>
      <c r="E27" s="52">
        <f t="shared" si="3"/>
        <v>0.82199999999999995</v>
      </c>
      <c r="F27" s="53">
        <f t="shared" si="4"/>
        <v>0.81299999999999994</v>
      </c>
      <c r="G27" s="54">
        <f t="shared" si="5"/>
        <v>0.83099999999999996</v>
      </c>
      <c r="J27" s="92"/>
      <c r="K27" s="93"/>
      <c r="O27" s="104">
        <f t="shared" si="0"/>
        <v>0.62831999999999999</v>
      </c>
      <c r="P27" s="104">
        <f t="shared" si="1"/>
        <v>0.67760000000000009</v>
      </c>
      <c r="Q27" s="101">
        <f t="shared" si="2"/>
        <v>114</v>
      </c>
      <c r="R27" s="104">
        <f t="shared" si="6"/>
        <v>0.82199999999999995</v>
      </c>
    </row>
    <row r="28" spans="2:18" x14ac:dyDescent="0.2">
      <c r="B28" s="44">
        <v>115</v>
      </c>
      <c r="C28" s="50">
        <v>0.67400000000000004</v>
      </c>
      <c r="D28" s="51">
        <v>8.9999999999999993E-3</v>
      </c>
      <c r="E28" s="52">
        <f t="shared" si="3"/>
        <v>0.88</v>
      </c>
      <c r="F28" s="53">
        <f t="shared" si="4"/>
        <v>0.871</v>
      </c>
      <c r="G28" s="54">
        <f t="shared" si="5"/>
        <v>0.88900000000000001</v>
      </c>
      <c r="J28" s="92"/>
      <c r="O28" s="104">
        <f t="shared" si="0"/>
        <v>0.68748000000000009</v>
      </c>
      <c r="P28" s="104">
        <f t="shared" si="1"/>
        <v>0.74140000000000006</v>
      </c>
      <c r="Q28" s="101">
        <f t="shared" si="2"/>
        <v>115</v>
      </c>
      <c r="R28" s="104">
        <f t="shared" si="6"/>
        <v>0.88</v>
      </c>
    </row>
    <row r="29" spans="2:18" x14ac:dyDescent="0.2">
      <c r="B29" s="16">
        <v>116</v>
      </c>
      <c r="C29" s="17">
        <v>0.73699999999999999</v>
      </c>
      <c r="D29" s="55">
        <v>8.9999999999999993E-3</v>
      </c>
      <c r="E29" s="52">
        <f t="shared" si="3"/>
        <v>0.94299999999999995</v>
      </c>
      <c r="F29" s="53">
        <f t="shared" si="4"/>
        <v>0.93399999999999994</v>
      </c>
      <c r="G29" s="54">
        <f t="shared" si="5"/>
        <v>0.95199999999999996</v>
      </c>
      <c r="O29" s="104">
        <f t="shared" si="0"/>
        <v>0.75173999999999996</v>
      </c>
      <c r="P29" s="104">
        <f t="shared" si="1"/>
        <v>0.81070000000000009</v>
      </c>
      <c r="Q29" s="101">
        <f t="shared" si="2"/>
        <v>116</v>
      </c>
      <c r="R29" s="104">
        <f t="shared" si="6"/>
        <v>0.94299999999999995</v>
      </c>
    </row>
    <row r="30" spans="2:18" x14ac:dyDescent="0.2">
      <c r="B30" s="16">
        <v>117</v>
      </c>
      <c r="C30" s="17">
        <v>0.79900000000000004</v>
      </c>
      <c r="D30" s="55">
        <v>0.01</v>
      </c>
      <c r="E30" s="52">
        <f t="shared" si="3"/>
        <v>1.0050000000000001</v>
      </c>
      <c r="F30" s="53">
        <f t="shared" si="4"/>
        <v>0.99500000000000011</v>
      </c>
      <c r="G30" s="54">
        <f t="shared" si="5"/>
        <v>1.0150000000000001</v>
      </c>
      <c r="O30" s="104">
        <f t="shared" si="0"/>
        <v>0.81498000000000004</v>
      </c>
      <c r="P30" s="104">
        <f t="shared" si="1"/>
        <v>0.87890000000000013</v>
      </c>
      <c r="Q30" s="101">
        <f t="shared" si="2"/>
        <v>117</v>
      </c>
      <c r="R30" s="104">
        <f t="shared" si="6"/>
        <v>1.0050000000000001</v>
      </c>
    </row>
    <row r="31" spans="2:18" x14ac:dyDescent="0.2">
      <c r="B31" s="16">
        <v>118</v>
      </c>
      <c r="C31" s="17">
        <v>0.86199999999999999</v>
      </c>
      <c r="D31" s="55">
        <v>0.01</v>
      </c>
      <c r="E31" s="52">
        <f t="shared" si="3"/>
        <v>1.0680000000000001</v>
      </c>
      <c r="F31" s="53">
        <f t="shared" si="4"/>
        <v>1.0580000000000001</v>
      </c>
      <c r="G31" s="54">
        <f t="shared" si="5"/>
        <v>1.0780000000000001</v>
      </c>
      <c r="O31" s="104">
        <f t="shared" si="0"/>
        <v>0.87924000000000002</v>
      </c>
      <c r="P31" s="104">
        <f t="shared" si="1"/>
        <v>0.94820000000000004</v>
      </c>
      <c r="Q31" s="101">
        <f t="shared" si="2"/>
        <v>118</v>
      </c>
      <c r="R31" s="104">
        <f t="shared" si="6"/>
        <v>1.0680000000000001</v>
      </c>
    </row>
    <row r="32" spans="2:18" x14ac:dyDescent="0.2">
      <c r="B32" s="16">
        <v>119</v>
      </c>
      <c r="C32" s="17">
        <v>0.92400000000000004</v>
      </c>
      <c r="D32" s="55">
        <v>0.01</v>
      </c>
      <c r="E32" s="52">
        <f t="shared" si="3"/>
        <v>1.1300000000000001</v>
      </c>
      <c r="F32" s="53">
        <f t="shared" si="4"/>
        <v>1.1200000000000001</v>
      </c>
      <c r="G32" s="54">
        <f t="shared" si="5"/>
        <v>1.1400000000000001</v>
      </c>
      <c r="O32" s="104">
        <f t="shared" si="0"/>
        <v>0.9424800000000001</v>
      </c>
      <c r="P32" s="104">
        <f t="shared" si="1"/>
        <v>1.0164000000000002</v>
      </c>
      <c r="Q32" s="101">
        <f t="shared" si="2"/>
        <v>119</v>
      </c>
      <c r="R32" s="104">
        <f t="shared" si="6"/>
        <v>1.1300000000000001</v>
      </c>
    </row>
    <row r="33" spans="2:18" x14ac:dyDescent="0.2">
      <c r="B33" s="16">
        <v>120</v>
      </c>
      <c r="C33" s="17">
        <v>0.98699999999999999</v>
      </c>
      <c r="D33" s="55">
        <v>0.01</v>
      </c>
      <c r="E33" s="52">
        <f t="shared" si="3"/>
        <v>1.1930000000000001</v>
      </c>
      <c r="F33" s="53">
        <f t="shared" si="4"/>
        <v>1.1830000000000001</v>
      </c>
      <c r="G33" s="54">
        <f t="shared" si="5"/>
        <v>1.2030000000000001</v>
      </c>
      <c r="O33" s="104">
        <f t="shared" si="0"/>
        <v>1.00674</v>
      </c>
      <c r="P33" s="104">
        <f t="shared" si="1"/>
        <v>1.0857000000000001</v>
      </c>
      <c r="Q33" s="101">
        <f t="shared" si="2"/>
        <v>120</v>
      </c>
      <c r="R33" s="104">
        <f t="shared" si="6"/>
        <v>1.1930000000000001</v>
      </c>
    </row>
    <row r="34" spans="2:18" x14ac:dyDescent="0.2">
      <c r="B34" s="16">
        <v>121</v>
      </c>
      <c r="C34" s="17">
        <v>1.0489999999999999</v>
      </c>
      <c r="D34" s="55">
        <v>0.01</v>
      </c>
      <c r="E34" s="52">
        <f t="shared" si="3"/>
        <v>1.2549999999999999</v>
      </c>
      <c r="F34" s="53">
        <f t="shared" si="4"/>
        <v>1.2449999999999999</v>
      </c>
      <c r="G34" s="54">
        <f t="shared" si="5"/>
        <v>1.2649999999999999</v>
      </c>
      <c r="O34" s="104">
        <f t="shared" si="0"/>
        <v>1.0699799999999999</v>
      </c>
      <c r="P34" s="104">
        <f t="shared" si="1"/>
        <v>1.1538999999999999</v>
      </c>
      <c r="Q34" s="101">
        <f t="shared" si="2"/>
        <v>121</v>
      </c>
      <c r="R34" s="104">
        <f t="shared" si="6"/>
        <v>1.2549999999999999</v>
      </c>
    </row>
    <row r="35" spans="2:18" x14ac:dyDescent="0.2">
      <c r="B35" s="16">
        <v>122</v>
      </c>
      <c r="C35" s="17">
        <v>1.1120000000000001</v>
      </c>
      <c r="D35" s="55">
        <v>0.01</v>
      </c>
      <c r="E35" s="52">
        <f t="shared" si="3"/>
        <v>1.3180000000000001</v>
      </c>
      <c r="F35" s="53">
        <f t="shared" si="4"/>
        <v>1.3080000000000001</v>
      </c>
      <c r="G35" s="54">
        <f t="shared" si="5"/>
        <v>1.3280000000000001</v>
      </c>
      <c r="O35" s="104">
        <f t="shared" si="0"/>
        <v>1.1342400000000001</v>
      </c>
      <c r="P35" s="104">
        <f t="shared" si="1"/>
        <v>1.2232000000000003</v>
      </c>
      <c r="Q35" s="101">
        <f t="shared" si="2"/>
        <v>122</v>
      </c>
      <c r="R35" s="104">
        <f t="shared" si="6"/>
        <v>1.3180000000000001</v>
      </c>
    </row>
    <row r="36" spans="2:18" x14ac:dyDescent="0.2">
      <c r="B36" s="16">
        <v>123</v>
      </c>
      <c r="C36" s="17">
        <v>1.1739999999999999</v>
      </c>
      <c r="D36" s="55">
        <v>1.2E-2</v>
      </c>
      <c r="E36" s="52">
        <f t="shared" si="3"/>
        <v>1.38</v>
      </c>
      <c r="F36" s="53">
        <f t="shared" si="4"/>
        <v>1.3679999999999999</v>
      </c>
      <c r="G36" s="54">
        <f t="shared" si="5"/>
        <v>1.3919999999999999</v>
      </c>
      <c r="O36" s="104">
        <f t="shared" si="0"/>
        <v>1.1974799999999999</v>
      </c>
      <c r="P36" s="104">
        <f t="shared" si="1"/>
        <v>1.2914000000000001</v>
      </c>
      <c r="Q36" s="101">
        <f t="shared" si="2"/>
        <v>123</v>
      </c>
      <c r="R36" s="104">
        <f t="shared" si="6"/>
        <v>1.38</v>
      </c>
    </row>
    <row r="37" spans="2:18" x14ac:dyDescent="0.2">
      <c r="B37" s="16">
        <v>124</v>
      </c>
      <c r="C37" s="17">
        <v>1.2370000000000001</v>
      </c>
      <c r="D37" s="55">
        <v>1.2E-2</v>
      </c>
      <c r="E37" s="52">
        <f t="shared" si="3"/>
        <v>1.4430000000000001</v>
      </c>
      <c r="F37" s="53">
        <f t="shared" si="4"/>
        <v>1.431</v>
      </c>
      <c r="G37" s="54">
        <f t="shared" si="5"/>
        <v>1.4550000000000001</v>
      </c>
      <c r="O37" s="104">
        <f t="shared" si="0"/>
        <v>1.2617400000000001</v>
      </c>
      <c r="P37" s="104">
        <f t="shared" si="1"/>
        <v>1.3607000000000002</v>
      </c>
      <c r="Q37" s="101">
        <f t="shared" si="2"/>
        <v>124</v>
      </c>
      <c r="R37" s="104">
        <f t="shared" si="6"/>
        <v>1.4430000000000001</v>
      </c>
    </row>
    <row r="38" spans="2:18" x14ac:dyDescent="0.2">
      <c r="B38" s="16">
        <v>125</v>
      </c>
      <c r="C38" s="17">
        <v>1.2989999999999999</v>
      </c>
      <c r="D38" s="55">
        <v>1.2E-2</v>
      </c>
      <c r="E38" s="52">
        <f t="shared" si="3"/>
        <v>1.5049999999999999</v>
      </c>
      <c r="F38" s="53">
        <f t="shared" si="4"/>
        <v>1.4929999999999999</v>
      </c>
      <c r="G38" s="54">
        <f t="shared" si="5"/>
        <v>1.5169999999999999</v>
      </c>
      <c r="O38" s="104">
        <f t="shared" si="0"/>
        <v>1.32498</v>
      </c>
      <c r="P38" s="104">
        <f t="shared" si="1"/>
        <v>1.4289000000000001</v>
      </c>
      <c r="Q38" s="101">
        <f t="shared" si="2"/>
        <v>125</v>
      </c>
      <c r="R38" s="104">
        <f t="shared" si="6"/>
        <v>1.5049999999999999</v>
      </c>
    </row>
    <row r="39" spans="2:18" x14ac:dyDescent="0.2">
      <c r="B39" s="16">
        <v>126</v>
      </c>
      <c r="C39" s="17">
        <v>1.3620000000000001</v>
      </c>
      <c r="D39" s="55">
        <v>1.2E-2</v>
      </c>
      <c r="E39" s="52">
        <f t="shared" si="3"/>
        <v>1.5680000000000001</v>
      </c>
      <c r="F39" s="53">
        <f t="shared" si="4"/>
        <v>1.556</v>
      </c>
      <c r="G39" s="54">
        <f t="shared" si="5"/>
        <v>1.58</v>
      </c>
      <c r="O39" s="104">
        <f t="shared" si="0"/>
        <v>1.38924</v>
      </c>
      <c r="P39" s="104">
        <f t="shared" si="1"/>
        <v>1.4982000000000002</v>
      </c>
      <c r="Q39" s="101">
        <f t="shared" si="2"/>
        <v>126</v>
      </c>
      <c r="R39" s="104">
        <f t="shared" si="6"/>
        <v>1.5680000000000001</v>
      </c>
    </row>
    <row r="40" spans="2:18" x14ac:dyDescent="0.2">
      <c r="B40" s="16">
        <v>127</v>
      </c>
      <c r="C40" s="17">
        <v>1.4239999999999999</v>
      </c>
      <c r="D40" s="55">
        <v>1.2E-2</v>
      </c>
      <c r="E40" s="52">
        <f t="shared" si="3"/>
        <v>1.63</v>
      </c>
      <c r="F40" s="53">
        <f t="shared" si="4"/>
        <v>1.6179999999999999</v>
      </c>
      <c r="G40" s="54">
        <f t="shared" si="5"/>
        <v>1.6419999999999999</v>
      </c>
      <c r="O40" s="104">
        <f t="shared" si="0"/>
        <v>1.45248</v>
      </c>
      <c r="P40" s="104">
        <f t="shared" si="1"/>
        <v>1.5664</v>
      </c>
      <c r="Q40" s="101">
        <f t="shared" si="2"/>
        <v>127</v>
      </c>
      <c r="R40" s="104">
        <f t="shared" si="6"/>
        <v>1.63</v>
      </c>
    </row>
    <row r="41" spans="2:18" x14ac:dyDescent="0.2">
      <c r="B41" s="16">
        <v>128</v>
      </c>
      <c r="C41" s="17">
        <v>1.4870000000000001</v>
      </c>
      <c r="D41" s="55">
        <v>1.2E-2</v>
      </c>
      <c r="E41" s="52">
        <f t="shared" si="3"/>
        <v>1.6930000000000001</v>
      </c>
      <c r="F41" s="53">
        <f t="shared" si="4"/>
        <v>1.681</v>
      </c>
      <c r="G41" s="54">
        <f t="shared" si="5"/>
        <v>1.7050000000000001</v>
      </c>
      <c r="O41" s="104">
        <f t="shared" si="0"/>
        <v>1.5167400000000002</v>
      </c>
      <c r="P41" s="104">
        <f t="shared" si="1"/>
        <v>1.6357000000000002</v>
      </c>
      <c r="Q41" s="101">
        <f t="shared" si="2"/>
        <v>128</v>
      </c>
      <c r="R41" s="104">
        <f t="shared" si="6"/>
        <v>1.6930000000000001</v>
      </c>
    </row>
    <row r="42" spans="2:18" x14ac:dyDescent="0.2">
      <c r="B42" s="16">
        <v>129</v>
      </c>
      <c r="C42" s="17">
        <v>1.5489999999999999</v>
      </c>
      <c r="D42" s="55">
        <v>1.2E-2</v>
      </c>
      <c r="E42" s="52">
        <f t="shared" si="3"/>
        <v>1.7549999999999999</v>
      </c>
      <c r="F42" s="53">
        <f t="shared" si="4"/>
        <v>1.7429999999999999</v>
      </c>
      <c r="G42" s="54">
        <f t="shared" si="5"/>
        <v>1.7669999999999999</v>
      </c>
      <c r="O42" s="104">
        <f t="shared" si="0"/>
        <v>1.5799799999999999</v>
      </c>
      <c r="P42" s="104">
        <f t="shared" si="1"/>
        <v>1.7039</v>
      </c>
      <c r="Q42" s="101">
        <f t="shared" si="2"/>
        <v>129</v>
      </c>
      <c r="R42" s="104">
        <f t="shared" si="6"/>
        <v>1.7549999999999999</v>
      </c>
    </row>
    <row r="43" spans="2:18" x14ac:dyDescent="0.2">
      <c r="B43" s="16">
        <v>130</v>
      </c>
      <c r="C43" s="17">
        <v>1.6120000000000001</v>
      </c>
      <c r="D43" s="55">
        <v>1.4999999999999999E-2</v>
      </c>
      <c r="E43" s="52">
        <f t="shared" si="3"/>
        <v>1.8180000000000001</v>
      </c>
      <c r="F43" s="53">
        <f t="shared" si="4"/>
        <v>1.8030000000000002</v>
      </c>
      <c r="G43" s="54">
        <f t="shared" si="5"/>
        <v>1.833</v>
      </c>
      <c r="O43" s="104">
        <f t="shared" si="0"/>
        <v>1.6442400000000001</v>
      </c>
      <c r="P43" s="104">
        <f t="shared" si="1"/>
        <v>1.7732000000000003</v>
      </c>
      <c r="Q43" s="101">
        <f t="shared" si="2"/>
        <v>130</v>
      </c>
      <c r="R43" s="104">
        <f t="shared" si="6"/>
        <v>1.8180000000000001</v>
      </c>
    </row>
    <row r="44" spans="2:18" x14ac:dyDescent="0.2">
      <c r="B44" s="16">
        <v>131</v>
      </c>
      <c r="C44" s="17">
        <v>1.6739999999999999</v>
      </c>
      <c r="D44" s="55">
        <v>1.4999999999999999E-2</v>
      </c>
      <c r="E44" s="52">
        <f t="shared" si="3"/>
        <v>1.88</v>
      </c>
      <c r="F44" s="53">
        <f t="shared" si="4"/>
        <v>1.865</v>
      </c>
      <c r="G44" s="54">
        <f t="shared" si="5"/>
        <v>1.8949999999999998</v>
      </c>
      <c r="O44" s="104">
        <f t="shared" si="0"/>
        <v>1.7074799999999999</v>
      </c>
      <c r="P44" s="104">
        <f t="shared" si="1"/>
        <v>1.8414000000000001</v>
      </c>
      <c r="Q44" s="101">
        <f t="shared" si="2"/>
        <v>131</v>
      </c>
      <c r="R44" s="104">
        <f t="shared" si="6"/>
        <v>1.88</v>
      </c>
    </row>
    <row r="45" spans="2:18" x14ac:dyDescent="0.2">
      <c r="B45" s="16">
        <v>132</v>
      </c>
      <c r="C45" s="17">
        <v>1.7370000000000001</v>
      </c>
      <c r="D45" s="55">
        <v>1.4999999999999999E-2</v>
      </c>
      <c r="E45" s="52">
        <f t="shared" si="3"/>
        <v>1.9430000000000001</v>
      </c>
      <c r="F45" s="53">
        <f t="shared" si="4"/>
        <v>1.9280000000000002</v>
      </c>
      <c r="G45" s="54">
        <f t="shared" si="5"/>
        <v>1.958</v>
      </c>
      <c r="O45" s="104">
        <f t="shared" si="0"/>
        <v>1.7717400000000001</v>
      </c>
      <c r="P45" s="104">
        <f t="shared" si="1"/>
        <v>1.9107000000000003</v>
      </c>
      <c r="Q45" s="101">
        <f t="shared" si="2"/>
        <v>132</v>
      </c>
      <c r="R45" s="104">
        <f t="shared" si="6"/>
        <v>1.9430000000000001</v>
      </c>
    </row>
    <row r="46" spans="2:18" x14ac:dyDescent="0.2">
      <c r="B46" s="16">
        <v>133</v>
      </c>
      <c r="C46" s="17">
        <v>1.7989999999999999</v>
      </c>
      <c r="D46" s="55">
        <v>1.4999999999999999E-2</v>
      </c>
      <c r="E46" s="52">
        <f t="shared" si="3"/>
        <v>2.0049999999999999</v>
      </c>
      <c r="F46" s="53">
        <f t="shared" si="4"/>
        <v>1.99</v>
      </c>
      <c r="G46" s="54">
        <f t="shared" si="5"/>
        <v>2.02</v>
      </c>
      <c r="O46" s="104">
        <f t="shared" si="0"/>
        <v>1.8349800000000001</v>
      </c>
      <c r="P46" s="104">
        <f t="shared" si="1"/>
        <v>1.9789000000000001</v>
      </c>
      <c r="Q46" s="101">
        <f t="shared" si="2"/>
        <v>133</v>
      </c>
      <c r="R46" s="104">
        <f t="shared" si="6"/>
        <v>2.0049999999999999</v>
      </c>
    </row>
    <row r="47" spans="2:18" x14ac:dyDescent="0.2">
      <c r="B47" s="16">
        <v>134</v>
      </c>
      <c r="C47" s="17">
        <v>1.8620000000000001</v>
      </c>
      <c r="D47" s="55">
        <v>1.4999999999999999E-2</v>
      </c>
      <c r="E47" s="52">
        <f t="shared" si="3"/>
        <v>2.0680000000000001</v>
      </c>
      <c r="F47" s="53">
        <f t="shared" si="4"/>
        <v>2.0529999999999999</v>
      </c>
      <c r="G47" s="54">
        <f t="shared" si="5"/>
        <v>2.0830000000000002</v>
      </c>
      <c r="O47" s="104">
        <f t="shared" si="0"/>
        <v>1.89924</v>
      </c>
      <c r="P47" s="104">
        <f t="shared" si="1"/>
        <v>2.0482000000000005</v>
      </c>
      <c r="Q47" s="101">
        <f t="shared" si="2"/>
        <v>134</v>
      </c>
      <c r="R47" s="104">
        <f t="shared" si="6"/>
        <v>2.0680000000000001</v>
      </c>
    </row>
    <row r="48" spans="2:18" x14ac:dyDescent="0.2">
      <c r="B48" s="16">
        <v>135</v>
      </c>
      <c r="C48" s="17">
        <v>1.925</v>
      </c>
      <c r="D48" s="55">
        <v>1.7000000000000001E-2</v>
      </c>
      <c r="E48" s="52">
        <f t="shared" si="3"/>
        <v>2.1310000000000002</v>
      </c>
      <c r="F48" s="53">
        <f t="shared" si="4"/>
        <v>2.1140000000000003</v>
      </c>
      <c r="G48" s="54">
        <f t="shared" si="5"/>
        <v>2.1480000000000001</v>
      </c>
      <c r="O48" s="104">
        <f t="shared" si="0"/>
        <v>1.9635</v>
      </c>
      <c r="P48" s="104">
        <f t="shared" si="1"/>
        <v>2.1175000000000002</v>
      </c>
      <c r="Q48" s="101">
        <f t="shared" si="2"/>
        <v>135</v>
      </c>
      <c r="R48" s="104">
        <f t="shared" si="6"/>
        <v>2.1310000000000002</v>
      </c>
    </row>
    <row r="49" spans="2:18" x14ac:dyDescent="0.2">
      <c r="B49" s="16">
        <v>136</v>
      </c>
      <c r="C49" s="17">
        <v>1.9870000000000001</v>
      </c>
      <c r="D49" s="55">
        <v>1.7000000000000001E-2</v>
      </c>
      <c r="E49" s="52">
        <f t="shared" si="3"/>
        <v>2.1930000000000001</v>
      </c>
      <c r="F49" s="53">
        <f t="shared" si="4"/>
        <v>2.1760000000000002</v>
      </c>
      <c r="G49" s="54">
        <f t="shared" si="5"/>
        <v>2.21</v>
      </c>
      <c r="O49" s="104">
        <f t="shared" si="0"/>
        <v>2.0267400000000002</v>
      </c>
      <c r="P49" s="104">
        <f t="shared" si="1"/>
        <v>2.1857000000000002</v>
      </c>
      <c r="Q49" s="101">
        <f t="shared" si="2"/>
        <v>136</v>
      </c>
      <c r="R49" s="104">
        <f t="shared" si="6"/>
        <v>2.1930000000000001</v>
      </c>
    </row>
    <row r="50" spans="2:18" x14ac:dyDescent="0.2">
      <c r="B50" s="16">
        <v>137</v>
      </c>
      <c r="C50" s="17">
        <v>2.0499999999999998</v>
      </c>
      <c r="D50" s="55">
        <v>1.7000000000000001E-2</v>
      </c>
      <c r="E50" s="52">
        <f t="shared" si="3"/>
        <v>2.2559999999999998</v>
      </c>
      <c r="F50" s="53">
        <f t="shared" si="4"/>
        <v>2.2389999999999999</v>
      </c>
      <c r="G50" s="54">
        <f t="shared" si="5"/>
        <v>2.2729999999999997</v>
      </c>
      <c r="O50" s="104">
        <f t="shared" si="0"/>
        <v>2.0909999999999997</v>
      </c>
      <c r="P50" s="104">
        <f t="shared" si="1"/>
        <v>2.2549999999999999</v>
      </c>
      <c r="Q50" s="101">
        <f t="shared" si="2"/>
        <v>137</v>
      </c>
      <c r="R50" s="104">
        <f t="shared" si="6"/>
        <v>2.2559999999999998</v>
      </c>
    </row>
    <row r="51" spans="2:18" x14ac:dyDescent="0.2">
      <c r="B51" s="16">
        <v>138</v>
      </c>
      <c r="C51" s="17">
        <v>2.1120000000000001</v>
      </c>
      <c r="D51" s="55">
        <v>1.7000000000000001E-2</v>
      </c>
      <c r="E51" s="52">
        <f t="shared" si="3"/>
        <v>2.3180000000000001</v>
      </c>
      <c r="F51" s="53">
        <f t="shared" si="4"/>
        <v>2.3010000000000002</v>
      </c>
      <c r="G51" s="54">
        <f t="shared" si="5"/>
        <v>2.335</v>
      </c>
      <c r="O51" s="104">
        <f t="shared" si="0"/>
        <v>2.1542400000000002</v>
      </c>
      <c r="P51" s="104">
        <f t="shared" si="1"/>
        <v>2.3232000000000004</v>
      </c>
      <c r="Q51" s="101">
        <f t="shared" si="2"/>
        <v>138</v>
      </c>
      <c r="R51" s="104">
        <f t="shared" si="6"/>
        <v>2.3180000000000001</v>
      </c>
    </row>
    <row r="52" spans="2:18" x14ac:dyDescent="0.2">
      <c r="B52" s="16">
        <v>139</v>
      </c>
      <c r="C52" s="17">
        <v>2.1749999999999998</v>
      </c>
      <c r="D52" s="55">
        <v>1.7000000000000001E-2</v>
      </c>
      <c r="E52" s="52">
        <f t="shared" si="3"/>
        <v>2.3809999999999998</v>
      </c>
      <c r="F52" s="53">
        <f t="shared" si="4"/>
        <v>2.3639999999999999</v>
      </c>
      <c r="G52" s="54">
        <f t="shared" si="5"/>
        <v>2.3979999999999997</v>
      </c>
      <c r="O52" s="104">
        <f t="shared" si="0"/>
        <v>2.2184999999999997</v>
      </c>
      <c r="P52" s="104">
        <f t="shared" si="1"/>
        <v>2.3925000000000001</v>
      </c>
      <c r="Q52" s="101">
        <f t="shared" si="2"/>
        <v>139</v>
      </c>
      <c r="R52" s="104">
        <f t="shared" si="6"/>
        <v>2.3809999999999998</v>
      </c>
    </row>
    <row r="53" spans="2:18" x14ac:dyDescent="0.2">
      <c r="B53" s="16">
        <v>140</v>
      </c>
      <c r="C53" s="17">
        <v>2.2370000000000001</v>
      </c>
      <c r="D53" s="55">
        <v>1.7000000000000001E-2</v>
      </c>
      <c r="E53" s="52">
        <f t="shared" si="3"/>
        <v>2.4430000000000001</v>
      </c>
      <c r="F53" s="53">
        <f t="shared" si="4"/>
        <v>2.4260000000000002</v>
      </c>
      <c r="G53" s="54">
        <f t="shared" si="5"/>
        <v>2.46</v>
      </c>
      <c r="O53" s="104">
        <f t="shared" si="0"/>
        <v>2.2817400000000001</v>
      </c>
      <c r="P53" s="104">
        <f t="shared" si="1"/>
        <v>2.4607000000000001</v>
      </c>
      <c r="Q53" s="101">
        <f t="shared" si="2"/>
        <v>140</v>
      </c>
      <c r="R53" s="104">
        <f t="shared" si="6"/>
        <v>2.4430000000000001</v>
      </c>
    </row>
    <row r="54" spans="2:18" x14ac:dyDescent="0.2">
      <c r="B54" s="16">
        <v>141</v>
      </c>
      <c r="C54" s="17">
        <v>2.2999999999999998</v>
      </c>
      <c r="D54" s="55">
        <v>0.02</v>
      </c>
      <c r="E54" s="52">
        <f t="shared" si="3"/>
        <v>2.5059999999999998</v>
      </c>
      <c r="F54" s="53">
        <f t="shared" si="4"/>
        <v>2.4859999999999998</v>
      </c>
      <c r="G54" s="54">
        <f t="shared" si="5"/>
        <v>2.5259999999999998</v>
      </c>
      <c r="O54" s="104">
        <f t="shared" si="0"/>
        <v>2.3459999999999996</v>
      </c>
      <c r="P54" s="104">
        <f t="shared" si="1"/>
        <v>2.5299999999999998</v>
      </c>
      <c r="Q54" s="101">
        <f t="shared" si="2"/>
        <v>141</v>
      </c>
      <c r="R54" s="104">
        <f t="shared" si="6"/>
        <v>2.5059999999999998</v>
      </c>
    </row>
    <row r="55" spans="2:18" x14ac:dyDescent="0.2">
      <c r="B55" s="16">
        <v>142</v>
      </c>
      <c r="C55" s="17">
        <v>2.3620000000000001</v>
      </c>
      <c r="D55" s="55">
        <v>0.02</v>
      </c>
      <c r="E55" s="52">
        <f t="shared" si="3"/>
        <v>2.5680000000000001</v>
      </c>
      <c r="F55" s="53">
        <f t="shared" si="4"/>
        <v>2.548</v>
      </c>
      <c r="G55" s="54">
        <f t="shared" si="5"/>
        <v>2.5880000000000001</v>
      </c>
      <c r="O55" s="104">
        <f t="shared" ref="O55:O86" si="7">1.02*C55</f>
        <v>2.40924</v>
      </c>
      <c r="P55" s="104">
        <f t="shared" ref="P55:P86" si="8">1.1*C55</f>
        <v>2.5982000000000003</v>
      </c>
      <c r="Q55" s="101">
        <f t="shared" ref="Q55:Q86" si="9">B55</f>
        <v>142</v>
      </c>
      <c r="R55" s="104">
        <f t="shared" si="6"/>
        <v>2.5680000000000001</v>
      </c>
    </row>
    <row r="56" spans="2:18" x14ac:dyDescent="0.2">
      <c r="B56" s="16">
        <v>143</v>
      </c>
      <c r="C56" s="17">
        <v>2.4249999999999998</v>
      </c>
      <c r="D56" s="55">
        <v>0.02</v>
      </c>
      <c r="E56" s="52">
        <f t="shared" si="3"/>
        <v>2.6309999999999998</v>
      </c>
      <c r="F56" s="53">
        <f t="shared" si="4"/>
        <v>2.6109999999999998</v>
      </c>
      <c r="G56" s="54">
        <f t="shared" si="5"/>
        <v>2.6509999999999998</v>
      </c>
      <c r="O56" s="104">
        <f t="shared" si="7"/>
        <v>2.4735</v>
      </c>
      <c r="P56" s="104">
        <f t="shared" si="8"/>
        <v>2.6675</v>
      </c>
      <c r="Q56" s="101">
        <f t="shared" si="9"/>
        <v>143</v>
      </c>
      <c r="R56" s="104">
        <f t="shared" si="6"/>
        <v>2.6309999999999998</v>
      </c>
    </row>
    <row r="57" spans="2:18" x14ac:dyDescent="0.2">
      <c r="B57" s="16">
        <v>144</v>
      </c>
      <c r="C57" s="17">
        <v>2.4870000000000001</v>
      </c>
      <c r="D57" s="55">
        <v>0.02</v>
      </c>
      <c r="E57" s="52">
        <f t="shared" si="3"/>
        <v>2.6930000000000001</v>
      </c>
      <c r="F57" s="53">
        <f t="shared" si="4"/>
        <v>2.673</v>
      </c>
      <c r="G57" s="54">
        <f t="shared" si="5"/>
        <v>2.7130000000000001</v>
      </c>
      <c r="O57" s="104">
        <f t="shared" si="7"/>
        <v>2.53674</v>
      </c>
      <c r="P57" s="104">
        <f t="shared" si="8"/>
        <v>2.7357000000000005</v>
      </c>
      <c r="Q57" s="101">
        <f t="shared" si="9"/>
        <v>144</v>
      </c>
      <c r="R57" s="104">
        <f t="shared" si="6"/>
        <v>2.6930000000000001</v>
      </c>
    </row>
    <row r="58" spans="2:18" x14ac:dyDescent="0.2">
      <c r="B58" s="16">
        <v>145</v>
      </c>
      <c r="C58" s="17">
        <v>2.5499999999999998</v>
      </c>
      <c r="D58" s="55">
        <v>0.02</v>
      </c>
      <c r="E58" s="52">
        <f t="shared" si="3"/>
        <v>2.7559999999999998</v>
      </c>
      <c r="F58" s="53">
        <f t="shared" si="4"/>
        <v>2.7359999999999998</v>
      </c>
      <c r="G58" s="54">
        <f t="shared" si="5"/>
        <v>2.7759999999999998</v>
      </c>
      <c r="O58" s="104">
        <f t="shared" si="7"/>
        <v>2.601</v>
      </c>
      <c r="P58" s="104">
        <f t="shared" si="8"/>
        <v>2.8050000000000002</v>
      </c>
      <c r="Q58" s="101">
        <f t="shared" si="9"/>
        <v>145</v>
      </c>
      <c r="R58" s="104">
        <f t="shared" si="6"/>
        <v>2.7559999999999998</v>
      </c>
    </row>
    <row r="59" spans="2:18" x14ac:dyDescent="0.2">
      <c r="B59" s="16">
        <v>146</v>
      </c>
      <c r="C59" s="17">
        <v>2.6120000000000001</v>
      </c>
      <c r="D59" s="55">
        <v>2.1999999999999999E-2</v>
      </c>
      <c r="E59" s="52">
        <f t="shared" si="3"/>
        <v>2.8180000000000001</v>
      </c>
      <c r="F59" s="53">
        <f t="shared" si="4"/>
        <v>2.7960000000000003</v>
      </c>
      <c r="G59" s="54">
        <f t="shared" si="5"/>
        <v>2.84</v>
      </c>
      <c r="O59" s="104">
        <f t="shared" si="7"/>
        <v>2.6642399999999999</v>
      </c>
      <c r="P59" s="104">
        <f t="shared" si="8"/>
        <v>2.8732000000000002</v>
      </c>
      <c r="Q59" s="101">
        <f t="shared" si="9"/>
        <v>146</v>
      </c>
      <c r="R59" s="104">
        <f t="shared" si="6"/>
        <v>2.8180000000000001</v>
      </c>
    </row>
    <row r="60" spans="2:18" x14ac:dyDescent="0.2">
      <c r="B60" s="16">
        <v>147</v>
      </c>
      <c r="C60" s="17">
        <v>2.6749999999999998</v>
      </c>
      <c r="D60" s="55">
        <v>2.1999999999999999E-2</v>
      </c>
      <c r="E60" s="52">
        <f t="shared" si="3"/>
        <v>2.8809999999999998</v>
      </c>
      <c r="F60" s="53">
        <f t="shared" si="4"/>
        <v>2.859</v>
      </c>
      <c r="G60" s="54">
        <f t="shared" si="5"/>
        <v>2.9029999999999996</v>
      </c>
      <c r="O60" s="104">
        <f t="shared" si="7"/>
        <v>2.7284999999999999</v>
      </c>
      <c r="P60" s="104">
        <f t="shared" si="8"/>
        <v>2.9424999999999999</v>
      </c>
      <c r="Q60" s="101">
        <f t="shared" si="9"/>
        <v>147</v>
      </c>
      <c r="R60" s="104">
        <f t="shared" si="6"/>
        <v>2.8809999999999998</v>
      </c>
    </row>
    <row r="61" spans="2:18" x14ac:dyDescent="0.2">
      <c r="B61" s="16">
        <v>148</v>
      </c>
      <c r="C61" s="17">
        <v>2.7370000000000001</v>
      </c>
      <c r="D61" s="55">
        <v>2.1999999999999999E-2</v>
      </c>
      <c r="E61" s="52">
        <f t="shared" si="3"/>
        <v>2.9430000000000001</v>
      </c>
      <c r="F61" s="53">
        <f t="shared" si="4"/>
        <v>2.9210000000000003</v>
      </c>
      <c r="G61" s="54">
        <f t="shared" si="5"/>
        <v>2.9649999999999999</v>
      </c>
      <c r="O61" s="104">
        <f t="shared" si="7"/>
        <v>2.7917400000000003</v>
      </c>
      <c r="P61" s="104">
        <f t="shared" si="8"/>
        <v>3.0107000000000004</v>
      </c>
      <c r="Q61" s="101">
        <f t="shared" si="9"/>
        <v>148</v>
      </c>
      <c r="R61" s="104">
        <f t="shared" si="6"/>
        <v>2.9430000000000001</v>
      </c>
    </row>
    <row r="62" spans="2:18" x14ac:dyDescent="0.2">
      <c r="B62" s="16">
        <v>149</v>
      </c>
      <c r="C62" s="17">
        <v>2.8</v>
      </c>
      <c r="D62" s="55">
        <v>2.1999999999999999E-2</v>
      </c>
      <c r="E62" s="52">
        <f t="shared" si="3"/>
        <v>3.0059999999999998</v>
      </c>
      <c r="F62" s="53">
        <f t="shared" si="4"/>
        <v>2.984</v>
      </c>
      <c r="G62" s="54">
        <f t="shared" si="5"/>
        <v>3.0279999999999996</v>
      </c>
      <c r="O62" s="104">
        <f t="shared" si="7"/>
        <v>2.8559999999999999</v>
      </c>
      <c r="P62" s="104">
        <f t="shared" si="8"/>
        <v>3.08</v>
      </c>
      <c r="Q62" s="101">
        <f t="shared" si="9"/>
        <v>149</v>
      </c>
      <c r="R62" s="104">
        <f t="shared" si="6"/>
        <v>3.0059999999999998</v>
      </c>
    </row>
    <row r="63" spans="2:18" x14ac:dyDescent="0.2">
      <c r="B63" s="16">
        <v>150</v>
      </c>
      <c r="C63" s="17">
        <v>2.8620000000000001</v>
      </c>
      <c r="D63" s="55">
        <v>2.1999999999999999E-2</v>
      </c>
      <c r="E63" s="52">
        <f t="shared" si="3"/>
        <v>3.0680000000000001</v>
      </c>
      <c r="F63" s="53">
        <f t="shared" si="4"/>
        <v>3.0460000000000003</v>
      </c>
      <c r="G63" s="54">
        <f t="shared" si="5"/>
        <v>3.09</v>
      </c>
      <c r="O63" s="104">
        <f t="shared" si="7"/>
        <v>2.9192400000000003</v>
      </c>
      <c r="P63" s="104">
        <f t="shared" si="8"/>
        <v>3.1482000000000006</v>
      </c>
      <c r="Q63" s="101">
        <f t="shared" si="9"/>
        <v>150</v>
      </c>
      <c r="R63" s="104">
        <f t="shared" si="6"/>
        <v>3.0680000000000001</v>
      </c>
    </row>
    <row r="64" spans="2:18" x14ac:dyDescent="0.2">
      <c r="B64" s="16">
        <v>151</v>
      </c>
      <c r="C64" s="17">
        <v>2.9870000000000001</v>
      </c>
      <c r="D64" s="55">
        <v>2.4E-2</v>
      </c>
      <c r="E64" s="52">
        <f t="shared" si="3"/>
        <v>3.1930000000000001</v>
      </c>
      <c r="F64" s="53">
        <f t="shared" si="4"/>
        <v>3.169</v>
      </c>
      <c r="G64" s="54">
        <f t="shared" si="5"/>
        <v>3.2170000000000001</v>
      </c>
      <c r="O64" s="104">
        <f t="shared" si="7"/>
        <v>3.0467400000000002</v>
      </c>
      <c r="P64" s="104">
        <f t="shared" si="8"/>
        <v>3.2857000000000003</v>
      </c>
      <c r="Q64" s="101">
        <f t="shared" si="9"/>
        <v>151</v>
      </c>
      <c r="R64" s="104">
        <f t="shared" si="6"/>
        <v>3.1930000000000001</v>
      </c>
    </row>
    <row r="65" spans="2:18" x14ac:dyDescent="0.2">
      <c r="B65" s="16">
        <v>152</v>
      </c>
      <c r="C65" s="17">
        <v>3.2370000000000001</v>
      </c>
      <c r="D65" s="55">
        <v>2.4E-2</v>
      </c>
      <c r="E65" s="52">
        <f t="shared" si="3"/>
        <v>3.4430000000000001</v>
      </c>
      <c r="F65" s="53">
        <f t="shared" si="4"/>
        <v>3.419</v>
      </c>
      <c r="G65" s="54">
        <f t="shared" si="5"/>
        <v>3.4670000000000001</v>
      </c>
      <c r="O65" s="104">
        <f t="shared" si="7"/>
        <v>3.3017400000000001</v>
      </c>
      <c r="P65" s="104">
        <f t="shared" si="8"/>
        <v>3.5607000000000002</v>
      </c>
      <c r="Q65" s="101">
        <f t="shared" si="9"/>
        <v>152</v>
      </c>
      <c r="R65" s="104">
        <f t="shared" si="6"/>
        <v>3.4430000000000001</v>
      </c>
    </row>
    <row r="66" spans="2:18" x14ac:dyDescent="0.2">
      <c r="B66" s="16">
        <v>153</v>
      </c>
      <c r="C66" s="17">
        <v>3.4870000000000001</v>
      </c>
      <c r="D66" s="55">
        <v>2.4E-2</v>
      </c>
      <c r="E66" s="52">
        <f t="shared" si="3"/>
        <v>3.6930000000000001</v>
      </c>
      <c r="F66" s="53">
        <f t="shared" si="4"/>
        <v>3.669</v>
      </c>
      <c r="G66" s="54">
        <f t="shared" si="5"/>
        <v>3.7170000000000001</v>
      </c>
      <c r="O66" s="104">
        <f t="shared" si="7"/>
        <v>3.55674</v>
      </c>
      <c r="P66" s="104">
        <f t="shared" si="8"/>
        <v>3.8357000000000006</v>
      </c>
      <c r="Q66" s="101">
        <f t="shared" si="9"/>
        <v>153</v>
      </c>
      <c r="R66" s="104">
        <f t="shared" si="6"/>
        <v>3.6930000000000001</v>
      </c>
    </row>
    <row r="67" spans="2:18" x14ac:dyDescent="0.2">
      <c r="B67" s="16">
        <v>154</v>
      </c>
      <c r="C67" s="17">
        <v>3.7370000000000001</v>
      </c>
      <c r="D67" s="55">
        <v>2.8000000000000001E-2</v>
      </c>
      <c r="E67" s="52">
        <f t="shared" si="3"/>
        <v>3.9430000000000001</v>
      </c>
      <c r="F67" s="53">
        <f t="shared" si="4"/>
        <v>3.915</v>
      </c>
      <c r="G67" s="54">
        <f t="shared" si="5"/>
        <v>3.9710000000000001</v>
      </c>
      <c r="O67" s="104">
        <f t="shared" si="7"/>
        <v>3.8117400000000004</v>
      </c>
      <c r="P67" s="104">
        <f t="shared" si="8"/>
        <v>4.1107000000000005</v>
      </c>
      <c r="Q67" s="101">
        <f t="shared" si="9"/>
        <v>154</v>
      </c>
      <c r="R67" s="104">
        <f t="shared" si="6"/>
        <v>3.9430000000000001</v>
      </c>
    </row>
    <row r="68" spans="2:18" x14ac:dyDescent="0.2">
      <c r="B68" s="16">
        <v>155</v>
      </c>
      <c r="C68" s="17">
        <v>3.9870000000000001</v>
      </c>
      <c r="D68" s="55">
        <v>2.8000000000000001E-2</v>
      </c>
      <c r="E68" s="52">
        <f t="shared" si="3"/>
        <v>4.1930000000000005</v>
      </c>
      <c r="F68" s="53">
        <f t="shared" si="4"/>
        <v>4.1650000000000009</v>
      </c>
      <c r="G68" s="54">
        <f t="shared" si="5"/>
        <v>4.2210000000000001</v>
      </c>
      <c r="O68" s="104">
        <f t="shared" si="7"/>
        <v>4.0667400000000002</v>
      </c>
      <c r="P68" s="104">
        <f t="shared" si="8"/>
        <v>4.3857000000000008</v>
      </c>
      <c r="Q68" s="101">
        <f t="shared" si="9"/>
        <v>155</v>
      </c>
      <c r="R68" s="104">
        <f t="shared" si="6"/>
        <v>4.1930000000000005</v>
      </c>
    </row>
    <row r="69" spans="2:18" x14ac:dyDescent="0.2">
      <c r="B69" s="16">
        <v>156</v>
      </c>
      <c r="C69" s="17">
        <v>4.2370000000000001</v>
      </c>
      <c r="D69" s="55">
        <v>0.03</v>
      </c>
      <c r="E69" s="52">
        <f t="shared" si="3"/>
        <v>4.4430000000000005</v>
      </c>
      <c r="F69" s="53">
        <f t="shared" si="4"/>
        <v>4.4130000000000003</v>
      </c>
      <c r="G69" s="54">
        <f t="shared" si="5"/>
        <v>4.4730000000000008</v>
      </c>
      <c r="O69" s="104">
        <f t="shared" si="7"/>
        <v>4.3217400000000001</v>
      </c>
      <c r="P69" s="104">
        <f t="shared" si="8"/>
        <v>4.6607000000000003</v>
      </c>
      <c r="Q69" s="101">
        <f t="shared" si="9"/>
        <v>156</v>
      </c>
      <c r="R69" s="104">
        <f t="shared" si="6"/>
        <v>4.4430000000000005</v>
      </c>
    </row>
    <row r="70" spans="2:18" x14ac:dyDescent="0.2">
      <c r="B70" s="16">
        <v>157</v>
      </c>
      <c r="C70" s="17">
        <v>4.4870000000000001</v>
      </c>
      <c r="D70" s="55">
        <v>0.03</v>
      </c>
      <c r="E70" s="52">
        <f t="shared" si="3"/>
        <v>4.6930000000000005</v>
      </c>
      <c r="F70" s="53">
        <f t="shared" si="4"/>
        <v>4.6630000000000003</v>
      </c>
      <c r="G70" s="54">
        <f t="shared" si="5"/>
        <v>4.7230000000000008</v>
      </c>
      <c r="O70" s="104">
        <f t="shared" si="7"/>
        <v>4.57674</v>
      </c>
      <c r="P70" s="104">
        <f t="shared" si="8"/>
        <v>4.9357000000000006</v>
      </c>
      <c r="Q70" s="101">
        <f t="shared" si="9"/>
        <v>157</v>
      </c>
      <c r="R70" s="104">
        <f t="shared" si="6"/>
        <v>4.6930000000000005</v>
      </c>
    </row>
    <row r="71" spans="2:18" x14ac:dyDescent="0.2">
      <c r="B71" s="16">
        <v>158</v>
      </c>
      <c r="C71" s="17">
        <v>4.7370000000000001</v>
      </c>
      <c r="D71" s="55">
        <v>0.03</v>
      </c>
      <c r="E71" s="52">
        <f t="shared" si="3"/>
        <v>4.9430000000000005</v>
      </c>
      <c r="F71" s="53">
        <f t="shared" si="4"/>
        <v>4.9130000000000003</v>
      </c>
      <c r="G71" s="54">
        <f t="shared" si="5"/>
        <v>4.9730000000000008</v>
      </c>
      <c r="O71" s="104">
        <f t="shared" si="7"/>
        <v>4.8317399999999999</v>
      </c>
      <c r="P71" s="104">
        <f t="shared" si="8"/>
        <v>5.2107000000000001</v>
      </c>
      <c r="Q71" s="101">
        <f t="shared" si="9"/>
        <v>158</v>
      </c>
      <c r="R71" s="104">
        <f t="shared" si="6"/>
        <v>4.9430000000000005</v>
      </c>
    </row>
    <row r="72" spans="2:18" x14ac:dyDescent="0.2">
      <c r="B72" s="16">
        <v>159</v>
      </c>
      <c r="C72" s="17">
        <v>4.9870000000000001</v>
      </c>
      <c r="D72" s="55">
        <v>3.5000000000000003E-2</v>
      </c>
      <c r="E72" s="52">
        <f t="shared" si="3"/>
        <v>5.1930000000000005</v>
      </c>
      <c r="F72" s="53">
        <f t="shared" si="4"/>
        <v>5.1580000000000004</v>
      </c>
      <c r="G72" s="54">
        <f t="shared" si="5"/>
        <v>5.2280000000000006</v>
      </c>
      <c r="O72" s="104">
        <f t="shared" si="7"/>
        <v>5.0867399999999998</v>
      </c>
      <c r="P72" s="104">
        <f t="shared" si="8"/>
        <v>5.4857000000000005</v>
      </c>
      <c r="Q72" s="101">
        <f t="shared" si="9"/>
        <v>159</v>
      </c>
      <c r="R72" s="104">
        <f t="shared" si="6"/>
        <v>5.1930000000000005</v>
      </c>
    </row>
    <row r="73" spans="2:18" x14ac:dyDescent="0.2">
      <c r="B73" s="16">
        <v>160</v>
      </c>
      <c r="C73" s="17">
        <v>5.2370000000000001</v>
      </c>
      <c r="D73" s="55">
        <v>3.5000000000000003E-2</v>
      </c>
      <c r="E73" s="52">
        <f t="shared" si="3"/>
        <v>5.4430000000000005</v>
      </c>
      <c r="F73" s="53">
        <f t="shared" si="4"/>
        <v>5.4080000000000004</v>
      </c>
      <c r="G73" s="54">
        <f t="shared" si="5"/>
        <v>5.4780000000000006</v>
      </c>
      <c r="O73" s="104">
        <f t="shared" si="7"/>
        <v>5.3417400000000006</v>
      </c>
      <c r="P73" s="104">
        <f t="shared" si="8"/>
        <v>5.7607000000000008</v>
      </c>
      <c r="Q73" s="101">
        <f t="shared" si="9"/>
        <v>160</v>
      </c>
      <c r="R73" s="104">
        <f t="shared" si="6"/>
        <v>5.4430000000000005</v>
      </c>
    </row>
    <row r="74" spans="2:18" x14ac:dyDescent="0.2">
      <c r="B74" s="16">
        <v>161</v>
      </c>
      <c r="C74" s="17">
        <v>5.4870000000000001</v>
      </c>
      <c r="D74" s="55">
        <v>3.5000000000000003E-2</v>
      </c>
      <c r="E74" s="52">
        <f t="shared" si="3"/>
        <v>5.6930000000000005</v>
      </c>
      <c r="F74" s="53">
        <f t="shared" si="4"/>
        <v>5.6580000000000004</v>
      </c>
      <c r="G74" s="54">
        <f t="shared" si="5"/>
        <v>5.7280000000000006</v>
      </c>
      <c r="O74" s="104">
        <f t="shared" si="7"/>
        <v>5.5967400000000005</v>
      </c>
      <c r="P74" s="104">
        <f t="shared" si="8"/>
        <v>6.0357000000000003</v>
      </c>
      <c r="Q74" s="101">
        <f t="shared" si="9"/>
        <v>161</v>
      </c>
      <c r="R74" s="104">
        <f t="shared" si="6"/>
        <v>5.6930000000000005</v>
      </c>
    </row>
    <row r="75" spans="2:18" x14ac:dyDescent="0.2">
      <c r="B75" s="16">
        <v>162</v>
      </c>
      <c r="C75" s="17">
        <v>5.7370000000000001</v>
      </c>
      <c r="D75" s="55">
        <v>3.5000000000000003E-2</v>
      </c>
      <c r="E75" s="52">
        <f t="shared" si="3"/>
        <v>5.9430000000000005</v>
      </c>
      <c r="F75" s="53">
        <f t="shared" si="4"/>
        <v>5.9080000000000004</v>
      </c>
      <c r="G75" s="54">
        <f t="shared" si="5"/>
        <v>5.9780000000000006</v>
      </c>
      <c r="O75" s="104">
        <f t="shared" si="7"/>
        <v>5.8517400000000004</v>
      </c>
      <c r="P75" s="104">
        <f t="shared" si="8"/>
        <v>6.3107000000000006</v>
      </c>
      <c r="Q75" s="101">
        <f t="shared" si="9"/>
        <v>162</v>
      </c>
      <c r="R75" s="104">
        <f t="shared" si="6"/>
        <v>5.9430000000000005</v>
      </c>
    </row>
    <row r="76" spans="2:18" x14ac:dyDescent="0.2">
      <c r="B76" s="16">
        <v>163</v>
      </c>
      <c r="C76" s="17">
        <v>5.9870000000000001</v>
      </c>
      <c r="D76" s="55">
        <v>3.5000000000000003E-2</v>
      </c>
      <c r="E76" s="52">
        <f t="shared" si="3"/>
        <v>6.1930000000000005</v>
      </c>
      <c r="F76" s="53">
        <f t="shared" si="4"/>
        <v>6.1580000000000004</v>
      </c>
      <c r="G76" s="54">
        <f t="shared" si="5"/>
        <v>6.2280000000000006</v>
      </c>
      <c r="O76" s="104">
        <f t="shared" si="7"/>
        <v>6.1067400000000003</v>
      </c>
      <c r="P76" s="104">
        <f t="shared" si="8"/>
        <v>6.585700000000001</v>
      </c>
      <c r="Q76" s="101">
        <f t="shared" si="9"/>
        <v>163</v>
      </c>
      <c r="R76" s="104">
        <f t="shared" si="6"/>
        <v>6.1930000000000005</v>
      </c>
    </row>
    <row r="77" spans="2:18" x14ac:dyDescent="0.2">
      <c r="B77" s="16">
        <v>164</v>
      </c>
      <c r="C77" s="17">
        <v>6.2370000000000001</v>
      </c>
      <c r="D77" s="55">
        <v>0.04</v>
      </c>
      <c r="E77" s="52">
        <f t="shared" si="3"/>
        <v>6.4430000000000005</v>
      </c>
      <c r="F77" s="53">
        <f t="shared" si="4"/>
        <v>6.4030000000000005</v>
      </c>
      <c r="G77" s="54">
        <f t="shared" si="5"/>
        <v>6.4830000000000005</v>
      </c>
      <c r="O77" s="104">
        <f t="shared" si="7"/>
        <v>6.3617400000000002</v>
      </c>
      <c r="P77" s="104">
        <f t="shared" si="8"/>
        <v>6.8607000000000005</v>
      </c>
      <c r="Q77" s="101">
        <f t="shared" si="9"/>
        <v>164</v>
      </c>
      <c r="R77" s="104">
        <f t="shared" si="6"/>
        <v>6.4430000000000005</v>
      </c>
    </row>
    <row r="78" spans="2:18" x14ac:dyDescent="0.2">
      <c r="B78" s="16">
        <v>165</v>
      </c>
      <c r="C78" s="17">
        <v>6.4870000000000001</v>
      </c>
      <c r="D78" s="55">
        <v>0.04</v>
      </c>
      <c r="E78" s="52">
        <f t="shared" si="3"/>
        <v>6.6930000000000005</v>
      </c>
      <c r="F78" s="53">
        <f t="shared" si="4"/>
        <v>6.6530000000000005</v>
      </c>
      <c r="G78" s="54">
        <f t="shared" si="5"/>
        <v>6.7330000000000005</v>
      </c>
      <c r="O78" s="104">
        <f t="shared" si="7"/>
        <v>6.6167400000000001</v>
      </c>
      <c r="P78" s="104">
        <f t="shared" si="8"/>
        <v>7.1357000000000008</v>
      </c>
      <c r="Q78" s="101">
        <f t="shared" si="9"/>
        <v>165</v>
      </c>
      <c r="R78" s="104">
        <f t="shared" si="6"/>
        <v>6.6930000000000005</v>
      </c>
    </row>
    <row r="79" spans="2:18" x14ac:dyDescent="0.2">
      <c r="B79" s="16">
        <v>166</v>
      </c>
      <c r="C79" s="17">
        <v>6.7370000000000001</v>
      </c>
      <c r="D79" s="55">
        <v>0.04</v>
      </c>
      <c r="E79" s="52">
        <f t="shared" si="3"/>
        <v>6.9430000000000005</v>
      </c>
      <c r="F79" s="53">
        <f t="shared" si="4"/>
        <v>6.9030000000000005</v>
      </c>
      <c r="G79" s="54">
        <f t="shared" si="5"/>
        <v>6.9830000000000005</v>
      </c>
      <c r="O79" s="104">
        <f t="shared" si="7"/>
        <v>6.87174</v>
      </c>
      <c r="P79" s="104">
        <f t="shared" si="8"/>
        <v>7.4107000000000003</v>
      </c>
      <c r="Q79" s="101">
        <f t="shared" si="9"/>
        <v>166</v>
      </c>
      <c r="R79" s="104">
        <f t="shared" si="6"/>
        <v>6.9430000000000005</v>
      </c>
    </row>
    <row r="80" spans="2:18" x14ac:dyDescent="0.2">
      <c r="B80" s="16">
        <v>167</v>
      </c>
      <c r="C80" s="17">
        <v>6.9870000000000001</v>
      </c>
      <c r="D80" s="55">
        <v>0.04</v>
      </c>
      <c r="E80" s="52">
        <f t="shared" si="3"/>
        <v>7.1930000000000005</v>
      </c>
      <c r="F80" s="53">
        <f t="shared" si="4"/>
        <v>7.1530000000000005</v>
      </c>
      <c r="G80" s="54">
        <f t="shared" si="5"/>
        <v>7.2330000000000005</v>
      </c>
      <c r="O80" s="104">
        <f t="shared" si="7"/>
        <v>7.1267399999999999</v>
      </c>
      <c r="P80" s="104">
        <f t="shared" si="8"/>
        <v>7.6857000000000006</v>
      </c>
      <c r="Q80" s="101">
        <f t="shared" si="9"/>
        <v>167</v>
      </c>
      <c r="R80" s="104">
        <f t="shared" si="6"/>
        <v>7.1930000000000005</v>
      </c>
    </row>
    <row r="81" spans="2:18" x14ac:dyDescent="0.2">
      <c r="B81" s="16">
        <v>168</v>
      </c>
      <c r="C81" s="17">
        <v>7.2370000000000001</v>
      </c>
      <c r="D81" s="55">
        <v>4.4999999999999998E-2</v>
      </c>
      <c r="E81" s="52">
        <f t="shared" si="3"/>
        <v>7.4430000000000005</v>
      </c>
      <c r="F81" s="53">
        <f t="shared" si="4"/>
        <v>7.3980000000000006</v>
      </c>
      <c r="G81" s="54">
        <f t="shared" si="5"/>
        <v>7.4880000000000004</v>
      </c>
      <c r="O81" s="104">
        <f t="shared" si="7"/>
        <v>7.3817400000000006</v>
      </c>
      <c r="P81" s="104">
        <f t="shared" si="8"/>
        <v>7.960700000000001</v>
      </c>
      <c r="Q81" s="101">
        <f t="shared" si="9"/>
        <v>168</v>
      </c>
      <c r="R81" s="104">
        <f t="shared" si="6"/>
        <v>7.4430000000000005</v>
      </c>
    </row>
    <row r="82" spans="2:18" x14ac:dyDescent="0.2">
      <c r="B82" s="16">
        <v>169</v>
      </c>
      <c r="C82" s="17">
        <v>7.4870000000000001</v>
      </c>
      <c r="D82" s="55">
        <v>4.4999999999999998E-2</v>
      </c>
      <c r="E82" s="52">
        <f t="shared" si="3"/>
        <v>7.6930000000000005</v>
      </c>
      <c r="F82" s="53">
        <f t="shared" si="4"/>
        <v>7.6480000000000006</v>
      </c>
      <c r="G82" s="54">
        <f t="shared" si="5"/>
        <v>7.7380000000000004</v>
      </c>
      <c r="O82" s="104">
        <f t="shared" si="7"/>
        <v>7.6367400000000005</v>
      </c>
      <c r="P82" s="104">
        <f t="shared" si="8"/>
        <v>8.2357000000000014</v>
      </c>
      <c r="Q82" s="101">
        <f t="shared" si="9"/>
        <v>169</v>
      </c>
      <c r="R82" s="104">
        <f t="shared" si="6"/>
        <v>7.6930000000000005</v>
      </c>
    </row>
    <row r="83" spans="2:18" x14ac:dyDescent="0.2">
      <c r="B83" s="16">
        <v>170</v>
      </c>
      <c r="C83" s="17">
        <v>7.7370000000000001</v>
      </c>
      <c r="D83" s="55">
        <v>4.4999999999999998E-2</v>
      </c>
      <c r="E83" s="52">
        <f t="shared" si="3"/>
        <v>7.9430000000000005</v>
      </c>
      <c r="F83" s="53">
        <f t="shared" si="4"/>
        <v>7.8980000000000006</v>
      </c>
      <c r="G83" s="54">
        <f t="shared" si="5"/>
        <v>7.9880000000000004</v>
      </c>
      <c r="O83" s="104">
        <f t="shared" si="7"/>
        <v>7.8917400000000004</v>
      </c>
      <c r="P83" s="104">
        <f t="shared" si="8"/>
        <v>8.5106999999999999</v>
      </c>
      <c r="Q83" s="101">
        <f t="shared" si="9"/>
        <v>170</v>
      </c>
      <c r="R83" s="104">
        <f t="shared" si="6"/>
        <v>7.9430000000000005</v>
      </c>
    </row>
    <row r="84" spans="2:18" x14ac:dyDescent="0.2">
      <c r="B84" s="16">
        <v>171</v>
      </c>
      <c r="C84" s="17">
        <v>7.9870000000000001</v>
      </c>
      <c r="D84" s="55">
        <v>4.4999999999999998E-2</v>
      </c>
      <c r="E84" s="52">
        <f t="shared" si="3"/>
        <v>8.1929999999999996</v>
      </c>
      <c r="F84" s="53">
        <f t="shared" si="4"/>
        <v>8.1479999999999997</v>
      </c>
      <c r="G84" s="54">
        <f t="shared" si="5"/>
        <v>8.2379999999999995</v>
      </c>
      <c r="O84" s="104">
        <f t="shared" si="7"/>
        <v>8.1467399999999994</v>
      </c>
      <c r="P84" s="104">
        <f t="shared" si="8"/>
        <v>8.7857000000000003</v>
      </c>
      <c r="Q84" s="101">
        <f t="shared" si="9"/>
        <v>171</v>
      </c>
      <c r="R84" s="104">
        <f t="shared" si="6"/>
        <v>8.1929999999999996</v>
      </c>
    </row>
    <row r="85" spans="2:18" x14ac:dyDescent="0.2">
      <c r="B85" s="16">
        <v>172</v>
      </c>
      <c r="C85" s="17">
        <v>8.2370000000000001</v>
      </c>
      <c r="D85" s="55">
        <v>0.05</v>
      </c>
      <c r="E85" s="52">
        <f t="shared" si="3"/>
        <v>8.4429999999999996</v>
      </c>
      <c r="F85" s="53">
        <f t="shared" si="4"/>
        <v>8.3929999999999989</v>
      </c>
      <c r="G85" s="54">
        <f t="shared" si="5"/>
        <v>8.4930000000000003</v>
      </c>
      <c r="O85" s="104">
        <f t="shared" si="7"/>
        <v>8.4017400000000002</v>
      </c>
      <c r="P85" s="104">
        <f t="shared" si="8"/>
        <v>9.0607000000000006</v>
      </c>
      <c r="Q85" s="101">
        <f t="shared" si="9"/>
        <v>172</v>
      </c>
      <c r="R85" s="104">
        <f t="shared" si="6"/>
        <v>8.4429999999999996</v>
      </c>
    </row>
    <row r="86" spans="2:18" x14ac:dyDescent="0.2">
      <c r="B86" s="16">
        <v>173</v>
      </c>
      <c r="C86" s="17">
        <v>8.4870000000000001</v>
      </c>
      <c r="D86" s="55">
        <v>0.05</v>
      </c>
      <c r="E86" s="52">
        <f t="shared" si="3"/>
        <v>8.6929999999999996</v>
      </c>
      <c r="F86" s="53">
        <f t="shared" si="4"/>
        <v>8.6429999999999989</v>
      </c>
      <c r="G86" s="54">
        <f t="shared" si="5"/>
        <v>8.7430000000000003</v>
      </c>
      <c r="O86" s="104">
        <f t="shared" si="7"/>
        <v>8.656740000000001</v>
      </c>
      <c r="P86" s="104">
        <f t="shared" si="8"/>
        <v>9.335700000000001</v>
      </c>
      <c r="Q86" s="101">
        <f t="shared" si="9"/>
        <v>173</v>
      </c>
      <c r="R86" s="104">
        <f t="shared" si="6"/>
        <v>8.6929999999999996</v>
      </c>
    </row>
    <row r="87" spans="2:18" x14ac:dyDescent="0.2">
      <c r="O87" s="101"/>
      <c r="P87" s="101"/>
      <c r="Q87" s="101"/>
      <c r="R87" s="101"/>
    </row>
    <row r="88" spans="2:18" x14ac:dyDescent="0.2">
      <c r="O88" s="101"/>
      <c r="P88" s="101"/>
      <c r="Q88" s="101"/>
      <c r="R88" s="101"/>
    </row>
    <row r="89" spans="2:18" x14ac:dyDescent="0.2">
      <c r="O89" s="58"/>
      <c r="P89" s="58"/>
      <c r="Q89" s="58"/>
      <c r="R89" s="58"/>
    </row>
    <row r="90" spans="2:18" x14ac:dyDescent="0.2">
      <c r="O90" s="58"/>
      <c r="P90" s="58"/>
      <c r="Q90" s="58"/>
      <c r="R90" s="58"/>
    </row>
    <row r="91" spans="2:18" x14ac:dyDescent="0.2">
      <c r="O91" s="58"/>
      <c r="P91" s="58"/>
      <c r="Q91" s="58"/>
      <c r="R91" s="58"/>
    </row>
    <row r="92" spans="2:18" x14ac:dyDescent="0.2">
      <c r="O92" s="58"/>
      <c r="P92" s="58"/>
      <c r="Q92" s="58"/>
      <c r="R92" s="58"/>
    </row>
    <row r="93" spans="2:18" x14ac:dyDescent="0.2">
      <c r="O93" s="58"/>
      <c r="P93" s="58"/>
      <c r="Q93" s="58"/>
      <c r="R93" s="58"/>
    </row>
    <row r="94" spans="2:18" x14ac:dyDescent="0.2">
      <c r="O94" s="58"/>
      <c r="P94" s="58"/>
      <c r="Q94" s="58"/>
      <c r="R94" s="58"/>
    </row>
    <row r="95" spans="2:18" x14ac:dyDescent="0.2">
      <c r="O95" s="58"/>
      <c r="P95" s="58"/>
      <c r="Q95" s="58"/>
      <c r="R95" s="58"/>
    </row>
    <row r="96" spans="2:18" x14ac:dyDescent="0.2">
      <c r="O96" s="58"/>
      <c r="P96" s="58"/>
      <c r="Q96" s="58"/>
      <c r="R96" s="58"/>
    </row>
  </sheetData>
  <sheetProtection password="C7BC" sheet="1" objects="1" scenarios="1"/>
  <pageMargins left="0.49" right="0.32" top="0.74" bottom="0.78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96"/>
  <sheetViews>
    <sheetView showGridLines="0" workbookViewId="0">
      <selection activeCell="G19" sqref="G19"/>
    </sheetView>
  </sheetViews>
  <sheetFormatPr baseColWidth="10" defaultColWidth="9.140625" defaultRowHeight="12.75" x14ac:dyDescent="0.2"/>
  <cols>
    <col min="1" max="1" width="2.5703125" style="17" customWidth="1"/>
    <col min="2" max="2" width="10.42578125" style="17" customWidth="1"/>
    <col min="3" max="3" width="11.5703125" style="17" customWidth="1"/>
    <col min="4" max="16384" width="9.140625" style="17"/>
  </cols>
  <sheetData>
    <row r="1" spans="2:10" x14ac:dyDescent="0.2">
      <c r="B1" s="16" t="s">
        <v>0</v>
      </c>
    </row>
    <row r="2" spans="2:10" x14ac:dyDescent="0.2">
      <c r="B2" s="18" t="s">
        <v>1</v>
      </c>
    </row>
    <row r="4" spans="2:10" x14ac:dyDescent="0.2">
      <c r="B4" s="19" t="s">
        <v>2</v>
      </c>
    </row>
    <row r="5" spans="2:10" x14ac:dyDescent="0.2">
      <c r="B5" s="19" t="s">
        <v>3</v>
      </c>
    </row>
    <row r="11" spans="2:10" x14ac:dyDescent="0.2">
      <c r="B11" s="28" t="s">
        <v>29</v>
      </c>
    </row>
    <row r="13" spans="2:10" x14ac:dyDescent="0.2">
      <c r="B13" s="29" t="s">
        <v>5</v>
      </c>
      <c r="F13" s="30" t="s">
        <v>6</v>
      </c>
      <c r="G13" s="31" t="s">
        <v>6</v>
      </c>
      <c r="H13" s="32" t="s">
        <v>6</v>
      </c>
      <c r="I13" s="33" t="s">
        <v>7</v>
      </c>
      <c r="J13" s="34" t="s">
        <v>7</v>
      </c>
    </row>
    <row r="14" spans="2:10" x14ac:dyDescent="0.2">
      <c r="B14" s="82" t="s">
        <v>8</v>
      </c>
      <c r="C14" s="82" t="s">
        <v>9</v>
      </c>
      <c r="D14" s="82" t="s">
        <v>10</v>
      </c>
      <c r="E14" s="84" t="s">
        <v>11</v>
      </c>
      <c r="F14" s="35" t="s">
        <v>12</v>
      </c>
      <c r="G14" s="36" t="s">
        <v>13</v>
      </c>
      <c r="H14" s="32" t="s">
        <v>14</v>
      </c>
      <c r="I14" s="33" t="s">
        <v>15</v>
      </c>
      <c r="J14" s="34" t="s">
        <v>6</v>
      </c>
    </row>
    <row r="15" spans="2:10" ht="13.5" thickBot="1" x14ac:dyDescent="0.25">
      <c r="B15" s="83" t="s">
        <v>16</v>
      </c>
      <c r="C15" s="83" t="s">
        <v>17</v>
      </c>
      <c r="D15" s="83" t="s">
        <v>18</v>
      </c>
      <c r="E15" s="85" t="s">
        <v>19</v>
      </c>
      <c r="F15" s="35" t="s">
        <v>18</v>
      </c>
      <c r="G15" s="37" t="s">
        <v>18</v>
      </c>
      <c r="H15" s="38" t="s">
        <v>18</v>
      </c>
      <c r="I15" s="33" t="s">
        <v>20</v>
      </c>
      <c r="J15" s="34" t="s">
        <v>21</v>
      </c>
    </row>
    <row r="16" spans="2:10" ht="13.5" thickBot="1" x14ac:dyDescent="0.25">
      <c r="B16" s="87">
        <v>1.2254</v>
      </c>
      <c r="C16" s="97">
        <v>3.0000000000000001E-3</v>
      </c>
      <c r="D16" s="99">
        <f>B16-C16</f>
        <v>1.2224000000000002</v>
      </c>
      <c r="E16" s="86" t="e">
        <f>VLOOKUP(($D16-2*0.111),table2b,3)</f>
        <v>#N/A</v>
      </c>
      <c r="F16" s="65" t="e">
        <f>VLOOKUP($E16,tab1b,4)</f>
        <v>#N/A</v>
      </c>
      <c r="G16" s="40" t="e">
        <f>VLOOKUP($E16,tab1b,5)</f>
        <v>#N/A</v>
      </c>
      <c r="H16" s="41" t="e">
        <f>VLOOKUP($E16,tab1b,6)</f>
        <v>#N/A</v>
      </c>
      <c r="I16" s="17">
        <f>D16-2*0.111</f>
        <v>1.0004000000000002</v>
      </c>
      <c r="J16" s="42" t="e">
        <f>(I16-VLOOKUP($E16,tab1b,2))/VLOOKUP($E16,tab1b,2)</f>
        <v>#N/A</v>
      </c>
    </row>
    <row r="17" spans="2:18" ht="13.5" thickBot="1" x14ac:dyDescent="0.25">
      <c r="B17" s="94"/>
      <c r="C17" s="88">
        <f>C16*1000</f>
        <v>3</v>
      </c>
      <c r="D17" s="95"/>
      <c r="E17" s="96"/>
      <c r="F17" s="41"/>
    </row>
    <row r="18" spans="2:18" x14ac:dyDescent="0.2">
      <c r="B18" s="116" t="str">
        <f>IF(B16&gt;13,"Casing ID must be 13 in. or less","")</f>
        <v/>
      </c>
      <c r="C18" s="44"/>
      <c r="D18" s="39"/>
      <c r="F18" s="45" t="s">
        <v>30</v>
      </c>
    </row>
    <row r="20" spans="2:18" x14ac:dyDescent="0.2">
      <c r="B20" s="46" t="s">
        <v>31</v>
      </c>
      <c r="O20" s="76" t="s">
        <v>24</v>
      </c>
      <c r="P20" s="76"/>
      <c r="Q20" s="58"/>
      <c r="R20" s="58"/>
    </row>
    <row r="21" spans="2:18" x14ac:dyDescent="0.2">
      <c r="B21" s="47" t="s">
        <v>19</v>
      </c>
      <c r="C21" s="48" t="s">
        <v>12</v>
      </c>
      <c r="D21" s="49" t="s">
        <v>25</v>
      </c>
      <c r="E21" s="35" t="s">
        <v>12</v>
      </c>
      <c r="F21" s="37" t="s">
        <v>13</v>
      </c>
      <c r="G21" s="32" t="s">
        <v>14</v>
      </c>
      <c r="O21" s="59">
        <v>0.02</v>
      </c>
      <c r="P21" s="59">
        <v>0.1</v>
      </c>
      <c r="Q21" s="60" t="str">
        <f>B21</f>
        <v>size</v>
      </c>
      <c r="R21" s="60" t="s">
        <v>18</v>
      </c>
    </row>
    <row r="22" spans="2:18" x14ac:dyDescent="0.2">
      <c r="B22" s="47"/>
      <c r="C22" s="48" t="s">
        <v>16</v>
      </c>
      <c r="D22" s="33" t="s">
        <v>16</v>
      </c>
      <c r="E22" s="35" t="s">
        <v>18</v>
      </c>
      <c r="F22" s="37" t="s">
        <v>18</v>
      </c>
      <c r="G22" s="38" t="s">
        <v>18</v>
      </c>
      <c r="H22" s="16"/>
      <c r="O22" s="58"/>
      <c r="P22" s="58"/>
      <c r="Q22" s="58"/>
      <c r="R22" s="58"/>
    </row>
    <row r="23" spans="2:18" x14ac:dyDescent="0.2">
      <c r="B23" s="44">
        <v>216</v>
      </c>
      <c r="C23" s="63">
        <v>1.109</v>
      </c>
      <c r="D23" s="51">
        <v>1.2E-2</v>
      </c>
      <c r="E23" s="52">
        <f>C23+2*(0.139)</f>
        <v>1.387</v>
      </c>
      <c r="F23" s="53">
        <f>E23-D23</f>
        <v>1.375</v>
      </c>
      <c r="G23" s="54">
        <f>E23+D23</f>
        <v>1.399</v>
      </c>
      <c r="O23" s="61">
        <f t="shared" ref="O23:O86" si="0">1.02*C23</f>
        <v>1.1311800000000001</v>
      </c>
      <c r="P23" s="61">
        <f t="shared" ref="P23:P86" si="1">1.1*C23</f>
        <v>1.2199</v>
      </c>
      <c r="Q23" s="58">
        <f t="shared" ref="Q23:Q86" si="2">B23</f>
        <v>216</v>
      </c>
      <c r="R23" s="61">
        <f>E23</f>
        <v>1.387</v>
      </c>
    </row>
    <row r="24" spans="2:18" x14ac:dyDescent="0.2">
      <c r="B24" s="16">
        <f>B23+1</f>
        <v>217</v>
      </c>
      <c r="C24" s="64">
        <f t="shared" ref="C24:C29" si="3">C23+1/16</f>
        <v>1.1715</v>
      </c>
      <c r="D24" s="51">
        <v>1.2E-2</v>
      </c>
      <c r="E24" s="52">
        <f t="shared" ref="E24:E86" si="4">C24+2*(0.139)</f>
        <v>1.4495</v>
      </c>
      <c r="F24" s="53">
        <f t="shared" ref="F24:F86" si="5">E24-D24</f>
        <v>1.4375</v>
      </c>
      <c r="G24" s="54">
        <f t="shared" ref="G24:G86" si="6">E24+D24</f>
        <v>1.4615</v>
      </c>
      <c r="O24" s="61">
        <f t="shared" si="0"/>
        <v>1.19493</v>
      </c>
      <c r="P24" s="61">
        <f t="shared" si="1"/>
        <v>1.2886500000000001</v>
      </c>
      <c r="Q24" s="58">
        <f t="shared" si="2"/>
        <v>217</v>
      </c>
      <c r="R24" s="61">
        <f t="shared" ref="R24:R86" si="7">E24</f>
        <v>1.4495</v>
      </c>
    </row>
    <row r="25" spans="2:18" x14ac:dyDescent="0.2">
      <c r="B25" s="16">
        <f t="shared" ref="B25:B86" si="8">B24+1</f>
        <v>218</v>
      </c>
      <c r="C25" s="64">
        <f t="shared" si="3"/>
        <v>1.234</v>
      </c>
      <c r="D25" s="51">
        <v>1.2E-2</v>
      </c>
      <c r="E25" s="52">
        <f t="shared" si="4"/>
        <v>1.512</v>
      </c>
      <c r="F25" s="53">
        <f t="shared" si="5"/>
        <v>1.5</v>
      </c>
      <c r="G25" s="54">
        <f t="shared" si="6"/>
        <v>1.524</v>
      </c>
      <c r="O25" s="61">
        <f t="shared" si="0"/>
        <v>1.25868</v>
      </c>
      <c r="P25" s="61">
        <f t="shared" si="1"/>
        <v>1.3574000000000002</v>
      </c>
      <c r="Q25" s="58">
        <f t="shared" si="2"/>
        <v>218</v>
      </c>
      <c r="R25" s="61">
        <f t="shared" si="7"/>
        <v>1.512</v>
      </c>
    </row>
    <row r="26" spans="2:18" x14ac:dyDescent="0.2">
      <c r="B26" s="16">
        <f t="shared" si="8"/>
        <v>219</v>
      </c>
      <c r="C26" s="64">
        <f t="shared" si="3"/>
        <v>1.2965</v>
      </c>
      <c r="D26" s="51">
        <v>1.2E-2</v>
      </c>
      <c r="E26" s="52">
        <f t="shared" si="4"/>
        <v>1.5745</v>
      </c>
      <c r="F26" s="53">
        <f t="shared" si="5"/>
        <v>1.5625</v>
      </c>
      <c r="G26" s="54">
        <f t="shared" si="6"/>
        <v>1.5865</v>
      </c>
      <c r="O26" s="61">
        <f t="shared" si="0"/>
        <v>1.32243</v>
      </c>
      <c r="P26" s="61">
        <f t="shared" si="1"/>
        <v>1.42615</v>
      </c>
      <c r="Q26" s="58">
        <f t="shared" si="2"/>
        <v>219</v>
      </c>
      <c r="R26" s="61">
        <f t="shared" si="7"/>
        <v>1.5745</v>
      </c>
    </row>
    <row r="27" spans="2:18" x14ac:dyDescent="0.2">
      <c r="B27" s="16">
        <f t="shared" si="8"/>
        <v>220</v>
      </c>
      <c r="C27" s="64">
        <f t="shared" si="3"/>
        <v>1.359</v>
      </c>
      <c r="D27" s="51">
        <v>1.2E-2</v>
      </c>
      <c r="E27" s="52">
        <f t="shared" si="4"/>
        <v>1.637</v>
      </c>
      <c r="F27" s="53">
        <f t="shared" si="5"/>
        <v>1.625</v>
      </c>
      <c r="G27" s="54">
        <f t="shared" si="6"/>
        <v>1.649</v>
      </c>
      <c r="O27" s="61">
        <f t="shared" si="0"/>
        <v>1.38618</v>
      </c>
      <c r="P27" s="61">
        <f t="shared" si="1"/>
        <v>1.4949000000000001</v>
      </c>
      <c r="Q27" s="58">
        <f t="shared" si="2"/>
        <v>220</v>
      </c>
      <c r="R27" s="61">
        <f t="shared" si="7"/>
        <v>1.637</v>
      </c>
    </row>
    <row r="28" spans="2:18" x14ac:dyDescent="0.2">
      <c r="B28" s="16">
        <f t="shared" si="8"/>
        <v>221</v>
      </c>
      <c r="C28" s="64">
        <f t="shared" si="3"/>
        <v>1.4215</v>
      </c>
      <c r="D28" s="51">
        <v>1.2E-2</v>
      </c>
      <c r="E28" s="52">
        <f t="shared" si="4"/>
        <v>1.6995</v>
      </c>
      <c r="F28" s="53">
        <f t="shared" si="5"/>
        <v>1.6875</v>
      </c>
      <c r="G28" s="54">
        <f t="shared" si="6"/>
        <v>1.7115</v>
      </c>
      <c r="O28" s="61">
        <f t="shared" si="0"/>
        <v>1.4499299999999999</v>
      </c>
      <c r="P28" s="61">
        <f t="shared" si="1"/>
        <v>1.5636500000000002</v>
      </c>
      <c r="Q28" s="58">
        <f t="shared" si="2"/>
        <v>221</v>
      </c>
      <c r="R28" s="61">
        <f t="shared" si="7"/>
        <v>1.6995</v>
      </c>
    </row>
    <row r="29" spans="2:18" x14ac:dyDescent="0.2">
      <c r="B29" s="16">
        <f t="shared" si="8"/>
        <v>222</v>
      </c>
      <c r="C29" s="64">
        <f t="shared" si="3"/>
        <v>1.484</v>
      </c>
      <c r="D29" s="55">
        <v>1.4999999999999999E-2</v>
      </c>
      <c r="E29" s="52">
        <f t="shared" si="4"/>
        <v>1.762</v>
      </c>
      <c r="F29" s="53">
        <f t="shared" si="5"/>
        <v>1.7470000000000001</v>
      </c>
      <c r="G29" s="54">
        <f t="shared" si="6"/>
        <v>1.7769999999999999</v>
      </c>
      <c r="O29" s="61">
        <f t="shared" si="0"/>
        <v>1.5136799999999999</v>
      </c>
      <c r="P29" s="61">
        <f t="shared" si="1"/>
        <v>1.6324000000000001</v>
      </c>
      <c r="Q29" s="58">
        <f t="shared" si="2"/>
        <v>222</v>
      </c>
      <c r="R29" s="61">
        <f t="shared" si="7"/>
        <v>1.762</v>
      </c>
    </row>
    <row r="30" spans="2:18" x14ac:dyDescent="0.2">
      <c r="B30" s="16">
        <f t="shared" si="8"/>
        <v>223</v>
      </c>
      <c r="C30" s="64">
        <f>C29+2/16</f>
        <v>1.609</v>
      </c>
      <c r="D30" s="55">
        <v>1.4999999999999999E-2</v>
      </c>
      <c r="E30" s="52">
        <f t="shared" si="4"/>
        <v>1.887</v>
      </c>
      <c r="F30" s="53">
        <f t="shared" si="5"/>
        <v>1.8720000000000001</v>
      </c>
      <c r="G30" s="54">
        <f t="shared" si="6"/>
        <v>1.9019999999999999</v>
      </c>
      <c r="O30" s="61">
        <f t="shared" si="0"/>
        <v>1.6411800000000001</v>
      </c>
      <c r="P30" s="61">
        <f t="shared" si="1"/>
        <v>1.7699</v>
      </c>
      <c r="Q30" s="58">
        <f t="shared" si="2"/>
        <v>223</v>
      </c>
      <c r="R30" s="61">
        <f t="shared" si="7"/>
        <v>1.887</v>
      </c>
    </row>
    <row r="31" spans="2:18" x14ac:dyDescent="0.2">
      <c r="B31" s="16">
        <f t="shared" si="8"/>
        <v>224</v>
      </c>
      <c r="C31" s="64">
        <f t="shared" ref="C31:C65" si="9">C30+2/16</f>
        <v>1.734</v>
      </c>
      <c r="D31" s="55">
        <v>1.4999999999999999E-2</v>
      </c>
      <c r="E31" s="52">
        <f t="shared" si="4"/>
        <v>2.012</v>
      </c>
      <c r="F31" s="53">
        <f t="shared" si="5"/>
        <v>1.9970000000000001</v>
      </c>
      <c r="G31" s="54">
        <f t="shared" si="6"/>
        <v>2.0270000000000001</v>
      </c>
      <c r="O31" s="61">
        <f t="shared" si="0"/>
        <v>1.76868</v>
      </c>
      <c r="P31" s="61">
        <f t="shared" si="1"/>
        <v>1.9074000000000002</v>
      </c>
      <c r="Q31" s="58">
        <f t="shared" si="2"/>
        <v>224</v>
      </c>
      <c r="R31" s="61">
        <f t="shared" si="7"/>
        <v>2.012</v>
      </c>
    </row>
    <row r="32" spans="2:18" x14ac:dyDescent="0.2">
      <c r="B32" s="16">
        <f t="shared" si="8"/>
        <v>225</v>
      </c>
      <c r="C32" s="64">
        <f t="shared" si="9"/>
        <v>1.859</v>
      </c>
      <c r="D32" s="55">
        <v>1.7999999999999999E-2</v>
      </c>
      <c r="E32" s="52">
        <f t="shared" si="4"/>
        <v>2.137</v>
      </c>
      <c r="F32" s="53">
        <f t="shared" si="5"/>
        <v>2.1190000000000002</v>
      </c>
      <c r="G32" s="54">
        <f t="shared" si="6"/>
        <v>2.1549999999999998</v>
      </c>
      <c r="O32" s="61">
        <f t="shared" si="0"/>
        <v>1.89618</v>
      </c>
      <c r="P32" s="61">
        <f t="shared" si="1"/>
        <v>2.0449000000000002</v>
      </c>
      <c r="Q32" s="58">
        <f t="shared" si="2"/>
        <v>225</v>
      </c>
      <c r="R32" s="61">
        <f t="shared" si="7"/>
        <v>2.137</v>
      </c>
    </row>
    <row r="33" spans="2:18" x14ac:dyDescent="0.2">
      <c r="B33" s="16">
        <f t="shared" si="8"/>
        <v>226</v>
      </c>
      <c r="C33" s="64">
        <f t="shared" si="9"/>
        <v>1.984</v>
      </c>
      <c r="D33" s="55">
        <v>1.7999999999999999E-2</v>
      </c>
      <c r="E33" s="52">
        <f t="shared" si="4"/>
        <v>2.262</v>
      </c>
      <c r="F33" s="53">
        <f t="shared" si="5"/>
        <v>2.2440000000000002</v>
      </c>
      <c r="G33" s="54">
        <f t="shared" si="6"/>
        <v>2.2799999999999998</v>
      </c>
      <c r="O33" s="61">
        <f t="shared" si="0"/>
        <v>2.0236800000000001</v>
      </c>
      <c r="P33" s="61">
        <f t="shared" si="1"/>
        <v>2.1824000000000003</v>
      </c>
      <c r="Q33" s="58">
        <f t="shared" si="2"/>
        <v>226</v>
      </c>
      <c r="R33" s="61">
        <f t="shared" si="7"/>
        <v>2.262</v>
      </c>
    </row>
    <row r="34" spans="2:18" x14ac:dyDescent="0.2">
      <c r="B34" s="16">
        <f t="shared" si="8"/>
        <v>227</v>
      </c>
      <c r="C34" s="64">
        <f t="shared" si="9"/>
        <v>2.109</v>
      </c>
      <c r="D34" s="55">
        <v>1.7999999999999999E-2</v>
      </c>
      <c r="E34" s="52">
        <f t="shared" si="4"/>
        <v>2.387</v>
      </c>
      <c r="F34" s="53">
        <f t="shared" si="5"/>
        <v>2.3690000000000002</v>
      </c>
      <c r="G34" s="54">
        <f t="shared" si="6"/>
        <v>2.4049999999999998</v>
      </c>
      <c r="O34" s="61">
        <f t="shared" si="0"/>
        <v>2.1511800000000001</v>
      </c>
      <c r="P34" s="61">
        <f t="shared" si="1"/>
        <v>2.3199000000000001</v>
      </c>
      <c r="Q34" s="58">
        <f t="shared" si="2"/>
        <v>227</v>
      </c>
      <c r="R34" s="61">
        <f t="shared" si="7"/>
        <v>2.387</v>
      </c>
    </row>
    <row r="35" spans="2:18" x14ac:dyDescent="0.2">
      <c r="B35" s="16">
        <f t="shared" si="8"/>
        <v>228</v>
      </c>
      <c r="C35" s="64">
        <f t="shared" si="9"/>
        <v>2.234</v>
      </c>
      <c r="D35" s="55">
        <v>0.02</v>
      </c>
      <c r="E35" s="52">
        <f t="shared" si="4"/>
        <v>2.512</v>
      </c>
      <c r="F35" s="53">
        <f t="shared" si="5"/>
        <v>2.492</v>
      </c>
      <c r="G35" s="54">
        <f t="shared" si="6"/>
        <v>2.532</v>
      </c>
      <c r="O35" s="61">
        <f t="shared" si="0"/>
        <v>2.27868</v>
      </c>
      <c r="P35" s="61">
        <f t="shared" si="1"/>
        <v>2.4574000000000003</v>
      </c>
      <c r="Q35" s="58">
        <f t="shared" si="2"/>
        <v>228</v>
      </c>
      <c r="R35" s="61">
        <f t="shared" si="7"/>
        <v>2.512</v>
      </c>
    </row>
    <row r="36" spans="2:18" x14ac:dyDescent="0.2">
      <c r="B36" s="16">
        <f t="shared" si="8"/>
        <v>229</v>
      </c>
      <c r="C36" s="64">
        <f t="shared" si="9"/>
        <v>2.359</v>
      </c>
      <c r="D36" s="55">
        <v>0.02</v>
      </c>
      <c r="E36" s="52">
        <f t="shared" si="4"/>
        <v>2.637</v>
      </c>
      <c r="F36" s="53">
        <f t="shared" si="5"/>
        <v>2.617</v>
      </c>
      <c r="G36" s="54">
        <f t="shared" si="6"/>
        <v>2.657</v>
      </c>
      <c r="O36" s="61">
        <f t="shared" si="0"/>
        <v>2.40618</v>
      </c>
      <c r="P36" s="61">
        <f t="shared" si="1"/>
        <v>2.5949</v>
      </c>
      <c r="Q36" s="58">
        <f t="shared" si="2"/>
        <v>229</v>
      </c>
      <c r="R36" s="61">
        <f t="shared" si="7"/>
        <v>2.637</v>
      </c>
    </row>
    <row r="37" spans="2:18" x14ac:dyDescent="0.2">
      <c r="B37" s="16">
        <f t="shared" si="8"/>
        <v>230</v>
      </c>
      <c r="C37" s="64">
        <f t="shared" si="9"/>
        <v>2.484</v>
      </c>
      <c r="D37" s="55">
        <v>0.02</v>
      </c>
      <c r="E37" s="52">
        <f t="shared" si="4"/>
        <v>2.762</v>
      </c>
      <c r="F37" s="53">
        <f t="shared" si="5"/>
        <v>2.742</v>
      </c>
      <c r="G37" s="54">
        <f t="shared" si="6"/>
        <v>2.782</v>
      </c>
      <c r="O37" s="61">
        <f t="shared" si="0"/>
        <v>2.5336799999999999</v>
      </c>
      <c r="P37" s="61">
        <f t="shared" si="1"/>
        <v>2.7324000000000002</v>
      </c>
      <c r="Q37" s="58">
        <f t="shared" si="2"/>
        <v>230</v>
      </c>
      <c r="R37" s="61">
        <f t="shared" si="7"/>
        <v>2.762</v>
      </c>
    </row>
    <row r="38" spans="2:18" x14ac:dyDescent="0.2">
      <c r="B38" s="16">
        <f t="shared" si="8"/>
        <v>231</v>
      </c>
      <c r="C38" s="64">
        <f t="shared" si="9"/>
        <v>2.609</v>
      </c>
      <c r="D38" s="55">
        <v>0.02</v>
      </c>
      <c r="E38" s="52">
        <f t="shared" si="4"/>
        <v>2.887</v>
      </c>
      <c r="F38" s="53">
        <f t="shared" si="5"/>
        <v>2.867</v>
      </c>
      <c r="G38" s="54">
        <f t="shared" si="6"/>
        <v>2.907</v>
      </c>
      <c r="O38" s="61">
        <f t="shared" si="0"/>
        <v>2.6611799999999999</v>
      </c>
      <c r="P38" s="61">
        <f t="shared" si="1"/>
        <v>2.8699000000000003</v>
      </c>
      <c r="Q38" s="58">
        <f t="shared" si="2"/>
        <v>231</v>
      </c>
      <c r="R38" s="61">
        <f t="shared" si="7"/>
        <v>2.887</v>
      </c>
    </row>
    <row r="39" spans="2:18" x14ac:dyDescent="0.2">
      <c r="B39" s="16">
        <f t="shared" si="8"/>
        <v>232</v>
      </c>
      <c r="C39" s="64">
        <f t="shared" si="9"/>
        <v>2.734</v>
      </c>
      <c r="D39" s="55">
        <v>2.4E-2</v>
      </c>
      <c r="E39" s="52">
        <f t="shared" si="4"/>
        <v>3.012</v>
      </c>
      <c r="F39" s="53">
        <f t="shared" si="5"/>
        <v>2.988</v>
      </c>
      <c r="G39" s="54">
        <f t="shared" si="6"/>
        <v>3.036</v>
      </c>
      <c r="O39" s="61">
        <f t="shared" si="0"/>
        <v>2.7886799999999998</v>
      </c>
      <c r="P39" s="61">
        <f t="shared" si="1"/>
        <v>3.0074000000000001</v>
      </c>
      <c r="Q39" s="58">
        <f t="shared" si="2"/>
        <v>232</v>
      </c>
      <c r="R39" s="61">
        <f t="shared" si="7"/>
        <v>3.012</v>
      </c>
    </row>
    <row r="40" spans="2:18" x14ac:dyDescent="0.2">
      <c r="B40" s="16">
        <f t="shared" si="8"/>
        <v>233</v>
      </c>
      <c r="C40" s="64">
        <f t="shared" si="9"/>
        <v>2.859</v>
      </c>
      <c r="D40" s="55">
        <v>2.4E-2</v>
      </c>
      <c r="E40" s="52">
        <f t="shared" si="4"/>
        <v>3.137</v>
      </c>
      <c r="F40" s="53">
        <f t="shared" si="5"/>
        <v>3.113</v>
      </c>
      <c r="G40" s="54">
        <f t="shared" si="6"/>
        <v>3.161</v>
      </c>
      <c r="O40" s="61">
        <f t="shared" si="0"/>
        <v>2.9161800000000002</v>
      </c>
      <c r="P40" s="61">
        <f t="shared" si="1"/>
        <v>3.1449000000000003</v>
      </c>
      <c r="Q40" s="58">
        <f t="shared" si="2"/>
        <v>233</v>
      </c>
      <c r="R40" s="61">
        <f t="shared" si="7"/>
        <v>3.137</v>
      </c>
    </row>
    <row r="41" spans="2:18" x14ac:dyDescent="0.2">
      <c r="B41" s="16">
        <f t="shared" si="8"/>
        <v>234</v>
      </c>
      <c r="C41" s="64">
        <f t="shared" si="9"/>
        <v>2.984</v>
      </c>
      <c r="D41" s="55">
        <v>2.4E-2</v>
      </c>
      <c r="E41" s="52">
        <f t="shared" si="4"/>
        <v>3.262</v>
      </c>
      <c r="F41" s="53">
        <f t="shared" si="5"/>
        <v>3.238</v>
      </c>
      <c r="G41" s="54">
        <f t="shared" si="6"/>
        <v>3.286</v>
      </c>
      <c r="O41" s="61">
        <f t="shared" si="0"/>
        <v>3.0436800000000002</v>
      </c>
      <c r="P41" s="61">
        <f t="shared" si="1"/>
        <v>3.2824000000000004</v>
      </c>
      <c r="Q41" s="58">
        <f t="shared" si="2"/>
        <v>234</v>
      </c>
      <c r="R41" s="61">
        <f t="shared" si="7"/>
        <v>3.262</v>
      </c>
    </row>
    <row r="42" spans="2:18" x14ac:dyDescent="0.2">
      <c r="B42" s="16">
        <f t="shared" si="8"/>
        <v>235</v>
      </c>
      <c r="C42" s="64">
        <f t="shared" si="9"/>
        <v>3.109</v>
      </c>
      <c r="D42" s="55">
        <v>2.4E-2</v>
      </c>
      <c r="E42" s="52">
        <f t="shared" si="4"/>
        <v>3.387</v>
      </c>
      <c r="F42" s="53">
        <f t="shared" si="5"/>
        <v>3.363</v>
      </c>
      <c r="G42" s="54">
        <f t="shared" si="6"/>
        <v>3.411</v>
      </c>
      <c r="O42" s="61">
        <f t="shared" si="0"/>
        <v>3.1711800000000001</v>
      </c>
      <c r="P42" s="61">
        <f t="shared" si="1"/>
        <v>3.4199000000000002</v>
      </c>
      <c r="Q42" s="58">
        <f t="shared" si="2"/>
        <v>235</v>
      </c>
      <c r="R42" s="61">
        <f t="shared" si="7"/>
        <v>3.387</v>
      </c>
    </row>
    <row r="43" spans="2:18" x14ac:dyDescent="0.2">
      <c r="B43" s="16">
        <f t="shared" si="8"/>
        <v>236</v>
      </c>
      <c r="C43" s="64">
        <f t="shared" si="9"/>
        <v>3.234</v>
      </c>
      <c r="D43" s="55">
        <v>2.4E-2</v>
      </c>
      <c r="E43" s="52">
        <f t="shared" si="4"/>
        <v>3.512</v>
      </c>
      <c r="F43" s="53">
        <f t="shared" si="5"/>
        <v>3.488</v>
      </c>
      <c r="G43" s="54">
        <f t="shared" si="6"/>
        <v>3.536</v>
      </c>
      <c r="O43" s="61">
        <f t="shared" si="0"/>
        <v>3.2986800000000001</v>
      </c>
      <c r="P43" s="61">
        <f t="shared" si="1"/>
        <v>3.5574000000000003</v>
      </c>
      <c r="Q43" s="58">
        <f t="shared" si="2"/>
        <v>236</v>
      </c>
      <c r="R43" s="61">
        <f t="shared" si="7"/>
        <v>3.512</v>
      </c>
    </row>
    <row r="44" spans="2:18" x14ac:dyDescent="0.2">
      <c r="B44" s="16">
        <f t="shared" si="8"/>
        <v>237</v>
      </c>
      <c r="C44" s="64">
        <f t="shared" si="9"/>
        <v>3.359</v>
      </c>
      <c r="D44" s="55">
        <v>2.4E-2</v>
      </c>
      <c r="E44" s="52">
        <f t="shared" si="4"/>
        <v>3.637</v>
      </c>
      <c r="F44" s="53">
        <f t="shared" si="5"/>
        <v>3.613</v>
      </c>
      <c r="G44" s="54">
        <f t="shared" si="6"/>
        <v>3.661</v>
      </c>
      <c r="O44" s="61">
        <f t="shared" si="0"/>
        <v>3.42618</v>
      </c>
      <c r="P44" s="61">
        <f t="shared" si="1"/>
        <v>3.6949000000000001</v>
      </c>
      <c r="Q44" s="58">
        <f t="shared" si="2"/>
        <v>237</v>
      </c>
      <c r="R44" s="61">
        <f t="shared" si="7"/>
        <v>3.637</v>
      </c>
    </row>
    <row r="45" spans="2:18" x14ac:dyDescent="0.2">
      <c r="B45" s="16">
        <f t="shared" si="8"/>
        <v>238</v>
      </c>
      <c r="C45" s="64">
        <f t="shared" si="9"/>
        <v>3.484</v>
      </c>
      <c r="D45" s="55">
        <v>2.4E-2</v>
      </c>
      <c r="E45" s="52">
        <f t="shared" si="4"/>
        <v>3.762</v>
      </c>
      <c r="F45" s="53">
        <f t="shared" si="5"/>
        <v>3.738</v>
      </c>
      <c r="G45" s="54">
        <f t="shared" si="6"/>
        <v>3.786</v>
      </c>
      <c r="O45" s="61">
        <f t="shared" si="0"/>
        <v>3.5536799999999999</v>
      </c>
      <c r="P45" s="61">
        <f t="shared" si="1"/>
        <v>3.8324000000000003</v>
      </c>
      <c r="Q45" s="58">
        <f t="shared" si="2"/>
        <v>238</v>
      </c>
      <c r="R45" s="61">
        <f t="shared" si="7"/>
        <v>3.762</v>
      </c>
    </row>
    <row r="46" spans="2:18" x14ac:dyDescent="0.2">
      <c r="B46" s="16">
        <f t="shared" si="8"/>
        <v>239</v>
      </c>
      <c r="C46" s="64">
        <f t="shared" si="9"/>
        <v>3.609</v>
      </c>
      <c r="D46" s="55">
        <v>2.8000000000000001E-2</v>
      </c>
      <c r="E46" s="52">
        <f t="shared" si="4"/>
        <v>3.887</v>
      </c>
      <c r="F46" s="53">
        <f t="shared" si="5"/>
        <v>3.859</v>
      </c>
      <c r="G46" s="54">
        <f t="shared" si="6"/>
        <v>3.915</v>
      </c>
      <c r="O46" s="61">
        <f t="shared" si="0"/>
        <v>3.6811799999999999</v>
      </c>
      <c r="P46" s="61">
        <f t="shared" si="1"/>
        <v>3.9699000000000004</v>
      </c>
      <c r="Q46" s="58">
        <f t="shared" si="2"/>
        <v>239</v>
      </c>
      <c r="R46" s="61">
        <f t="shared" si="7"/>
        <v>3.887</v>
      </c>
    </row>
    <row r="47" spans="2:18" x14ac:dyDescent="0.2">
      <c r="B47" s="16">
        <f t="shared" si="8"/>
        <v>240</v>
      </c>
      <c r="C47" s="64">
        <f t="shared" si="9"/>
        <v>3.734</v>
      </c>
      <c r="D47" s="55">
        <v>2.8000000000000001E-2</v>
      </c>
      <c r="E47" s="52">
        <f t="shared" si="4"/>
        <v>4.0120000000000005</v>
      </c>
      <c r="F47" s="53">
        <f t="shared" si="5"/>
        <v>3.9840000000000004</v>
      </c>
      <c r="G47" s="54">
        <f t="shared" si="6"/>
        <v>4.04</v>
      </c>
      <c r="O47" s="61">
        <f t="shared" si="0"/>
        <v>3.8086799999999998</v>
      </c>
      <c r="P47" s="61">
        <f t="shared" si="1"/>
        <v>4.1074000000000002</v>
      </c>
      <c r="Q47" s="58">
        <f t="shared" si="2"/>
        <v>240</v>
      </c>
      <c r="R47" s="61">
        <f t="shared" si="7"/>
        <v>4.0120000000000005</v>
      </c>
    </row>
    <row r="48" spans="2:18" x14ac:dyDescent="0.2">
      <c r="B48" s="16">
        <f t="shared" si="8"/>
        <v>241</v>
      </c>
      <c r="C48" s="64">
        <f t="shared" si="9"/>
        <v>3.859</v>
      </c>
      <c r="D48" s="55">
        <v>2.8000000000000001E-2</v>
      </c>
      <c r="E48" s="52">
        <f t="shared" si="4"/>
        <v>4.1370000000000005</v>
      </c>
      <c r="F48" s="53">
        <f t="shared" si="5"/>
        <v>4.1090000000000009</v>
      </c>
      <c r="G48" s="54">
        <f t="shared" si="6"/>
        <v>4.165</v>
      </c>
      <c r="O48" s="61">
        <f t="shared" si="0"/>
        <v>3.9361800000000002</v>
      </c>
      <c r="P48" s="61">
        <f t="shared" si="1"/>
        <v>4.2449000000000003</v>
      </c>
      <c r="Q48" s="58">
        <f t="shared" si="2"/>
        <v>241</v>
      </c>
      <c r="R48" s="61">
        <f t="shared" si="7"/>
        <v>4.1370000000000005</v>
      </c>
    </row>
    <row r="49" spans="2:18" x14ac:dyDescent="0.2">
      <c r="B49" s="16">
        <f t="shared" si="8"/>
        <v>242</v>
      </c>
      <c r="C49" s="64">
        <f t="shared" si="9"/>
        <v>3.984</v>
      </c>
      <c r="D49" s="55">
        <v>2.8000000000000001E-2</v>
      </c>
      <c r="E49" s="52">
        <f t="shared" si="4"/>
        <v>4.2620000000000005</v>
      </c>
      <c r="F49" s="53">
        <f t="shared" si="5"/>
        <v>4.2340000000000009</v>
      </c>
      <c r="G49" s="54">
        <f t="shared" si="6"/>
        <v>4.29</v>
      </c>
      <c r="O49" s="61">
        <f t="shared" si="0"/>
        <v>4.0636799999999997</v>
      </c>
      <c r="P49" s="61">
        <f t="shared" si="1"/>
        <v>4.3824000000000005</v>
      </c>
      <c r="Q49" s="58">
        <f t="shared" si="2"/>
        <v>242</v>
      </c>
      <c r="R49" s="61">
        <f t="shared" si="7"/>
        <v>4.2620000000000005</v>
      </c>
    </row>
    <row r="50" spans="2:18" x14ac:dyDescent="0.2">
      <c r="B50" s="16">
        <f t="shared" si="8"/>
        <v>243</v>
      </c>
      <c r="C50" s="64">
        <f t="shared" si="9"/>
        <v>4.109</v>
      </c>
      <c r="D50" s="55">
        <v>2.8000000000000001E-2</v>
      </c>
      <c r="E50" s="52">
        <f t="shared" si="4"/>
        <v>4.3870000000000005</v>
      </c>
      <c r="F50" s="53">
        <f t="shared" si="5"/>
        <v>4.3590000000000009</v>
      </c>
      <c r="G50" s="54">
        <f t="shared" si="6"/>
        <v>4.415</v>
      </c>
      <c r="O50" s="61">
        <f t="shared" si="0"/>
        <v>4.1911800000000001</v>
      </c>
      <c r="P50" s="61">
        <f t="shared" si="1"/>
        <v>4.5199000000000007</v>
      </c>
      <c r="Q50" s="58">
        <f t="shared" si="2"/>
        <v>243</v>
      </c>
      <c r="R50" s="61">
        <f t="shared" si="7"/>
        <v>4.3870000000000005</v>
      </c>
    </row>
    <row r="51" spans="2:18" x14ac:dyDescent="0.2">
      <c r="B51" s="16">
        <f t="shared" si="8"/>
        <v>244</v>
      </c>
      <c r="C51" s="64">
        <f t="shared" si="9"/>
        <v>4.234</v>
      </c>
      <c r="D51" s="55">
        <v>0.03</v>
      </c>
      <c r="E51" s="52">
        <f t="shared" si="4"/>
        <v>4.5120000000000005</v>
      </c>
      <c r="F51" s="53">
        <f t="shared" si="5"/>
        <v>4.4820000000000002</v>
      </c>
      <c r="G51" s="54">
        <f t="shared" si="6"/>
        <v>4.5420000000000007</v>
      </c>
      <c r="O51" s="61">
        <f t="shared" si="0"/>
        <v>4.3186799999999996</v>
      </c>
      <c r="P51" s="61">
        <f t="shared" si="1"/>
        <v>4.6574</v>
      </c>
      <c r="Q51" s="58">
        <f t="shared" si="2"/>
        <v>244</v>
      </c>
      <c r="R51" s="61">
        <f t="shared" si="7"/>
        <v>4.5120000000000005</v>
      </c>
    </row>
    <row r="52" spans="2:18" x14ac:dyDescent="0.2">
      <c r="B52" s="16">
        <f t="shared" si="8"/>
        <v>245</v>
      </c>
      <c r="C52" s="64">
        <f t="shared" si="9"/>
        <v>4.359</v>
      </c>
      <c r="D52" s="55">
        <v>0.03</v>
      </c>
      <c r="E52" s="52">
        <f t="shared" si="4"/>
        <v>4.6370000000000005</v>
      </c>
      <c r="F52" s="53">
        <f t="shared" si="5"/>
        <v>4.6070000000000002</v>
      </c>
      <c r="G52" s="54">
        <f t="shared" si="6"/>
        <v>4.6670000000000007</v>
      </c>
      <c r="O52" s="61">
        <f t="shared" si="0"/>
        <v>4.44618</v>
      </c>
      <c r="P52" s="61">
        <f t="shared" si="1"/>
        <v>4.7949000000000002</v>
      </c>
      <c r="Q52" s="58">
        <f t="shared" si="2"/>
        <v>245</v>
      </c>
      <c r="R52" s="61">
        <f t="shared" si="7"/>
        <v>4.6370000000000005</v>
      </c>
    </row>
    <row r="53" spans="2:18" x14ac:dyDescent="0.2">
      <c r="B53" s="16">
        <f t="shared" si="8"/>
        <v>246</v>
      </c>
      <c r="C53" s="64">
        <f t="shared" si="9"/>
        <v>4.484</v>
      </c>
      <c r="D53" s="55">
        <v>0.03</v>
      </c>
      <c r="E53" s="52">
        <f t="shared" si="4"/>
        <v>4.7620000000000005</v>
      </c>
      <c r="F53" s="53">
        <f t="shared" si="5"/>
        <v>4.7320000000000002</v>
      </c>
      <c r="G53" s="54">
        <f t="shared" si="6"/>
        <v>4.7920000000000007</v>
      </c>
      <c r="O53" s="61">
        <f t="shared" si="0"/>
        <v>4.5736800000000004</v>
      </c>
      <c r="P53" s="61">
        <f t="shared" si="1"/>
        <v>4.9324000000000003</v>
      </c>
      <c r="Q53" s="58">
        <f t="shared" si="2"/>
        <v>246</v>
      </c>
      <c r="R53" s="61">
        <f t="shared" si="7"/>
        <v>4.7620000000000005</v>
      </c>
    </row>
    <row r="54" spans="2:18" x14ac:dyDescent="0.2">
      <c r="B54" s="16">
        <f t="shared" si="8"/>
        <v>247</v>
      </c>
      <c r="C54" s="64">
        <f t="shared" si="9"/>
        <v>4.609</v>
      </c>
      <c r="D54" s="55">
        <v>0.03</v>
      </c>
      <c r="E54" s="52">
        <f t="shared" si="4"/>
        <v>4.8870000000000005</v>
      </c>
      <c r="F54" s="53">
        <f t="shared" si="5"/>
        <v>4.8570000000000002</v>
      </c>
      <c r="G54" s="54">
        <f t="shared" si="6"/>
        <v>4.9170000000000007</v>
      </c>
      <c r="O54" s="61">
        <f t="shared" si="0"/>
        <v>4.7011799999999999</v>
      </c>
      <c r="P54" s="61">
        <f t="shared" si="1"/>
        <v>5.0699000000000005</v>
      </c>
      <c r="Q54" s="58">
        <f t="shared" si="2"/>
        <v>247</v>
      </c>
      <c r="R54" s="61">
        <f t="shared" si="7"/>
        <v>4.8870000000000005</v>
      </c>
    </row>
    <row r="55" spans="2:18" x14ac:dyDescent="0.2">
      <c r="B55" s="16">
        <f t="shared" si="8"/>
        <v>248</v>
      </c>
      <c r="C55" s="64">
        <f t="shared" si="9"/>
        <v>4.734</v>
      </c>
      <c r="D55" s="55">
        <v>0.03</v>
      </c>
      <c r="E55" s="52">
        <f t="shared" si="4"/>
        <v>5.0120000000000005</v>
      </c>
      <c r="F55" s="53">
        <f t="shared" si="5"/>
        <v>4.9820000000000002</v>
      </c>
      <c r="G55" s="54">
        <f t="shared" si="6"/>
        <v>5.0420000000000007</v>
      </c>
      <c r="O55" s="61">
        <f t="shared" si="0"/>
        <v>4.8286800000000003</v>
      </c>
      <c r="P55" s="61">
        <f t="shared" si="1"/>
        <v>5.2074000000000007</v>
      </c>
      <c r="Q55" s="58">
        <f t="shared" si="2"/>
        <v>248</v>
      </c>
      <c r="R55" s="61">
        <f t="shared" si="7"/>
        <v>5.0120000000000005</v>
      </c>
    </row>
    <row r="56" spans="2:18" x14ac:dyDescent="0.2">
      <c r="B56" s="16">
        <f t="shared" si="8"/>
        <v>249</v>
      </c>
      <c r="C56" s="64">
        <f t="shared" si="9"/>
        <v>4.859</v>
      </c>
      <c r="D56" s="55">
        <v>3.5000000000000003E-2</v>
      </c>
      <c r="E56" s="52">
        <f t="shared" si="4"/>
        <v>5.1370000000000005</v>
      </c>
      <c r="F56" s="53">
        <f t="shared" si="5"/>
        <v>5.1020000000000003</v>
      </c>
      <c r="G56" s="54">
        <f t="shared" si="6"/>
        <v>5.1720000000000006</v>
      </c>
      <c r="O56" s="61">
        <f t="shared" si="0"/>
        <v>4.9561799999999998</v>
      </c>
      <c r="P56" s="61">
        <f t="shared" si="1"/>
        <v>5.3449</v>
      </c>
      <c r="Q56" s="58">
        <f t="shared" si="2"/>
        <v>249</v>
      </c>
      <c r="R56" s="61">
        <f t="shared" si="7"/>
        <v>5.1370000000000005</v>
      </c>
    </row>
    <row r="57" spans="2:18" x14ac:dyDescent="0.2">
      <c r="B57" s="16">
        <f t="shared" si="8"/>
        <v>250</v>
      </c>
      <c r="C57" s="64">
        <f t="shared" si="9"/>
        <v>4.984</v>
      </c>
      <c r="D57" s="55">
        <v>3.5000000000000003E-2</v>
      </c>
      <c r="E57" s="52">
        <f t="shared" si="4"/>
        <v>5.2620000000000005</v>
      </c>
      <c r="F57" s="53">
        <f t="shared" si="5"/>
        <v>5.2270000000000003</v>
      </c>
      <c r="G57" s="54">
        <f t="shared" si="6"/>
        <v>5.2970000000000006</v>
      </c>
      <c r="O57" s="61">
        <f t="shared" si="0"/>
        <v>5.0836800000000002</v>
      </c>
      <c r="P57" s="61">
        <f t="shared" si="1"/>
        <v>5.4824000000000002</v>
      </c>
      <c r="Q57" s="58">
        <f t="shared" si="2"/>
        <v>250</v>
      </c>
      <c r="R57" s="61">
        <f t="shared" si="7"/>
        <v>5.2620000000000005</v>
      </c>
    </row>
    <row r="58" spans="2:18" x14ac:dyDescent="0.2">
      <c r="B58" s="16">
        <f t="shared" si="8"/>
        <v>251</v>
      </c>
      <c r="C58" s="64">
        <f t="shared" si="9"/>
        <v>5.109</v>
      </c>
      <c r="D58" s="55">
        <v>3.5000000000000003E-2</v>
      </c>
      <c r="E58" s="52">
        <f t="shared" si="4"/>
        <v>5.3870000000000005</v>
      </c>
      <c r="F58" s="53">
        <f t="shared" si="5"/>
        <v>5.3520000000000003</v>
      </c>
      <c r="G58" s="54">
        <f t="shared" si="6"/>
        <v>5.4220000000000006</v>
      </c>
      <c r="O58" s="61">
        <f t="shared" si="0"/>
        <v>5.2111799999999997</v>
      </c>
      <c r="P58" s="61">
        <f t="shared" si="1"/>
        <v>5.6199000000000003</v>
      </c>
      <c r="Q58" s="58">
        <f t="shared" si="2"/>
        <v>251</v>
      </c>
      <c r="R58" s="61">
        <f t="shared" si="7"/>
        <v>5.3870000000000005</v>
      </c>
    </row>
    <row r="59" spans="2:18" x14ac:dyDescent="0.2">
      <c r="B59" s="16">
        <f t="shared" si="8"/>
        <v>252</v>
      </c>
      <c r="C59" s="64">
        <f t="shared" si="9"/>
        <v>5.234</v>
      </c>
      <c r="D59" s="55">
        <v>3.5000000000000003E-2</v>
      </c>
      <c r="E59" s="52">
        <f t="shared" si="4"/>
        <v>5.5120000000000005</v>
      </c>
      <c r="F59" s="53">
        <f t="shared" si="5"/>
        <v>5.4770000000000003</v>
      </c>
      <c r="G59" s="54">
        <f t="shared" si="6"/>
        <v>5.5470000000000006</v>
      </c>
      <c r="O59" s="61">
        <f t="shared" si="0"/>
        <v>5.3386800000000001</v>
      </c>
      <c r="P59" s="61">
        <f t="shared" si="1"/>
        <v>5.7574000000000005</v>
      </c>
      <c r="Q59" s="58">
        <f t="shared" si="2"/>
        <v>252</v>
      </c>
      <c r="R59" s="61">
        <f t="shared" si="7"/>
        <v>5.5120000000000005</v>
      </c>
    </row>
    <row r="60" spans="2:18" x14ac:dyDescent="0.2">
      <c r="B60" s="16">
        <f t="shared" si="8"/>
        <v>253</v>
      </c>
      <c r="C60" s="64">
        <f t="shared" si="9"/>
        <v>5.359</v>
      </c>
      <c r="D60" s="55">
        <v>3.5000000000000003E-2</v>
      </c>
      <c r="E60" s="52">
        <f t="shared" si="4"/>
        <v>5.6370000000000005</v>
      </c>
      <c r="F60" s="53">
        <f t="shared" si="5"/>
        <v>5.6020000000000003</v>
      </c>
      <c r="G60" s="54">
        <f t="shared" si="6"/>
        <v>5.6720000000000006</v>
      </c>
      <c r="O60" s="61">
        <f t="shared" si="0"/>
        <v>5.4661800000000005</v>
      </c>
      <c r="P60" s="61">
        <f t="shared" si="1"/>
        <v>5.8949000000000007</v>
      </c>
      <c r="Q60" s="58">
        <f t="shared" si="2"/>
        <v>253</v>
      </c>
      <c r="R60" s="61">
        <f t="shared" si="7"/>
        <v>5.6370000000000005</v>
      </c>
    </row>
    <row r="61" spans="2:18" x14ac:dyDescent="0.2">
      <c r="B61" s="16">
        <f t="shared" si="8"/>
        <v>254</v>
      </c>
      <c r="C61" s="64">
        <f t="shared" si="9"/>
        <v>5.484</v>
      </c>
      <c r="D61" s="55">
        <v>3.5000000000000003E-2</v>
      </c>
      <c r="E61" s="52">
        <f t="shared" si="4"/>
        <v>5.7620000000000005</v>
      </c>
      <c r="F61" s="53">
        <f t="shared" si="5"/>
        <v>5.7270000000000003</v>
      </c>
      <c r="G61" s="54">
        <f t="shared" si="6"/>
        <v>5.7970000000000006</v>
      </c>
      <c r="O61" s="61">
        <f t="shared" si="0"/>
        <v>5.59368</v>
      </c>
      <c r="P61" s="61">
        <f t="shared" si="1"/>
        <v>6.0324000000000009</v>
      </c>
      <c r="Q61" s="58">
        <f t="shared" si="2"/>
        <v>254</v>
      </c>
      <c r="R61" s="61">
        <f t="shared" si="7"/>
        <v>5.7620000000000005</v>
      </c>
    </row>
    <row r="62" spans="2:18" x14ac:dyDescent="0.2">
      <c r="B62" s="16">
        <f t="shared" si="8"/>
        <v>255</v>
      </c>
      <c r="C62" s="64">
        <f t="shared" si="9"/>
        <v>5.609</v>
      </c>
      <c r="D62" s="55">
        <v>3.5000000000000003E-2</v>
      </c>
      <c r="E62" s="52">
        <f t="shared" si="4"/>
        <v>5.8870000000000005</v>
      </c>
      <c r="F62" s="53">
        <f t="shared" si="5"/>
        <v>5.8520000000000003</v>
      </c>
      <c r="G62" s="54">
        <f t="shared" si="6"/>
        <v>5.9220000000000006</v>
      </c>
      <c r="O62" s="61">
        <f t="shared" si="0"/>
        <v>5.7211800000000004</v>
      </c>
      <c r="P62" s="61">
        <f t="shared" si="1"/>
        <v>6.1699000000000002</v>
      </c>
      <c r="Q62" s="58">
        <f t="shared" si="2"/>
        <v>255</v>
      </c>
      <c r="R62" s="61">
        <f t="shared" si="7"/>
        <v>5.8870000000000005</v>
      </c>
    </row>
    <row r="63" spans="2:18" x14ac:dyDescent="0.2">
      <c r="B63" s="16">
        <f t="shared" si="8"/>
        <v>256</v>
      </c>
      <c r="C63" s="64">
        <f t="shared" si="9"/>
        <v>5.734</v>
      </c>
      <c r="D63" s="55">
        <v>3.5000000000000003E-2</v>
      </c>
      <c r="E63" s="52">
        <f t="shared" si="4"/>
        <v>6.0120000000000005</v>
      </c>
      <c r="F63" s="53">
        <f t="shared" si="5"/>
        <v>5.9770000000000003</v>
      </c>
      <c r="G63" s="54">
        <f t="shared" si="6"/>
        <v>6.0470000000000006</v>
      </c>
      <c r="O63" s="61">
        <f t="shared" si="0"/>
        <v>5.8486799999999999</v>
      </c>
      <c r="P63" s="61">
        <f t="shared" si="1"/>
        <v>6.3074000000000003</v>
      </c>
      <c r="Q63" s="58">
        <f t="shared" si="2"/>
        <v>256</v>
      </c>
      <c r="R63" s="61">
        <f t="shared" si="7"/>
        <v>6.0120000000000005</v>
      </c>
    </row>
    <row r="64" spans="2:18" x14ac:dyDescent="0.2">
      <c r="B64" s="16">
        <f t="shared" si="8"/>
        <v>257</v>
      </c>
      <c r="C64" s="64">
        <f t="shared" si="9"/>
        <v>5.859</v>
      </c>
      <c r="D64" s="55">
        <v>3.5000000000000003E-2</v>
      </c>
      <c r="E64" s="52">
        <f t="shared" si="4"/>
        <v>6.1370000000000005</v>
      </c>
      <c r="F64" s="53">
        <f t="shared" si="5"/>
        <v>6.1020000000000003</v>
      </c>
      <c r="G64" s="54">
        <f t="shared" si="6"/>
        <v>6.1720000000000006</v>
      </c>
      <c r="O64" s="61">
        <f t="shared" si="0"/>
        <v>5.9761800000000003</v>
      </c>
      <c r="P64" s="61">
        <f t="shared" si="1"/>
        <v>6.4449000000000005</v>
      </c>
      <c r="Q64" s="58">
        <f t="shared" si="2"/>
        <v>257</v>
      </c>
      <c r="R64" s="61">
        <f t="shared" si="7"/>
        <v>6.1370000000000005</v>
      </c>
    </row>
    <row r="65" spans="2:18" x14ac:dyDescent="0.2">
      <c r="B65" s="16">
        <f t="shared" si="8"/>
        <v>258</v>
      </c>
      <c r="C65" s="64">
        <f t="shared" si="9"/>
        <v>5.984</v>
      </c>
      <c r="D65" s="55">
        <v>3.5000000000000003E-2</v>
      </c>
      <c r="E65" s="52">
        <f t="shared" si="4"/>
        <v>6.2620000000000005</v>
      </c>
      <c r="F65" s="53">
        <f t="shared" si="5"/>
        <v>6.2270000000000003</v>
      </c>
      <c r="G65" s="54">
        <f t="shared" si="6"/>
        <v>6.2970000000000006</v>
      </c>
      <c r="O65" s="61">
        <f t="shared" si="0"/>
        <v>6.1036799999999998</v>
      </c>
      <c r="P65" s="61">
        <f t="shared" si="1"/>
        <v>6.5824000000000007</v>
      </c>
      <c r="Q65" s="58">
        <f t="shared" si="2"/>
        <v>258</v>
      </c>
      <c r="R65" s="61">
        <f t="shared" si="7"/>
        <v>6.2620000000000005</v>
      </c>
    </row>
    <row r="66" spans="2:18" x14ac:dyDescent="0.2">
      <c r="B66" s="16">
        <f t="shared" si="8"/>
        <v>259</v>
      </c>
      <c r="C66" s="64">
        <f>C65+4/16</f>
        <v>6.234</v>
      </c>
      <c r="D66" s="55">
        <v>0.04</v>
      </c>
      <c r="E66" s="52">
        <f t="shared" si="4"/>
        <v>6.5120000000000005</v>
      </c>
      <c r="F66" s="53">
        <f t="shared" si="5"/>
        <v>6.4720000000000004</v>
      </c>
      <c r="G66" s="54">
        <f t="shared" si="6"/>
        <v>6.5520000000000005</v>
      </c>
      <c r="O66" s="61">
        <f t="shared" si="0"/>
        <v>6.3586799999999997</v>
      </c>
      <c r="P66" s="61">
        <f t="shared" si="1"/>
        <v>6.8574000000000002</v>
      </c>
      <c r="Q66" s="58">
        <f t="shared" si="2"/>
        <v>259</v>
      </c>
      <c r="R66" s="61">
        <f t="shared" si="7"/>
        <v>6.5120000000000005</v>
      </c>
    </row>
    <row r="67" spans="2:18" x14ac:dyDescent="0.2">
      <c r="B67" s="16">
        <f t="shared" si="8"/>
        <v>260</v>
      </c>
      <c r="C67" s="64">
        <f t="shared" ref="C67:C81" si="10">C66+4/16</f>
        <v>6.484</v>
      </c>
      <c r="D67" s="55">
        <v>0.04</v>
      </c>
      <c r="E67" s="52">
        <f t="shared" si="4"/>
        <v>6.7620000000000005</v>
      </c>
      <c r="F67" s="53">
        <f t="shared" si="5"/>
        <v>6.7220000000000004</v>
      </c>
      <c r="G67" s="54">
        <f t="shared" si="6"/>
        <v>6.8020000000000005</v>
      </c>
      <c r="O67" s="61">
        <f t="shared" si="0"/>
        <v>6.6136800000000004</v>
      </c>
      <c r="P67" s="61">
        <f t="shared" si="1"/>
        <v>7.1324000000000005</v>
      </c>
      <c r="Q67" s="58">
        <f t="shared" si="2"/>
        <v>260</v>
      </c>
      <c r="R67" s="61">
        <f t="shared" si="7"/>
        <v>6.7620000000000005</v>
      </c>
    </row>
    <row r="68" spans="2:18" x14ac:dyDescent="0.2">
      <c r="B68" s="16">
        <f t="shared" si="8"/>
        <v>261</v>
      </c>
      <c r="C68" s="64">
        <f t="shared" si="10"/>
        <v>6.734</v>
      </c>
      <c r="D68" s="55">
        <v>0.04</v>
      </c>
      <c r="E68" s="52">
        <f t="shared" si="4"/>
        <v>7.0120000000000005</v>
      </c>
      <c r="F68" s="53">
        <f t="shared" si="5"/>
        <v>6.9720000000000004</v>
      </c>
      <c r="G68" s="54">
        <f t="shared" si="6"/>
        <v>7.0520000000000005</v>
      </c>
      <c r="O68" s="61">
        <f t="shared" si="0"/>
        <v>6.8686800000000003</v>
      </c>
      <c r="P68" s="61">
        <f t="shared" si="1"/>
        <v>7.4074000000000009</v>
      </c>
      <c r="Q68" s="58">
        <f t="shared" si="2"/>
        <v>261</v>
      </c>
      <c r="R68" s="61">
        <f t="shared" si="7"/>
        <v>7.0120000000000005</v>
      </c>
    </row>
    <row r="69" spans="2:18" x14ac:dyDescent="0.2">
      <c r="B69" s="16">
        <f t="shared" si="8"/>
        <v>262</v>
      </c>
      <c r="C69" s="64">
        <f t="shared" si="10"/>
        <v>6.984</v>
      </c>
      <c r="D69" s="55">
        <v>0.04</v>
      </c>
      <c r="E69" s="52">
        <f t="shared" si="4"/>
        <v>7.2620000000000005</v>
      </c>
      <c r="F69" s="53">
        <f t="shared" si="5"/>
        <v>7.2220000000000004</v>
      </c>
      <c r="G69" s="54">
        <f t="shared" si="6"/>
        <v>7.3020000000000005</v>
      </c>
      <c r="O69" s="61">
        <f t="shared" si="0"/>
        <v>7.1236800000000002</v>
      </c>
      <c r="P69" s="61">
        <f t="shared" si="1"/>
        <v>7.6824000000000003</v>
      </c>
      <c r="Q69" s="58">
        <f t="shared" si="2"/>
        <v>262</v>
      </c>
      <c r="R69" s="61">
        <f t="shared" si="7"/>
        <v>7.2620000000000005</v>
      </c>
    </row>
    <row r="70" spans="2:18" x14ac:dyDescent="0.2">
      <c r="B70" s="16">
        <f t="shared" si="8"/>
        <v>263</v>
      </c>
      <c r="C70" s="64">
        <f t="shared" si="10"/>
        <v>7.234</v>
      </c>
      <c r="D70" s="55">
        <v>4.4999999999999998E-2</v>
      </c>
      <c r="E70" s="52">
        <f t="shared" si="4"/>
        <v>7.5120000000000005</v>
      </c>
      <c r="F70" s="53">
        <f t="shared" si="5"/>
        <v>7.4670000000000005</v>
      </c>
      <c r="G70" s="54">
        <f t="shared" si="6"/>
        <v>7.5570000000000004</v>
      </c>
      <c r="O70" s="61">
        <f t="shared" si="0"/>
        <v>7.3786800000000001</v>
      </c>
      <c r="P70" s="61">
        <f t="shared" si="1"/>
        <v>7.9574000000000007</v>
      </c>
      <c r="Q70" s="58">
        <f t="shared" si="2"/>
        <v>263</v>
      </c>
      <c r="R70" s="61">
        <f t="shared" si="7"/>
        <v>7.5120000000000005</v>
      </c>
    </row>
    <row r="71" spans="2:18" x14ac:dyDescent="0.2">
      <c r="B71" s="16">
        <f t="shared" si="8"/>
        <v>264</v>
      </c>
      <c r="C71" s="64">
        <f t="shared" si="10"/>
        <v>7.484</v>
      </c>
      <c r="D71" s="55">
        <v>4.4999999999999998E-2</v>
      </c>
      <c r="E71" s="52">
        <f t="shared" si="4"/>
        <v>7.7620000000000005</v>
      </c>
      <c r="F71" s="53">
        <f t="shared" si="5"/>
        <v>7.7170000000000005</v>
      </c>
      <c r="G71" s="54">
        <f t="shared" si="6"/>
        <v>7.8070000000000004</v>
      </c>
      <c r="O71" s="61">
        <f t="shared" si="0"/>
        <v>7.63368</v>
      </c>
      <c r="P71" s="61">
        <f t="shared" si="1"/>
        <v>8.2324000000000002</v>
      </c>
      <c r="Q71" s="58">
        <f t="shared" si="2"/>
        <v>264</v>
      </c>
      <c r="R71" s="61">
        <f t="shared" si="7"/>
        <v>7.7620000000000005</v>
      </c>
    </row>
    <row r="72" spans="2:18" x14ac:dyDescent="0.2">
      <c r="B72" s="16">
        <f t="shared" si="8"/>
        <v>265</v>
      </c>
      <c r="C72" s="64">
        <f t="shared" si="10"/>
        <v>7.734</v>
      </c>
      <c r="D72" s="55">
        <v>4.4999999999999998E-2</v>
      </c>
      <c r="E72" s="52">
        <f t="shared" si="4"/>
        <v>8.0120000000000005</v>
      </c>
      <c r="F72" s="53">
        <f t="shared" si="5"/>
        <v>7.9670000000000005</v>
      </c>
      <c r="G72" s="54">
        <f t="shared" si="6"/>
        <v>8.0570000000000004</v>
      </c>
      <c r="O72" s="61">
        <f t="shared" si="0"/>
        <v>7.8886799999999999</v>
      </c>
      <c r="P72" s="61">
        <f t="shared" si="1"/>
        <v>8.5074000000000005</v>
      </c>
      <c r="Q72" s="58">
        <f t="shared" si="2"/>
        <v>265</v>
      </c>
      <c r="R72" s="61">
        <f t="shared" si="7"/>
        <v>8.0120000000000005</v>
      </c>
    </row>
    <row r="73" spans="2:18" x14ac:dyDescent="0.2">
      <c r="B73" s="16">
        <f t="shared" si="8"/>
        <v>266</v>
      </c>
      <c r="C73" s="64">
        <f t="shared" si="10"/>
        <v>7.984</v>
      </c>
      <c r="D73" s="55">
        <v>4.4999999999999998E-2</v>
      </c>
      <c r="E73" s="52">
        <f t="shared" si="4"/>
        <v>8.2620000000000005</v>
      </c>
      <c r="F73" s="53">
        <f t="shared" si="5"/>
        <v>8.2170000000000005</v>
      </c>
      <c r="G73" s="54">
        <f t="shared" si="6"/>
        <v>8.3070000000000004</v>
      </c>
      <c r="O73" s="61">
        <f t="shared" si="0"/>
        <v>8.1436799999999998</v>
      </c>
      <c r="P73" s="61">
        <f t="shared" si="1"/>
        <v>8.7824000000000009</v>
      </c>
      <c r="Q73" s="58">
        <f t="shared" si="2"/>
        <v>266</v>
      </c>
      <c r="R73" s="61">
        <f t="shared" si="7"/>
        <v>8.2620000000000005</v>
      </c>
    </row>
    <row r="74" spans="2:18" x14ac:dyDescent="0.2">
      <c r="B74" s="16">
        <f t="shared" si="8"/>
        <v>267</v>
      </c>
      <c r="C74" s="64">
        <f t="shared" si="10"/>
        <v>8.234</v>
      </c>
      <c r="D74" s="55">
        <v>0.05</v>
      </c>
      <c r="E74" s="52">
        <f t="shared" si="4"/>
        <v>8.5120000000000005</v>
      </c>
      <c r="F74" s="53">
        <f t="shared" si="5"/>
        <v>8.4619999999999997</v>
      </c>
      <c r="G74" s="54">
        <f t="shared" si="6"/>
        <v>8.5620000000000012</v>
      </c>
      <c r="O74" s="61">
        <f t="shared" si="0"/>
        <v>8.3986800000000006</v>
      </c>
      <c r="P74" s="61">
        <f t="shared" si="1"/>
        <v>9.0574000000000012</v>
      </c>
      <c r="Q74" s="58">
        <f t="shared" si="2"/>
        <v>267</v>
      </c>
      <c r="R74" s="61">
        <f t="shared" si="7"/>
        <v>8.5120000000000005</v>
      </c>
    </row>
    <row r="75" spans="2:18" x14ac:dyDescent="0.2">
      <c r="B75" s="16">
        <f t="shared" si="8"/>
        <v>268</v>
      </c>
      <c r="C75" s="64">
        <f t="shared" si="10"/>
        <v>8.484</v>
      </c>
      <c r="D75" s="55">
        <v>0.05</v>
      </c>
      <c r="E75" s="52">
        <f t="shared" si="4"/>
        <v>8.7620000000000005</v>
      </c>
      <c r="F75" s="53">
        <f t="shared" si="5"/>
        <v>8.7119999999999997</v>
      </c>
      <c r="G75" s="54">
        <f t="shared" si="6"/>
        <v>8.8120000000000012</v>
      </c>
      <c r="O75" s="61">
        <f t="shared" si="0"/>
        <v>8.6536799999999996</v>
      </c>
      <c r="P75" s="61">
        <f t="shared" si="1"/>
        <v>9.3324000000000016</v>
      </c>
      <c r="Q75" s="58">
        <f t="shared" si="2"/>
        <v>268</v>
      </c>
      <c r="R75" s="61">
        <f t="shared" si="7"/>
        <v>8.7620000000000005</v>
      </c>
    </row>
    <row r="76" spans="2:18" x14ac:dyDescent="0.2">
      <c r="B76" s="16">
        <f t="shared" si="8"/>
        <v>269</v>
      </c>
      <c r="C76" s="64">
        <f t="shared" si="10"/>
        <v>8.734</v>
      </c>
      <c r="D76" s="55">
        <v>0.05</v>
      </c>
      <c r="E76" s="52">
        <f t="shared" si="4"/>
        <v>9.0120000000000005</v>
      </c>
      <c r="F76" s="53">
        <f t="shared" si="5"/>
        <v>8.9619999999999997</v>
      </c>
      <c r="G76" s="54">
        <f t="shared" si="6"/>
        <v>9.0620000000000012</v>
      </c>
      <c r="O76" s="61">
        <f t="shared" si="0"/>
        <v>8.9086800000000004</v>
      </c>
      <c r="P76" s="61">
        <f t="shared" si="1"/>
        <v>9.6074000000000002</v>
      </c>
      <c r="Q76" s="58">
        <f t="shared" si="2"/>
        <v>269</v>
      </c>
      <c r="R76" s="61">
        <f t="shared" si="7"/>
        <v>9.0120000000000005</v>
      </c>
    </row>
    <row r="77" spans="2:18" x14ac:dyDescent="0.2">
      <c r="B77" s="16">
        <f t="shared" si="8"/>
        <v>270</v>
      </c>
      <c r="C77" s="64">
        <f t="shared" si="10"/>
        <v>8.984</v>
      </c>
      <c r="D77" s="55">
        <v>0.05</v>
      </c>
      <c r="E77" s="52">
        <f t="shared" si="4"/>
        <v>9.2620000000000005</v>
      </c>
      <c r="F77" s="53">
        <f t="shared" si="5"/>
        <v>9.2119999999999997</v>
      </c>
      <c r="G77" s="54">
        <f t="shared" si="6"/>
        <v>9.3120000000000012</v>
      </c>
      <c r="O77" s="61">
        <f t="shared" si="0"/>
        <v>9.1636799999999994</v>
      </c>
      <c r="P77" s="61">
        <f t="shared" si="1"/>
        <v>9.8824000000000005</v>
      </c>
      <c r="Q77" s="58">
        <f t="shared" si="2"/>
        <v>270</v>
      </c>
      <c r="R77" s="61">
        <f t="shared" si="7"/>
        <v>9.2620000000000005</v>
      </c>
    </row>
    <row r="78" spans="2:18" x14ac:dyDescent="0.2">
      <c r="B78" s="16">
        <f t="shared" si="8"/>
        <v>271</v>
      </c>
      <c r="C78" s="64">
        <f t="shared" si="10"/>
        <v>9.234</v>
      </c>
      <c r="D78" s="55">
        <v>5.5E-2</v>
      </c>
      <c r="E78" s="52">
        <f t="shared" si="4"/>
        <v>9.5120000000000005</v>
      </c>
      <c r="F78" s="53">
        <f t="shared" si="5"/>
        <v>9.4570000000000007</v>
      </c>
      <c r="G78" s="54">
        <f t="shared" si="6"/>
        <v>9.5670000000000002</v>
      </c>
      <c r="O78" s="61">
        <f t="shared" si="0"/>
        <v>9.4186800000000002</v>
      </c>
      <c r="P78" s="61">
        <f t="shared" si="1"/>
        <v>10.157400000000001</v>
      </c>
      <c r="Q78" s="58">
        <f t="shared" si="2"/>
        <v>271</v>
      </c>
      <c r="R78" s="61">
        <f t="shared" si="7"/>
        <v>9.5120000000000005</v>
      </c>
    </row>
    <row r="79" spans="2:18" x14ac:dyDescent="0.2">
      <c r="B79" s="16">
        <f t="shared" si="8"/>
        <v>272</v>
      </c>
      <c r="C79" s="64">
        <f t="shared" si="10"/>
        <v>9.484</v>
      </c>
      <c r="D79" s="55">
        <v>5.5E-2</v>
      </c>
      <c r="E79" s="52">
        <f t="shared" si="4"/>
        <v>9.7620000000000005</v>
      </c>
      <c r="F79" s="53">
        <f t="shared" si="5"/>
        <v>9.7070000000000007</v>
      </c>
      <c r="G79" s="54">
        <f t="shared" si="6"/>
        <v>9.8170000000000002</v>
      </c>
      <c r="O79" s="61">
        <f t="shared" si="0"/>
        <v>9.6736800000000009</v>
      </c>
      <c r="P79" s="61">
        <f t="shared" si="1"/>
        <v>10.432400000000001</v>
      </c>
      <c r="Q79" s="58">
        <f t="shared" si="2"/>
        <v>272</v>
      </c>
      <c r="R79" s="61">
        <f t="shared" si="7"/>
        <v>9.7620000000000005</v>
      </c>
    </row>
    <row r="80" spans="2:18" x14ac:dyDescent="0.2">
      <c r="B80" s="16">
        <f t="shared" si="8"/>
        <v>273</v>
      </c>
      <c r="C80" s="64">
        <f t="shared" si="10"/>
        <v>9.734</v>
      </c>
      <c r="D80" s="55">
        <v>5.5E-2</v>
      </c>
      <c r="E80" s="52">
        <f t="shared" si="4"/>
        <v>10.012</v>
      </c>
      <c r="F80" s="53">
        <f t="shared" si="5"/>
        <v>9.9570000000000007</v>
      </c>
      <c r="G80" s="54">
        <f t="shared" si="6"/>
        <v>10.067</v>
      </c>
      <c r="O80" s="61">
        <f t="shared" si="0"/>
        <v>9.9286799999999999</v>
      </c>
      <c r="P80" s="61">
        <f t="shared" si="1"/>
        <v>10.707400000000002</v>
      </c>
      <c r="Q80" s="58">
        <f t="shared" si="2"/>
        <v>273</v>
      </c>
      <c r="R80" s="61">
        <f t="shared" si="7"/>
        <v>10.012</v>
      </c>
    </row>
    <row r="81" spans="2:18" x14ac:dyDescent="0.2">
      <c r="B81" s="16">
        <f t="shared" si="8"/>
        <v>274</v>
      </c>
      <c r="C81" s="64">
        <f t="shared" si="10"/>
        <v>9.984</v>
      </c>
      <c r="D81" s="55">
        <v>5.5E-2</v>
      </c>
      <c r="E81" s="52">
        <f t="shared" si="4"/>
        <v>10.262</v>
      </c>
      <c r="F81" s="53">
        <f t="shared" si="5"/>
        <v>10.207000000000001</v>
      </c>
      <c r="G81" s="54">
        <f t="shared" si="6"/>
        <v>10.317</v>
      </c>
      <c r="O81" s="61">
        <f t="shared" si="0"/>
        <v>10.183680000000001</v>
      </c>
      <c r="P81" s="61">
        <f t="shared" si="1"/>
        <v>10.9824</v>
      </c>
      <c r="Q81" s="58">
        <f t="shared" si="2"/>
        <v>274</v>
      </c>
      <c r="R81" s="61">
        <f t="shared" si="7"/>
        <v>10.262</v>
      </c>
    </row>
    <row r="82" spans="2:18" x14ac:dyDescent="0.2">
      <c r="B82" s="16">
        <f t="shared" si="8"/>
        <v>275</v>
      </c>
      <c r="C82" s="64">
        <f>C81+8/16</f>
        <v>10.484</v>
      </c>
      <c r="D82" s="55">
        <v>5.5E-2</v>
      </c>
      <c r="E82" s="52">
        <f t="shared" si="4"/>
        <v>10.762</v>
      </c>
      <c r="F82" s="53">
        <f t="shared" si="5"/>
        <v>10.707000000000001</v>
      </c>
      <c r="G82" s="54">
        <f t="shared" si="6"/>
        <v>10.817</v>
      </c>
      <c r="O82" s="61">
        <f t="shared" si="0"/>
        <v>10.693680000000001</v>
      </c>
      <c r="P82" s="61">
        <f t="shared" si="1"/>
        <v>11.532400000000001</v>
      </c>
      <c r="Q82" s="58">
        <f t="shared" si="2"/>
        <v>275</v>
      </c>
      <c r="R82" s="61">
        <f t="shared" si="7"/>
        <v>10.762</v>
      </c>
    </row>
    <row r="83" spans="2:18" x14ac:dyDescent="0.2">
      <c r="B83" s="16">
        <f t="shared" si="8"/>
        <v>276</v>
      </c>
      <c r="C83" s="64">
        <f>C82+8/16</f>
        <v>10.984</v>
      </c>
      <c r="D83" s="55">
        <v>6.5000000000000002E-2</v>
      </c>
      <c r="E83" s="52">
        <f t="shared" si="4"/>
        <v>11.262</v>
      </c>
      <c r="F83" s="53">
        <f t="shared" si="5"/>
        <v>11.197000000000001</v>
      </c>
      <c r="G83" s="54">
        <f t="shared" si="6"/>
        <v>11.327</v>
      </c>
      <c r="O83" s="61">
        <f t="shared" si="0"/>
        <v>11.20368</v>
      </c>
      <c r="P83" s="61">
        <f t="shared" si="1"/>
        <v>12.082400000000002</v>
      </c>
      <c r="Q83" s="58">
        <f t="shared" si="2"/>
        <v>276</v>
      </c>
      <c r="R83" s="61">
        <f t="shared" si="7"/>
        <v>11.262</v>
      </c>
    </row>
    <row r="84" spans="2:18" x14ac:dyDescent="0.2">
      <c r="B84" s="16">
        <f t="shared" si="8"/>
        <v>277</v>
      </c>
      <c r="C84" s="64">
        <f>C83+8/16</f>
        <v>11.484</v>
      </c>
      <c r="D84" s="55">
        <v>6.5000000000000002E-2</v>
      </c>
      <c r="E84" s="52">
        <f t="shared" si="4"/>
        <v>11.762</v>
      </c>
      <c r="F84" s="53">
        <f t="shared" si="5"/>
        <v>11.697000000000001</v>
      </c>
      <c r="G84" s="54">
        <f t="shared" si="6"/>
        <v>11.827</v>
      </c>
      <c r="O84" s="61">
        <f t="shared" si="0"/>
        <v>11.71368</v>
      </c>
      <c r="P84" s="61">
        <f t="shared" si="1"/>
        <v>12.632400000000001</v>
      </c>
      <c r="Q84" s="58">
        <f t="shared" si="2"/>
        <v>277</v>
      </c>
      <c r="R84" s="61">
        <f t="shared" si="7"/>
        <v>11.762</v>
      </c>
    </row>
    <row r="85" spans="2:18" x14ac:dyDescent="0.2">
      <c r="B85" s="16">
        <f t="shared" si="8"/>
        <v>278</v>
      </c>
      <c r="C85" s="64">
        <f>C84+8/16</f>
        <v>11.984</v>
      </c>
      <c r="D85" s="55">
        <v>6.5000000000000002E-2</v>
      </c>
      <c r="E85" s="52">
        <f t="shared" si="4"/>
        <v>12.262</v>
      </c>
      <c r="F85" s="53">
        <f t="shared" si="5"/>
        <v>12.197000000000001</v>
      </c>
      <c r="G85" s="54">
        <f t="shared" si="6"/>
        <v>12.327</v>
      </c>
      <c r="O85" s="61">
        <f t="shared" si="0"/>
        <v>12.22368</v>
      </c>
      <c r="P85" s="61">
        <f t="shared" si="1"/>
        <v>13.182400000000001</v>
      </c>
      <c r="Q85" s="58">
        <f t="shared" si="2"/>
        <v>278</v>
      </c>
      <c r="R85" s="61">
        <f t="shared" si="7"/>
        <v>12.262</v>
      </c>
    </row>
    <row r="86" spans="2:18" x14ac:dyDescent="0.2">
      <c r="B86" s="16">
        <f t="shared" si="8"/>
        <v>279</v>
      </c>
      <c r="C86" s="64">
        <f>C85+16/16</f>
        <v>12.984</v>
      </c>
      <c r="D86" s="55">
        <v>6.5000000000000002E-2</v>
      </c>
      <c r="E86" s="52">
        <f t="shared" si="4"/>
        <v>13.262</v>
      </c>
      <c r="F86" s="53">
        <f t="shared" si="5"/>
        <v>13.197000000000001</v>
      </c>
      <c r="G86" s="54">
        <f t="shared" si="6"/>
        <v>13.327</v>
      </c>
      <c r="O86" s="61">
        <f t="shared" si="0"/>
        <v>13.243679999999999</v>
      </c>
      <c r="P86" s="61">
        <f t="shared" si="1"/>
        <v>14.282400000000001</v>
      </c>
      <c r="Q86" s="58">
        <f t="shared" si="2"/>
        <v>279</v>
      </c>
      <c r="R86" s="61">
        <f t="shared" si="7"/>
        <v>13.262</v>
      </c>
    </row>
    <row r="87" spans="2:18" x14ac:dyDescent="0.2">
      <c r="D87" s="55"/>
      <c r="O87" s="58"/>
      <c r="P87" s="58"/>
      <c r="Q87" s="58"/>
      <c r="R87" s="58"/>
    </row>
    <row r="88" spans="2:18" x14ac:dyDescent="0.2">
      <c r="O88" s="58"/>
      <c r="P88" s="58"/>
      <c r="Q88" s="58"/>
      <c r="R88" s="58"/>
    </row>
    <row r="89" spans="2:18" x14ac:dyDescent="0.2">
      <c r="O89" s="58"/>
      <c r="P89" s="58"/>
      <c r="Q89" s="58"/>
      <c r="R89" s="58"/>
    </row>
    <row r="90" spans="2:18" x14ac:dyDescent="0.2">
      <c r="O90" s="58"/>
      <c r="P90" s="58"/>
      <c r="Q90" s="58"/>
      <c r="R90" s="58"/>
    </row>
    <row r="91" spans="2:18" x14ac:dyDescent="0.2">
      <c r="O91" s="58"/>
      <c r="P91" s="58"/>
      <c r="Q91" s="58"/>
      <c r="R91" s="58"/>
    </row>
    <row r="92" spans="2:18" x14ac:dyDescent="0.2">
      <c r="O92" s="58"/>
      <c r="P92" s="58"/>
      <c r="Q92" s="58"/>
      <c r="R92" s="58"/>
    </row>
    <row r="93" spans="2:18" x14ac:dyDescent="0.2">
      <c r="O93" s="58"/>
      <c r="P93" s="58"/>
      <c r="Q93" s="58"/>
      <c r="R93" s="58"/>
    </row>
    <row r="94" spans="2:18" x14ac:dyDescent="0.2">
      <c r="O94" s="58"/>
      <c r="P94" s="58"/>
      <c r="Q94" s="58"/>
      <c r="R94" s="58"/>
    </row>
    <row r="95" spans="2:18" x14ac:dyDescent="0.2">
      <c r="O95" s="58"/>
      <c r="P95" s="58"/>
      <c r="Q95" s="58"/>
      <c r="R95" s="58"/>
    </row>
    <row r="96" spans="2:18" x14ac:dyDescent="0.2">
      <c r="O96" s="58"/>
      <c r="P96" s="58"/>
      <c r="Q96" s="58"/>
      <c r="R96" s="58"/>
    </row>
  </sheetData>
  <sheetProtection password="C7BC" sheet="1" objects="1" scenarios="1"/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6"/>
  <sheetViews>
    <sheetView showGridLines="0" workbookViewId="0">
      <selection activeCell="B17" sqref="B17"/>
    </sheetView>
  </sheetViews>
  <sheetFormatPr baseColWidth="10" defaultColWidth="9.140625" defaultRowHeight="12.75" x14ac:dyDescent="0.2"/>
  <cols>
    <col min="1" max="1" width="2.5703125" style="17" customWidth="1"/>
    <col min="2" max="2" width="10.42578125" style="17" customWidth="1"/>
    <col min="3" max="3" width="12.140625" style="17" customWidth="1"/>
    <col min="4" max="16384" width="9.140625" style="17"/>
  </cols>
  <sheetData>
    <row r="1" spans="1:10" x14ac:dyDescent="0.2">
      <c r="B1" s="16" t="s">
        <v>0</v>
      </c>
    </row>
    <row r="2" spans="1:10" x14ac:dyDescent="0.2">
      <c r="B2" s="18" t="s">
        <v>1</v>
      </c>
    </row>
    <row r="4" spans="1:10" x14ac:dyDescent="0.2">
      <c r="B4" s="19" t="s">
        <v>2</v>
      </c>
    </row>
    <row r="5" spans="1:10" x14ac:dyDescent="0.2">
      <c r="B5" s="19" t="s">
        <v>3</v>
      </c>
    </row>
    <row r="6" spans="1:10" x14ac:dyDescent="0.2">
      <c r="A6" s="50"/>
      <c r="B6" s="50"/>
      <c r="C6" s="50"/>
      <c r="D6" s="50"/>
      <c r="E6" s="50"/>
    </row>
    <row r="7" spans="1:10" x14ac:dyDescent="0.2">
      <c r="A7" s="50"/>
      <c r="B7" s="24"/>
      <c r="C7" s="24"/>
      <c r="D7" s="50"/>
      <c r="E7" s="50"/>
    </row>
    <row r="8" spans="1:10" x14ac:dyDescent="0.2">
      <c r="A8" s="50"/>
      <c r="B8" s="24"/>
      <c r="C8" s="24"/>
      <c r="D8" s="50"/>
      <c r="E8" s="50"/>
    </row>
    <row r="9" spans="1:10" x14ac:dyDescent="0.2">
      <c r="A9" s="50"/>
      <c r="B9" s="24"/>
      <c r="C9" s="62"/>
      <c r="D9" s="50"/>
      <c r="E9" s="50"/>
    </row>
    <row r="10" spans="1:10" x14ac:dyDescent="0.2">
      <c r="A10" s="50"/>
      <c r="B10" s="50"/>
      <c r="C10" s="50"/>
      <c r="D10" s="50"/>
      <c r="E10" s="50"/>
    </row>
    <row r="11" spans="1:10" x14ac:dyDescent="0.2">
      <c r="B11" s="28" t="s">
        <v>32</v>
      </c>
    </row>
    <row r="13" spans="1:10" ht="13.5" thickBot="1" x14ac:dyDescent="0.25">
      <c r="B13" s="29" t="s">
        <v>5</v>
      </c>
      <c r="F13" s="30" t="s">
        <v>6</v>
      </c>
      <c r="G13" s="31" t="s">
        <v>6</v>
      </c>
      <c r="H13" s="32" t="s">
        <v>6</v>
      </c>
      <c r="I13" s="33" t="s">
        <v>7</v>
      </c>
      <c r="J13" s="34" t="s">
        <v>7</v>
      </c>
    </row>
    <row r="14" spans="1:10" x14ac:dyDescent="0.2">
      <c r="B14" s="82" t="s">
        <v>8</v>
      </c>
      <c r="C14" s="82" t="s">
        <v>9</v>
      </c>
      <c r="D14" s="89" t="s">
        <v>10</v>
      </c>
      <c r="E14" s="91" t="s">
        <v>11</v>
      </c>
      <c r="F14" s="35" t="s">
        <v>12</v>
      </c>
      <c r="G14" s="36" t="s">
        <v>13</v>
      </c>
      <c r="H14" s="32" t="s">
        <v>14</v>
      </c>
      <c r="I14" s="33" t="s">
        <v>15</v>
      </c>
      <c r="J14" s="34" t="s">
        <v>6</v>
      </c>
    </row>
    <row r="15" spans="1:10" ht="13.5" thickBot="1" x14ac:dyDescent="0.25">
      <c r="B15" s="83" t="s">
        <v>16</v>
      </c>
      <c r="C15" s="83" t="s">
        <v>17</v>
      </c>
      <c r="D15" s="90" t="s">
        <v>18</v>
      </c>
      <c r="E15" s="86" t="s">
        <v>19</v>
      </c>
      <c r="F15" s="35" t="s">
        <v>18</v>
      </c>
      <c r="G15" s="37" t="s">
        <v>18</v>
      </c>
      <c r="H15" s="38" t="s">
        <v>18</v>
      </c>
      <c r="I15" s="33" t="s">
        <v>20</v>
      </c>
      <c r="J15" s="34" t="s">
        <v>21</v>
      </c>
    </row>
    <row r="16" spans="1:10" ht="13.5" thickBot="1" x14ac:dyDescent="0.25">
      <c r="B16" s="87">
        <v>1.224</v>
      </c>
      <c r="C16" s="97">
        <v>5.0000000000000001E-3</v>
      </c>
      <c r="D16" s="99">
        <f>B16-C16</f>
        <v>1.2190000000000001</v>
      </c>
      <c r="E16" s="98" t="e">
        <f>VLOOKUP(($D16-2*0.17),table2a,3)</f>
        <v>#N/A</v>
      </c>
      <c r="F16" s="39" t="e">
        <f>VLOOKUP($E16,tab1a,4)</f>
        <v>#N/A</v>
      </c>
      <c r="G16" s="40" t="e">
        <f>VLOOKUP($E16,tab1a,5)</f>
        <v>#N/A</v>
      </c>
      <c r="H16" s="41" t="e">
        <f>VLOOKUP($E16,tab1a,6)</f>
        <v>#N/A</v>
      </c>
      <c r="I16" s="17">
        <f>D16-2*0.17</f>
        <v>0.879</v>
      </c>
      <c r="J16" s="42" t="e">
        <f>(I16-VLOOKUP($E16,tab1a,2))/VLOOKUP($E16,tab1a,2)</f>
        <v>#N/A</v>
      </c>
    </row>
    <row r="17" spans="2:18" ht="13.5" thickBot="1" x14ac:dyDescent="0.25">
      <c r="B17" s="94"/>
      <c r="C17" s="88">
        <f>C16*1000</f>
        <v>5</v>
      </c>
      <c r="D17" s="95"/>
      <c r="E17" s="96"/>
      <c r="F17" s="41"/>
    </row>
    <row r="18" spans="2:18" x14ac:dyDescent="0.2">
      <c r="B18" s="116" t="str">
        <f>IF(B16&gt;12,"Casing ID must be 12 in. or less","")</f>
        <v/>
      </c>
      <c r="C18" s="44"/>
      <c r="D18" s="39"/>
      <c r="F18" s="45" t="s">
        <v>33</v>
      </c>
    </row>
    <row r="20" spans="2:18" x14ac:dyDescent="0.2">
      <c r="B20" s="46" t="s">
        <v>34</v>
      </c>
      <c r="O20" s="76" t="s">
        <v>24</v>
      </c>
      <c r="P20" s="76"/>
      <c r="Q20" s="58"/>
      <c r="R20" s="58"/>
    </row>
    <row r="21" spans="2:18" x14ac:dyDescent="0.2">
      <c r="B21" s="47" t="s">
        <v>19</v>
      </c>
      <c r="C21" s="48" t="s">
        <v>12</v>
      </c>
      <c r="D21" s="49" t="s">
        <v>25</v>
      </c>
      <c r="E21" s="35" t="s">
        <v>12</v>
      </c>
      <c r="F21" s="37" t="s">
        <v>13</v>
      </c>
      <c r="G21" s="32" t="s">
        <v>14</v>
      </c>
      <c r="O21" s="59">
        <v>0.02</v>
      </c>
      <c r="P21" s="59">
        <v>0.1</v>
      </c>
      <c r="Q21" s="60" t="str">
        <f>B21</f>
        <v>size</v>
      </c>
      <c r="R21" s="60" t="s">
        <v>18</v>
      </c>
    </row>
    <row r="22" spans="2:18" x14ac:dyDescent="0.2">
      <c r="B22" s="47"/>
      <c r="C22" s="48" t="s">
        <v>16</v>
      </c>
      <c r="D22" s="33" t="s">
        <v>16</v>
      </c>
      <c r="E22" s="35" t="s">
        <v>18</v>
      </c>
      <c r="F22" s="37" t="s">
        <v>18</v>
      </c>
      <c r="G22" s="38" t="s">
        <v>18</v>
      </c>
      <c r="H22" s="16"/>
      <c r="O22" s="58"/>
      <c r="P22" s="58"/>
      <c r="Q22" s="58"/>
      <c r="R22" s="58"/>
    </row>
    <row r="23" spans="2:18" x14ac:dyDescent="0.2">
      <c r="B23" s="44">
        <v>318</v>
      </c>
      <c r="C23" s="63">
        <v>0.97499999999999998</v>
      </c>
      <c r="D23" s="51">
        <v>0.01</v>
      </c>
      <c r="E23" s="52">
        <f>C23+2*(0.21)</f>
        <v>1.395</v>
      </c>
      <c r="F23" s="53">
        <f>E23-D23</f>
        <v>1.385</v>
      </c>
      <c r="G23" s="54">
        <f>E23+D23</f>
        <v>1.405</v>
      </c>
      <c r="O23" s="61">
        <f t="shared" ref="O23:O86" si="0">1.02*C23</f>
        <v>0.99449999999999994</v>
      </c>
      <c r="P23" s="61">
        <f t="shared" ref="P23:P86" si="1">1.1*C23</f>
        <v>1.0725</v>
      </c>
      <c r="Q23" s="58">
        <f t="shared" ref="Q23:Q86" si="2">B23</f>
        <v>318</v>
      </c>
      <c r="R23" s="61">
        <f>E23</f>
        <v>1.395</v>
      </c>
    </row>
    <row r="24" spans="2:18" x14ac:dyDescent="0.2">
      <c r="B24" s="16">
        <f>B23+1</f>
        <v>319</v>
      </c>
      <c r="C24" s="64">
        <f t="shared" ref="C24:C29" si="3">C23+1/16</f>
        <v>1.0375000000000001</v>
      </c>
      <c r="D24" s="55">
        <v>0.01</v>
      </c>
      <c r="E24" s="52">
        <f t="shared" ref="E24:E86" si="4">C24+2*(0.21)</f>
        <v>1.4575</v>
      </c>
      <c r="F24" s="53">
        <f t="shared" ref="F24:F86" si="5">E24-D24</f>
        <v>1.4475</v>
      </c>
      <c r="G24" s="54">
        <f t="shared" ref="G24:G86" si="6">E24+D24</f>
        <v>1.4675</v>
      </c>
      <c r="O24" s="61">
        <f t="shared" si="0"/>
        <v>1.0582500000000001</v>
      </c>
      <c r="P24" s="61">
        <f t="shared" si="1"/>
        <v>1.1412500000000001</v>
      </c>
      <c r="Q24" s="58">
        <f t="shared" si="2"/>
        <v>319</v>
      </c>
      <c r="R24" s="61">
        <f t="shared" ref="R24:R86" si="7">E24</f>
        <v>1.4575</v>
      </c>
    </row>
    <row r="25" spans="2:18" x14ac:dyDescent="0.2">
      <c r="B25" s="16">
        <f t="shared" ref="B25:B86" si="8">B24+1</f>
        <v>320</v>
      </c>
      <c r="C25" s="64">
        <f t="shared" si="3"/>
        <v>1.1000000000000001</v>
      </c>
      <c r="D25" s="55">
        <v>1.2E-2</v>
      </c>
      <c r="E25" s="52">
        <f t="shared" si="4"/>
        <v>1.52</v>
      </c>
      <c r="F25" s="53">
        <f t="shared" si="5"/>
        <v>1.508</v>
      </c>
      <c r="G25" s="54">
        <f t="shared" si="6"/>
        <v>1.532</v>
      </c>
      <c r="O25" s="61">
        <f t="shared" si="0"/>
        <v>1.1220000000000001</v>
      </c>
      <c r="P25" s="61">
        <f t="shared" si="1"/>
        <v>1.2100000000000002</v>
      </c>
      <c r="Q25" s="58">
        <f t="shared" si="2"/>
        <v>320</v>
      </c>
      <c r="R25" s="61">
        <f t="shared" si="7"/>
        <v>1.52</v>
      </c>
    </row>
    <row r="26" spans="2:18" x14ac:dyDescent="0.2">
      <c r="B26" s="16">
        <f t="shared" si="8"/>
        <v>321</v>
      </c>
      <c r="C26" s="64">
        <f t="shared" si="3"/>
        <v>1.1625000000000001</v>
      </c>
      <c r="D26" s="55">
        <v>1.2E-2</v>
      </c>
      <c r="E26" s="52">
        <f t="shared" si="4"/>
        <v>1.5825</v>
      </c>
      <c r="F26" s="53">
        <f t="shared" si="5"/>
        <v>1.5705</v>
      </c>
      <c r="G26" s="54">
        <f t="shared" si="6"/>
        <v>1.5945</v>
      </c>
      <c r="O26" s="61">
        <f t="shared" si="0"/>
        <v>1.1857500000000001</v>
      </c>
      <c r="P26" s="61">
        <f t="shared" si="1"/>
        <v>1.2787500000000003</v>
      </c>
      <c r="Q26" s="58">
        <f t="shared" si="2"/>
        <v>321</v>
      </c>
      <c r="R26" s="61">
        <f t="shared" si="7"/>
        <v>1.5825</v>
      </c>
    </row>
    <row r="27" spans="2:18" x14ac:dyDescent="0.2">
      <c r="B27" s="16">
        <f t="shared" si="8"/>
        <v>322</v>
      </c>
      <c r="C27" s="64">
        <f t="shared" si="3"/>
        <v>1.2250000000000001</v>
      </c>
      <c r="D27" s="55">
        <v>1.2E-2</v>
      </c>
      <c r="E27" s="52">
        <f t="shared" si="4"/>
        <v>1.645</v>
      </c>
      <c r="F27" s="53">
        <f t="shared" si="5"/>
        <v>1.633</v>
      </c>
      <c r="G27" s="54">
        <f t="shared" si="6"/>
        <v>1.657</v>
      </c>
      <c r="O27" s="61">
        <f t="shared" si="0"/>
        <v>1.2495000000000001</v>
      </c>
      <c r="P27" s="61">
        <f t="shared" si="1"/>
        <v>1.3475000000000001</v>
      </c>
      <c r="Q27" s="58">
        <f t="shared" si="2"/>
        <v>322</v>
      </c>
      <c r="R27" s="61">
        <f t="shared" si="7"/>
        <v>1.645</v>
      </c>
    </row>
    <row r="28" spans="2:18" x14ac:dyDescent="0.2">
      <c r="B28" s="16">
        <f t="shared" si="8"/>
        <v>323</v>
      </c>
      <c r="C28" s="64">
        <f t="shared" si="3"/>
        <v>1.2875000000000001</v>
      </c>
      <c r="D28" s="55">
        <v>1.2E-2</v>
      </c>
      <c r="E28" s="52">
        <f t="shared" si="4"/>
        <v>1.7075</v>
      </c>
      <c r="F28" s="53">
        <f t="shared" si="5"/>
        <v>1.6955</v>
      </c>
      <c r="G28" s="54">
        <f t="shared" si="6"/>
        <v>1.7195</v>
      </c>
      <c r="O28" s="61">
        <f t="shared" si="0"/>
        <v>1.31325</v>
      </c>
      <c r="P28" s="61">
        <f t="shared" si="1"/>
        <v>1.4162500000000002</v>
      </c>
      <c r="Q28" s="58">
        <f t="shared" si="2"/>
        <v>323</v>
      </c>
      <c r="R28" s="61">
        <f t="shared" si="7"/>
        <v>1.7075</v>
      </c>
    </row>
    <row r="29" spans="2:18" x14ac:dyDescent="0.2">
      <c r="B29" s="16">
        <f t="shared" si="8"/>
        <v>324</v>
      </c>
      <c r="C29" s="64">
        <f t="shared" si="3"/>
        <v>1.35</v>
      </c>
      <c r="D29" s="55">
        <v>1.2E-2</v>
      </c>
      <c r="E29" s="52">
        <f t="shared" si="4"/>
        <v>1.77</v>
      </c>
      <c r="F29" s="53">
        <f t="shared" si="5"/>
        <v>1.758</v>
      </c>
      <c r="G29" s="54">
        <f t="shared" si="6"/>
        <v>1.782</v>
      </c>
      <c r="O29" s="61">
        <f t="shared" si="0"/>
        <v>1.3770000000000002</v>
      </c>
      <c r="P29" s="61">
        <f t="shared" si="1"/>
        <v>1.4850000000000003</v>
      </c>
      <c r="Q29" s="58">
        <f t="shared" si="2"/>
        <v>324</v>
      </c>
      <c r="R29" s="61">
        <f t="shared" si="7"/>
        <v>1.77</v>
      </c>
    </row>
    <row r="30" spans="2:18" x14ac:dyDescent="0.2">
      <c r="B30" s="16">
        <f t="shared" si="8"/>
        <v>325</v>
      </c>
      <c r="C30" s="64">
        <f>C29+2/16</f>
        <v>1.4750000000000001</v>
      </c>
      <c r="D30" s="55">
        <v>1.4999999999999999E-2</v>
      </c>
      <c r="E30" s="52">
        <f t="shared" si="4"/>
        <v>1.895</v>
      </c>
      <c r="F30" s="53">
        <f t="shared" si="5"/>
        <v>1.8800000000000001</v>
      </c>
      <c r="G30" s="54">
        <f t="shared" si="6"/>
        <v>1.91</v>
      </c>
      <c r="O30" s="61">
        <f t="shared" si="0"/>
        <v>1.5045000000000002</v>
      </c>
      <c r="P30" s="61">
        <f t="shared" si="1"/>
        <v>1.6225000000000003</v>
      </c>
      <c r="Q30" s="58">
        <f t="shared" si="2"/>
        <v>325</v>
      </c>
      <c r="R30" s="61">
        <f t="shared" si="7"/>
        <v>1.895</v>
      </c>
    </row>
    <row r="31" spans="2:18" x14ac:dyDescent="0.2">
      <c r="B31" s="16">
        <f t="shared" si="8"/>
        <v>326</v>
      </c>
      <c r="C31" s="64">
        <f t="shared" ref="C31:C66" si="9">C30+2/16</f>
        <v>1.6</v>
      </c>
      <c r="D31" s="55">
        <v>1.4999999999999999E-2</v>
      </c>
      <c r="E31" s="52">
        <f t="shared" si="4"/>
        <v>2.02</v>
      </c>
      <c r="F31" s="53">
        <f t="shared" si="5"/>
        <v>2.0049999999999999</v>
      </c>
      <c r="G31" s="54">
        <f t="shared" si="6"/>
        <v>2.0350000000000001</v>
      </c>
      <c r="O31" s="61">
        <f t="shared" si="0"/>
        <v>1.6320000000000001</v>
      </c>
      <c r="P31" s="61">
        <f t="shared" si="1"/>
        <v>1.7600000000000002</v>
      </c>
      <c r="Q31" s="58">
        <f t="shared" si="2"/>
        <v>326</v>
      </c>
      <c r="R31" s="61">
        <f t="shared" si="7"/>
        <v>2.02</v>
      </c>
    </row>
    <row r="32" spans="2:18" x14ac:dyDescent="0.2">
      <c r="B32" s="16">
        <f t="shared" si="8"/>
        <v>327</v>
      </c>
      <c r="C32" s="64">
        <f t="shared" si="9"/>
        <v>1.7250000000000001</v>
      </c>
      <c r="D32" s="55">
        <v>1.4999999999999999E-2</v>
      </c>
      <c r="E32" s="52">
        <f t="shared" si="4"/>
        <v>2.145</v>
      </c>
      <c r="F32" s="53">
        <f t="shared" si="5"/>
        <v>2.13</v>
      </c>
      <c r="G32" s="54">
        <f t="shared" si="6"/>
        <v>2.16</v>
      </c>
      <c r="O32" s="61">
        <f t="shared" si="0"/>
        <v>1.7595000000000001</v>
      </c>
      <c r="P32" s="61">
        <f t="shared" si="1"/>
        <v>1.8975000000000002</v>
      </c>
      <c r="Q32" s="58">
        <f t="shared" si="2"/>
        <v>327</v>
      </c>
      <c r="R32" s="61">
        <f t="shared" si="7"/>
        <v>2.145</v>
      </c>
    </row>
    <row r="33" spans="2:18" x14ac:dyDescent="0.2">
      <c r="B33" s="16">
        <f t="shared" si="8"/>
        <v>328</v>
      </c>
      <c r="C33" s="64">
        <f t="shared" si="9"/>
        <v>1.85</v>
      </c>
      <c r="D33" s="55">
        <v>1.4999999999999999E-2</v>
      </c>
      <c r="E33" s="52">
        <f t="shared" si="4"/>
        <v>2.27</v>
      </c>
      <c r="F33" s="53">
        <f t="shared" si="5"/>
        <v>2.2549999999999999</v>
      </c>
      <c r="G33" s="54">
        <f t="shared" si="6"/>
        <v>2.2850000000000001</v>
      </c>
      <c r="O33" s="61">
        <f t="shared" si="0"/>
        <v>1.8870000000000002</v>
      </c>
      <c r="P33" s="61">
        <f t="shared" si="1"/>
        <v>2.0350000000000001</v>
      </c>
      <c r="Q33" s="58">
        <f t="shared" si="2"/>
        <v>328</v>
      </c>
      <c r="R33" s="61">
        <f t="shared" si="7"/>
        <v>2.27</v>
      </c>
    </row>
    <row r="34" spans="2:18" x14ac:dyDescent="0.2">
      <c r="B34" s="16">
        <f t="shared" si="8"/>
        <v>329</v>
      </c>
      <c r="C34" s="64">
        <f t="shared" si="9"/>
        <v>1.9750000000000001</v>
      </c>
      <c r="D34" s="55">
        <v>1.7999999999999999E-2</v>
      </c>
      <c r="E34" s="52">
        <f t="shared" si="4"/>
        <v>2.395</v>
      </c>
      <c r="F34" s="53">
        <f t="shared" si="5"/>
        <v>2.3770000000000002</v>
      </c>
      <c r="G34" s="54">
        <f t="shared" si="6"/>
        <v>2.4129999999999998</v>
      </c>
      <c r="O34" s="61">
        <f t="shared" si="0"/>
        <v>2.0145</v>
      </c>
      <c r="P34" s="61">
        <f t="shared" si="1"/>
        <v>2.1725000000000003</v>
      </c>
      <c r="Q34" s="58">
        <f t="shared" si="2"/>
        <v>329</v>
      </c>
      <c r="R34" s="61">
        <f t="shared" si="7"/>
        <v>2.395</v>
      </c>
    </row>
    <row r="35" spans="2:18" x14ac:dyDescent="0.2">
      <c r="B35" s="16">
        <f t="shared" si="8"/>
        <v>330</v>
      </c>
      <c r="C35" s="64">
        <f t="shared" si="9"/>
        <v>2.1</v>
      </c>
      <c r="D35" s="55">
        <v>1.7999999999999999E-2</v>
      </c>
      <c r="E35" s="52">
        <f t="shared" si="4"/>
        <v>2.52</v>
      </c>
      <c r="F35" s="53">
        <f t="shared" si="5"/>
        <v>2.5020000000000002</v>
      </c>
      <c r="G35" s="54">
        <f t="shared" si="6"/>
        <v>2.5379999999999998</v>
      </c>
      <c r="O35" s="61">
        <f t="shared" si="0"/>
        <v>2.1420000000000003</v>
      </c>
      <c r="P35" s="61">
        <f t="shared" si="1"/>
        <v>2.3100000000000005</v>
      </c>
      <c r="Q35" s="58">
        <f t="shared" si="2"/>
        <v>330</v>
      </c>
      <c r="R35" s="61">
        <f t="shared" si="7"/>
        <v>2.52</v>
      </c>
    </row>
    <row r="36" spans="2:18" x14ac:dyDescent="0.2">
      <c r="B36" s="16">
        <f t="shared" si="8"/>
        <v>331</v>
      </c>
      <c r="C36" s="64">
        <f t="shared" si="9"/>
        <v>2.2250000000000001</v>
      </c>
      <c r="D36" s="55">
        <v>1.7999999999999999E-2</v>
      </c>
      <c r="E36" s="52">
        <f t="shared" si="4"/>
        <v>2.645</v>
      </c>
      <c r="F36" s="53">
        <f t="shared" si="5"/>
        <v>2.6270000000000002</v>
      </c>
      <c r="G36" s="54">
        <f t="shared" si="6"/>
        <v>2.6629999999999998</v>
      </c>
      <c r="O36" s="61">
        <f t="shared" si="0"/>
        <v>2.2695000000000003</v>
      </c>
      <c r="P36" s="61">
        <f t="shared" si="1"/>
        <v>2.4475000000000002</v>
      </c>
      <c r="Q36" s="58">
        <f t="shared" si="2"/>
        <v>331</v>
      </c>
      <c r="R36" s="61">
        <f t="shared" si="7"/>
        <v>2.645</v>
      </c>
    </row>
    <row r="37" spans="2:18" x14ac:dyDescent="0.2">
      <c r="B37" s="16">
        <f t="shared" si="8"/>
        <v>332</v>
      </c>
      <c r="C37" s="64">
        <f t="shared" si="9"/>
        <v>2.35</v>
      </c>
      <c r="D37" s="55">
        <v>1.7999999999999999E-2</v>
      </c>
      <c r="E37" s="52">
        <f t="shared" si="4"/>
        <v>2.77</v>
      </c>
      <c r="F37" s="53">
        <f t="shared" si="5"/>
        <v>2.7520000000000002</v>
      </c>
      <c r="G37" s="54">
        <f t="shared" si="6"/>
        <v>2.7879999999999998</v>
      </c>
      <c r="O37" s="61">
        <f t="shared" si="0"/>
        <v>2.3970000000000002</v>
      </c>
      <c r="P37" s="61">
        <f t="shared" si="1"/>
        <v>2.5850000000000004</v>
      </c>
      <c r="Q37" s="58">
        <f t="shared" si="2"/>
        <v>332</v>
      </c>
      <c r="R37" s="61">
        <f t="shared" si="7"/>
        <v>2.77</v>
      </c>
    </row>
    <row r="38" spans="2:18" x14ac:dyDescent="0.2">
      <c r="B38" s="16">
        <f t="shared" si="8"/>
        <v>333</v>
      </c>
      <c r="C38" s="64">
        <f t="shared" si="9"/>
        <v>2.4750000000000001</v>
      </c>
      <c r="D38" s="55">
        <v>0.02</v>
      </c>
      <c r="E38" s="52">
        <f t="shared" si="4"/>
        <v>2.895</v>
      </c>
      <c r="F38" s="53">
        <f t="shared" si="5"/>
        <v>2.875</v>
      </c>
      <c r="G38" s="54">
        <f t="shared" si="6"/>
        <v>2.915</v>
      </c>
      <c r="O38" s="61">
        <f t="shared" si="0"/>
        <v>2.5245000000000002</v>
      </c>
      <c r="P38" s="61">
        <f t="shared" si="1"/>
        <v>2.7225000000000001</v>
      </c>
      <c r="Q38" s="58">
        <f t="shared" si="2"/>
        <v>333</v>
      </c>
      <c r="R38" s="61">
        <f t="shared" si="7"/>
        <v>2.895</v>
      </c>
    </row>
    <row r="39" spans="2:18" x14ac:dyDescent="0.2">
      <c r="B39" s="16">
        <f t="shared" si="8"/>
        <v>334</v>
      </c>
      <c r="C39" s="64">
        <f t="shared" si="9"/>
        <v>2.6</v>
      </c>
      <c r="D39" s="55">
        <v>0.02</v>
      </c>
      <c r="E39" s="52">
        <f t="shared" si="4"/>
        <v>3.02</v>
      </c>
      <c r="F39" s="53">
        <f t="shared" si="5"/>
        <v>3</v>
      </c>
      <c r="G39" s="54">
        <f t="shared" si="6"/>
        <v>3.04</v>
      </c>
      <c r="O39" s="61">
        <f t="shared" si="0"/>
        <v>2.6520000000000001</v>
      </c>
      <c r="P39" s="61">
        <f t="shared" si="1"/>
        <v>2.8600000000000003</v>
      </c>
      <c r="Q39" s="58">
        <f t="shared" si="2"/>
        <v>334</v>
      </c>
      <c r="R39" s="61">
        <f t="shared" si="7"/>
        <v>3.02</v>
      </c>
    </row>
    <row r="40" spans="2:18" x14ac:dyDescent="0.2">
      <c r="B40" s="16">
        <f t="shared" si="8"/>
        <v>335</v>
      </c>
      <c r="C40" s="64">
        <f t="shared" si="9"/>
        <v>2.7250000000000001</v>
      </c>
      <c r="D40" s="55">
        <v>0.02</v>
      </c>
      <c r="E40" s="52">
        <f t="shared" si="4"/>
        <v>3.145</v>
      </c>
      <c r="F40" s="53">
        <f t="shared" si="5"/>
        <v>3.125</v>
      </c>
      <c r="G40" s="54">
        <f t="shared" si="6"/>
        <v>3.165</v>
      </c>
      <c r="O40" s="61">
        <f t="shared" si="0"/>
        <v>2.7795000000000001</v>
      </c>
      <c r="P40" s="61">
        <f t="shared" si="1"/>
        <v>2.9975000000000005</v>
      </c>
      <c r="Q40" s="58">
        <f t="shared" si="2"/>
        <v>335</v>
      </c>
      <c r="R40" s="61">
        <f t="shared" si="7"/>
        <v>3.145</v>
      </c>
    </row>
    <row r="41" spans="2:18" x14ac:dyDescent="0.2">
      <c r="B41" s="16">
        <f t="shared" si="8"/>
        <v>336</v>
      </c>
      <c r="C41" s="64">
        <f t="shared" si="9"/>
        <v>2.85</v>
      </c>
      <c r="D41" s="55">
        <v>0.02</v>
      </c>
      <c r="E41" s="52">
        <f t="shared" si="4"/>
        <v>3.27</v>
      </c>
      <c r="F41" s="53">
        <f t="shared" si="5"/>
        <v>3.25</v>
      </c>
      <c r="G41" s="54">
        <f t="shared" si="6"/>
        <v>3.29</v>
      </c>
      <c r="O41" s="61">
        <f t="shared" si="0"/>
        <v>2.907</v>
      </c>
      <c r="P41" s="61">
        <f t="shared" si="1"/>
        <v>3.1350000000000002</v>
      </c>
      <c r="Q41" s="58">
        <f t="shared" si="2"/>
        <v>336</v>
      </c>
      <c r="R41" s="61">
        <f t="shared" si="7"/>
        <v>3.27</v>
      </c>
    </row>
    <row r="42" spans="2:18" x14ac:dyDescent="0.2">
      <c r="B42" s="16">
        <f t="shared" si="8"/>
        <v>337</v>
      </c>
      <c r="C42" s="64">
        <f t="shared" si="9"/>
        <v>2.9750000000000001</v>
      </c>
      <c r="D42" s="55">
        <v>2.4E-2</v>
      </c>
      <c r="E42" s="52">
        <f t="shared" si="4"/>
        <v>3.395</v>
      </c>
      <c r="F42" s="53">
        <f t="shared" si="5"/>
        <v>3.371</v>
      </c>
      <c r="G42" s="54">
        <f t="shared" si="6"/>
        <v>3.419</v>
      </c>
      <c r="O42" s="61">
        <f t="shared" si="0"/>
        <v>3.0345</v>
      </c>
      <c r="P42" s="61">
        <f t="shared" si="1"/>
        <v>3.2725000000000004</v>
      </c>
      <c r="Q42" s="58">
        <f t="shared" si="2"/>
        <v>337</v>
      </c>
      <c r="R42" s="61">
        <f t="shared" si="7"/>
        <v>3.395</v>
      </c>
    </row>
    <row r="43" spans="2:18" x14ac:dyDescent="0.2">
      <c r="B43" s="16">
        <f t="shared" si="8"/>
        <v>338</v>
      </c>
      <c r="C43" s="64">
        <f t="shared" si="9"/>
        <v>3.1</v>
      </c>
      <c r="D43" s="55">
        <v>2.4E-2</v>
      </c>
      <c r="E43" s="52">
        <f t="shared" si="4"/>
        <v>3.52</v>
      </c>
      <c r="F43" s="53">
        <f t="shared" si="5"/>
        <v>3.496</v>
      </c>
      <c r="G43" s="54">
        <f t="shared" si="6"/>
        <v>3.544</v>
      </c>
      <c r="O43" s="61">
        <f t="shared" si="0"/>
        <v>3.1620000000000004</v>
      </c>
      <c r="P43" s="61">
        <f t="shared" si="1"/>
        <v>3.4100000000000006</v>
      </c>
      <c r="Q43" s="58">
        <f t="shared" si="2"/>
        <v>338</v>
      </c>
      <c r="R43" s="61">
        <f t="shared" si="7"/>
        <v>3.52</v>
      </c>
    </row>
    <row r="44" spans="2:18" x14ac:dyDescent="0.2">
      <c r="B44" s="16">
        <f t="shared" si="8"/>
        <v>339</v>
      </c>
      <c r="C44" s="64">
        <f t="shared" si="9"/>
        <v>3.2250000000000001</v>
      </c>
      <c r="D44" s="55">
        <v>2.4E-2</v>
      </c>
      <c r="E44" s="52">
        <f t="shared" si="4"/>
        <v>3.645</v>
      </c>
      <c r="F44" s="53">
        <f t="shared" si="5"/>
        <v>3.621</v>
      </c>
      <c r="G44" s="54">
        <f t="shared" si="6"/>
        <v>3.669</v>
      </c>
      <c r="O44" s="61">
        <f t="shared" si="0"/>
        <v>3.2895000000000003</v>
      </c>
      <c r="P44" s="61">
        <f t="shared" si="1"/>
        <v>3.5475000000000003</v>
      </c>
      <c r="Q44" s="58">
        <f t="shared" si="2"/>
        <v>339</v>
      </c>
      <c r="R44" s="61">
        <f t="shared" si="7"/>
        <v>3.645</v>
      </c>
    </row>
    <row r="45" spans="2:18" x14ac:dyDescent="0.2">
      <c r="B45" s="16">
        <f t="shared" si="8"/>
        <v>340</v>
      </c>
      <c r="C45" s="64">
        <f t="shared" si="9"/>
        <v>3.35</v>
      </c>
      <c r="D45" s="55">
        <v>2.4E-2</v>
      </c>
      <c r="E45" s="52">
        <f t="shared" si="4"/>
        <v>3.77</v>
      </c>
      <c r="F45" s="53">
        <f t="shared" si="5"/>
        <v>3.746</v>
      </c>
      <c r="G45" s="54">
        <f t="shared" si="6"/>
        <v>3.794</v>
      </c>
      <c r="O45" s="61">
        <f t="shared" si="0"/>
        <v>3.4170000000000003</v>
      </c>
      <c r="P45" s="61">
        <f t="shared" si="1"/>
        <v>3.6850000000000005</v>
      </c>
      <c r="Q45" s="58">
        <f t="shared" si="2"/>
        <v>340</v>
      </c>
      <c r="R45" s="61">
        <f t="shared" si="7"/>
        <v>3.77</v>
      </c>
    </row>
    <row r="46" spans="2:18" x14ac:dyDescent="0.2">
      <c r="B46" s="16">
        <f t="shared" si="8"/>
        <v>341</v>
      </c>
      <c r="C46" s="64">
        <f t="shared" si="9"/>
        <v>3.4750000000000001</v>
      </c>
      <c r="D46" s="55">
        <v>2.4E-2</v>
      </c>
      <c r="E46" s="52">
        <f t="shared" si="4"/>
        <v>3.895</v>
      </c>
      <c r="F46" s="53">
        <f t="shared" si="5"/>
        <v>3.871</v>
      </c>
      <c r="G46" s="54">
        <f t="shared" si="6"/>
        <v>3.919</v>
      </c>
      <c r="O46" s="61">
        <f t="shared" si="0"/>
        <v>3.5445000000000002</v>
      </c>
      <c r="P46" s="61">
        <f t="shared" si="1"/>
        <v>3.8225000000000002</v>
      </c>
      <c r="Q46" s="58">
        <f t="shared" si="2"/>
        <v>341</v>
      </c>
      <c r="R46" s="61">
        <f t="shared" si="7"/>
        <v>3.895</v>
      </c>
    </row>
    <row r="47" spans="2:18" x14ac:dyDescent="0.2">
      <c r="B47" s="16">
        <f t="shared" si="8"/>
        <v>342</v>
      </c>
      <c r="C47" s="64">
        <f t="shared" si="9"/>
        <v>3.6</v>
      </c>
      <c r="D47" s="55">
        <v>2.8000000000000001E-2</v>
      </c>
      <c r="E47" s="52">
        <f t="shared" si="4"/>
        <v>4.0200000000000005</v>
      </c>
      <c r="F47" s="53">
        <f t="shared" si="5"/>
        <v>3.9920000000000004</v>
      </c>
      <c r="G47" s="54">
        <f t="shared" si="6"/>
        <v>4.048</v>
      </c>
      <c r="O47" s="61">
        <f t="shared" si="0"/>
        <v>3.6720000000000002</v>
      </c>
      <c r="P47" s="61">
        <f t="shared" si="1"/>
        <v>3.9600000000000004</v>
      </c>
      <c r="Q47" s="58">
        <f t="shared" si="2"/>
        <v>342</v>
      </c>
      <c r="R47" s="61">
        <f t="shared" si="7"/>
        <v>4.0200000000000005</v>
      </c>
    </row>
    <row r="48" spans="2:18" x14ac:dyDescent="0.2">
      <c r="B48" s="16">
        <f t="shared" si="8"/>
        <v>343</v>
      </c>
      <c r="C48" s="64">
        <f t="shared" si="9"/>
        <v>3.7250000000000001</v>
      </c>
      <c r="D48" s="55">
        <v>2.8000000000000001E-2</v>
      </c>
      <c r="E48" s="52">
        <f t="shared" si="4"/>
        <v>4.1450000000000005</v>
      </c>
      <c r="F48" s="53">
        <f t="shared" si="5"/>
        <v>4.1170000000000009</v>
      </c>
      <c r="G48" s="54">
        <f t="shared" si="6"/>
        <v>4.173</v>
      </c>
      <c r="O48" s="61">
        <f t="shared" si="0"/>
        <v>3.7995000000000001</v>
      </c>
      <c r="P48" s="61">
        <f t="shared" si="1"/>
        <v>4.0975000000000001</v>
      </c>
      <c r="Q48" s="58">
        <f t="shared" si="2"/>
        <v>343</v>
      </c>
      <c r="R48" s="61">
        <f t="shared" si="7"/>
        <v>4.1450000000000005</v>
      </c>
    </row>
    <row r="49" spans="2:18" x14ac:dyDescent="0.2">
      <c r="B49" s="16">
        <f t="shared" si="8"/>
        <v>344</v>
      </c>
      <c r="C49" s="64">
        <f t="shared" si="9"/>
        <v>3.85</v>
      </c>
      <c r="D49" s="55">
        <v>2.8000000000000001E-2</v>
      </c>
      <c r="E49" s="52">
        <f t="shared" si="4"/>
        <v>4.2700000000000005</v>
      </c>
      <c r="F49" s="53">
        <f t="shared" si="5"/>
        <v>4.2420000000000009</v>
      </c>
      <c r="G49" s="54">
        <f t="shared" si="6"/>
        <v>4.298</v>
      </c>
      <c r="O49" s="61">
        <f t="shared" si="0"/>
        <v>3.927</v>
      </c>
      <c r="P49" s="61">
        <f t="shared" si="1"/>
        <v>4.2350000000000003</v>
      </c>
      <c r="Q49" s="58">
        <f t="shared" si="2"/>
        <v>344</v>
      </c>
      <c r="R49" s="61">
        <f t="shared" si="7"/>
        <v>4.2700000000000005</v>
      </c>
    </row>
    <row r="50" spans="2:18" x14ac:dyDescent="0.2">
      <c r="B50" s="16">
        <f t="shared" si="8"/>
        <v>345</v>
      </c>
      <c r="C50" s="64">
        <f t="shared" si="9"/>
        <v>3.9750000000000001</v>
      </c>
      <c r="D50" s="55">
        <v>2.8000000000000001E-2</v>
      </c>
      <c r="E50" s="52">
        <f t="shared" si="4"/>
        <v>4.3950000000000005</v>
      </c>
      <c r="F50" s="53">
        <f t="shared" si="5"/>
        <v>4.3670000000000009</v>
      </c>
      <c r="G50" s="54">
        <f t="shared" si="6"/>
        <v>4.423</v>
      </c>
      <c r="O50" s="61">
        <f t="shared" si="0"/>
        <v>4.0545</v>
      </c>
      <c r="P50" s="61">
        <f t="shared" si="1"/>
        <v>4.3725000000000005</v>
      </c>
      <c r="Q50" s="58">
        <f t="shared" si="2"/>
        <v>345</v>
      </c>
      <c r="R50" s="61">
        <f t="shared" si="7"/>
        <v>4.3950000000000005</v>
      </c>
    </row>
    <row r="51" spans="2:18" x14ac:dyDescent="0.2">
      <c r="B51" s="16">
        <f t="shared" si="8"/>
        <v>346</v>
      </c>
      <c r="C51" s="64">
        <f t="shared" si="9"/>
        <v>4.0999999999999996</v>
      </c>
      <c r="D51" s="55">
        <v>2.8000000000000001E-2</v>
      </c>
      <c r="E51" s="52">
        <f t="shared" si="4"/>
        <v>4.5199999999999996</v>
      </c>
      <c r="F51" s="53">
        <f t="shared" si="5"/>
        <v>4.492</v>
      </c>
      <c r="G51" s="54">
        <f t="shared" si="6"/>
        <v>4.5479999999999992</v>
      </c>
      <c r="O51" s="61">
        <f t="shared" si="0"/>
        <v>4.1819999999999995</v>
      </c>
      <c r="P51" s="61">
        <f t="shared" si="1"/>
        <v>4.51</v>
      </c>
      <c r="Q51" s="58">
        <f t="shared" si="2"/>
        <v>346</v>
      </c>
      <c r="R51" s="61">
        <f t="shared" si="7"/>
        <v>4.5199999999999996</v>
      </c>
    </row>
    <row r="52" spans="2:18" x14ac:dyDescent="0.2">
      <c r="B52" s="16">
        <f t="shared" si="8"/>
        <v>347</v>
      </c>
      <c r="C52" s="64">
        <f t="shared" si="9"/>
        <v>4.2249999999999996</v>
      </c>
      <c r="D52" s="55">
        <v>0.03</v>
      </c>
      <c r="E52" s="52">
        <f t="shared" si="4"/>
        <v>4.6449999999999996</v>
      </c>
      <c r="F52" s="53">
        <f t="shared" si="5"/>
        <v>4.6149999999999993</v>
      </c>
      <c r="G52" s="54">
        <f t="shared" si="6"/>
        <v>4.6749999999999998</v>
      </c>
      <c r="O52" s="61">
        <f t="shared" si="0"/>
        <v>4.3094999999999999</v>
      </c>
      <c r="P52" s="61">
        <f t="shared" si="1"/>
        <v>4.6475</v>
      </c>
      <c r="Q52" s="58">
        <f t="shared" si="2"/>
        <v>347</v>
      </c>
      <c r="R52" s="61">
        <f t="shared" si="7"/>
        <v>4.6449999999999996</v>
      </c>
    </row>
    <row r="53" spans="2:18" x14ac:dyDescent="0.2">
      <c r="B53" s="16">
        <f t="shared" si="8"/>
        <v>348</v>
      </c>
      <c r="C53" s="64">
        <f t="shared" si="9"/>
        <v>4.3499999999999996</v>
      </c>
      <c r="D53" s="55">
        <v>0.03</v>
      </c>
      <c r="E53" s="52">
        <f t="shared" si="4"/>
        <v>4.7699999999999996</v>
      </c>
      <c r="F53" s="53">
        <f t="shared" si="5"/>
        <v>4.7399999999999993</v>
      </c>
      <c r="G53" s="54">
        <f t="shared" si="6"/>
        <v>4.8</v>
      </c>
      <c r="O53" s="61">
        <f t="shared" si="0"/>
        <v>4.4369999999999994</v>
      </c>
      <c r="P53" s="61">
        <f t="shared" si="1"/>
        <v>4.7850000000000001</v>
      </c>
      <c r="Q53" s="58">
        <f t="shared" si="2"/>
        <v>348</v>
      </c>
      <c r="R53" s="61">
        <f t="shared" si="7"/>
        <v>4.7699999999999996</v>
      </c>
    </row>
    <row r="54" spans="2:18" x14ac:dyDescent="0.2">
      <c r="B54" s="16">
        <f t="shared" si="8"/>
        <v>349</v>
      </c>
      <c r="C54" s="64">
        <f t="shared" si="9"/>
        <v>4.4749999999999996</v>
      </c>
      <c r="D54" s="55">
        <v>0.03</v>
      </c>
      <c r="E54" s="52">
        <f t="shared" si="4"/>
        <v>4.8949999999999996</v>
      </c>
      <c r="F54" s="53">
        <f t="shared" si="5"/>
        <v>4.8649999999999993</v>
      </c>
      <c r="G54" s="54">
        <f t="shared" si="6"/>
        <v>4.9249999999999998</v>
      </c>
      <c r="O54" s="61">
        <f t="shared" si="0"/>
        <v>4.5644999999999998</v>
      </c>
      <c r="P54" s="61">
        <f t="shared" si="1"/>
        <v>4.9225000000000003</v>
      </c>
      <c r="Q54" s="58">
        <f t="shared" si="2"/>
        <v>349</v>
      </c>
      <c r="R54" s="61">
        <f t="shared" si="7"/>
        <v>4.8949999999999996</v>
      </c>
    </row>
    <row r="55" spans="2:18" x14ac:dyDescent="0.2">
      <c r="B55" s="16">
        <f t="shared" si="8"/>
        <v>350</v>
      </c>
      <c r="C55" s="64">
        <f t="shared" si="9"/>
        <v>4.5999999999999996</v>
      </c>
      <c r="D55" s="55">
        <v>0.03</v>
      </c>
      <c r="E55" s="52">
        <f t="shared" si="4"/>
        <v>5.0199999999999996</v>
      </c>
      <c r="F55" s="53">
        <f t="shared" si="5"/>
        <v>4.9899999999999993</v>
      </c>
      <c r="G55" s="54">
        <f t="shared" si="6"/>
        <v>5.05</v>
      </c>
      <c r="O55" s="61">
        <f t="shared" si="0"/>
        <v>4.6919999999999993</v>
      </c>
      <c r="P55" s="61">
        <f t="shared" si="1"/>
        <v>5.0599999999999996</v>
      </c>
      <c r="Q55" s="58">
        <f t="shared" si="2"/>
        <v>350</v>
      </c>
      <c r="R55" s="61">
        <f t="shared" si="7"/>
        <v>5.0199999999999996</v>
      </c>
    </row>
    <row r="56" spans="2:18" x14ac:dyDescent="0.2">
      <c r="B56" s="16">
        <f t="shared" si="8"/>
        <v>351</v>
      </c>
      <c r="C56" s="64">
        <f t="shared" si="9"/>
        <v>4.7249999999999996</v>
      </c>
      <c r="D56" s="55">
        <v>0.03</v>
      </c>
      <c r="E56" s="52">
        <f t="shared" si="4"/>
        <v>5.1449999999999996</v>
      </c>
      <c r="F56" s="53">
        <f t="shared" si="5"/>
        <v>5.1149999999999993</v>
      </c>
      <c r="G56" s="54">
        <f t="shared" si="6"/>
        <v>5.1749999999999998</v>
      </c>
      <c r="O56" s="61">
        <f t="shared" si="0"/>
        <v>4.8194999999999997</v>
      </c>
      <c r="P56" s="61">
        <f t="shared" si="1"/>
        <v>5.1974999999999998</v>
      </c>
      <c r="Q56" s="58">
        <f t="shared" si="2"/>
        <v>351</v>
      </c>
      <c r="R56" s="61">
        <f t="shared" si="7"/>
        <v>5.1449999999999996</v>
      </c>
    </row>
    <row r="57" spans="2:18" x14ac:dyDescent="0.2">
      <c r="B57" s="16">
        <f t="shared" si="8"/>
        <v>352</v>
      </c>
      <c r="C57" s="64">
        <f t="shared" si="9"/>
        <v>4.8499999999999996</v>
      </c>
      <c r="D57" s="55">
        <v>0.03</v>
      </c>
      <c r="E57" s="52">
        <f t="shared" si="4"/>
        <v>5.27</v>
      </c>
      <c r="F57" s="53">
        <f t="shared" si="5"/>
        <v>5.2399999999999993</v>
      </c>
      <c r="G57" s="54">
        <f t="shared" si="6"/>
        <v>5.3</v>
      </c>
      <c r="O57" s="61">
        <f t="shared" si="0"/>
        <v>4.9470000000000001</v>
      </c>
      <c r="P57" s="61">
        <f t="shared" si="1"/>
        <v>5.335</v>
      </c>
      <c r="Q57" s="58">
        <f t="shared" si="2"/>
        <v>352</v>
      </c>
      <c r="R57" s="61">
        <f t="shared" si="7"/>
        <v>5.27</v>
      </c>
    </row>
    <row r="58" spans="2:18" x14ac:dyDescent="0.2">
      <c r="B58" s="16">
        <f t="shared" si="8"/>
        <v>353</v>
      </c>
      <c r="C58" s="64">
        <f t="shared" si="9"/>
        <v>4.9749999999999996</v>
      </c>
      <c r="D58" s="55">
        <v>3.6999999999999998E-2</v>
      </c>
      <c r="E58" s="52">
        <f t="shared" si="4"/>
        <v>5.3949999999999996</v>
      </c>
      <c r="F58" s="53">
        <f t="shared" si="5"/>
        <v>5.3579999999999997</v>
      </c>
      <c r="G58" s="54">
        <f t="shared" si="6"/>
        <v>5.4319999999999995</v>
      </c>
      <c r="O58" s="61">
        <f t="shared" si="0"/>
        <v>5.0744999999999996</v>
      </c>
      <c r="P58" s="61">
        <f t="shared" si="1"/>
        <v>5.4725000000000001</v>
      </c>
      <c r="Q58" s="58">
        <f t="shared" si="2"/>
        <v>353</v>
      </c>
      <c r="R58" s="61">
        <f t="shared" si="7"/>
        <v>5.3949999999999996</v>
      </c>
    </row>
    <row r="59" spans="2:18" x14ac:dyDescent="0.2">
      <c r="B59" s="16">
        <f t="shared" si="8"/>
        <v>354</v>
      </c>
      <c r="C59" s="64">
        <f t="shared" si="9"/>
        <v>5.0999999999999996</v>
      </c>
      <c r="D59" s="55">
        <v>3.6999999999999998E-2</v>
      </c>
      <c r="E59" s="52">
        <f t="shared" si="4"/>
        <v>5.52</v>
      </c>
      <c r="F59" s="53">
        <f t="shared" si="5"/>
        <v>5.4829999999999997</v>
      </c>
      <c r="G59" s="54">
        <f t="shared" si="6"/>
        <v>5.5569999999999995</v>
      </c>
      <c r="O59" s="61">
        <f t="shared" si="0"/>
        <v>5.202</v>
      </c>
      <c r="P59" s="61">
        <f t="shared" si="1"/>
        <v>5.61</v>
      </c>
      <c r="Q59" s="58">
        <f t="shared" si="2"/>
        <v>354</v>
      </c>
      <c r="R59" s="61">
        <f t="shared" si="7"/>
        <v>5.52</v>
      </c>
    </row>
    <row r="60" spans="2:18" x14ac:dyDescent="0.2">
      <c r="B60" s="16">
        <f t="shared" si="8"/>
        <v>355</v>
      </c>
      <c r="C60" s="64">
        <f t="shared" si="9"/>
        <v>5.2249999999999996</v>
      </c>
      <c r="D60" s="55">
        <v>3.6999999999999998E-2</v>
      </c>
      <c r="E60" s="52">
        <f t="shared" si="4"/>
        <v>5.6449999999999996</v>
      </c>
      <c r="F60" s="53">
        <f t="shared" si="5"/>
        <v>5.6079999999999997</v>
      </c>
      <c r="G60" s="54">
        <f t="shared" si="6"/>
        <v>5.6819999999999995</v>
      </c>
      <c r="O60" s="61">
        <f t="shared" si="0"/>
        <v>5.3294999999999995</v>
      </c>
      <c r="P60" s="61">
        <f t="shared" si="1"/>
        <v>5.7475000000000005</v>
      </c>
      <c r="Q60" s="58">
        <f t="shared" si="2"/>
        <v>355</v>
      </c>
      <c r="R60" s="61">
        <f t="shared" si="7"/>
        <v>5.6449999999999996</v>
      </c>
    </row>
    <row r="61" spans="2:18" x14ac:dyDescent="0.2">
      <c r="B61" s="16">
        <f t="shared" si="8"/>
        <v>356</v>
      </c>
      <c r="C61" s="64">
        <f t="shared" si="9"/>
        <v>5.35</v>
      </c>
      <c r="D61" s="55">
        <v>3.6999999999999998E-2</v>
      </c>
      <c r="E61" s="52">
        <f t="shared" si="4"/>
        <v>5.77</v>
      </c>
      <c r="F61" s="53">
        <f t="shared" si="5"/>
        <v>5.7329999999999997</v>
      </c>
      <c r="G61" s="54">
        <f t="shared" si="6"/>
        <v>5.8069999999999995</v>
      </c>
      <c r="O61" s="61">
        <f t="shared" si="0"/>
        <v>5.4569999999999999</v>
      </c>
      <c r="P61" s="61">
        <f t="shared" si="1"/>
        <v>5.8849999999999998</v>
      </c>
      <c r="Q61" s="58">
        <f t="shared" si="2"/>
        <v>356</v>
      </c>
      <c r="R61" s="61">
        <f t="shared" si="7"/>
        <v>5.77</v>
      </c>
    </row>
    <row r="62" spans="2:18" x14ac:dyDescent="0.2">
      <c r="B62" s="16">
        <f t="shared" si="8"/>
        <v>357</v>
      </c>
      <c r="C62" s="64">
        <f t="shared" si="9"/>
        <v>5.4749999999999996</v>
      </c>
      <c r="D62" s="55">
        <v>3.6999999999999998E-2</v>
      </c>
      <c r="E62" s="52">
        <f t="shared" si="4"/>
        <v>5.8949999999999996</v>
      </c>
      <c r="F62" s="53">
        <f t="shared" si="5"/>
        <v>5.8579999999999997</v>
      </c>
      <c r="G62" s="54">
        <f t="shared" si="6"/>
        <v>5.9319999999999995</v>
      </c>
      <c r="O62" s="61">
        <f t="shared" si="0"/>
        <v>5.5844999999999994</v>
      </c>
      <c r="P62" s="61">
        <f t="shared" si="1"/>
        <v>6.0225</v>
      </c>
      <c r="Q62" s="58">
        <f t="shared" si="2"/>
        <v>357</v>
      </c>
      <c r="R62" s="61">
        <f t="shared" si="7"/>
        <v>5.8949999999999996</v>
      </c>
    </row>
    <row r="63" spans="2:18" x14ac:dyDescent="0.2">
      <c r="B63" s="16">
        <f t="shared" si="8"/>
        <v>358</v>
      </c>
      <c r="C63" s="64">
        <f t="shared" si="9"/>
        <v>5.6</v>
      </c>
      <c r="D63" s="55">
        <v>3.6999999999999998E-2</v>
      </c>
      <c r="E63" s="52">
        <f t="shared" si="4"/>
        <v>6.02</v>
      </c>
      <c r="F63" s="53">
        <f t="shared" si="5"/>
        <v>5.9829999999999997</v>
      </c>
      <c r="G63" s="54">
        <f t="shared" si="6"/>
        <v>6.0569999999999995</v>
      </c>
      <c r="O63" s="61">
        <f t="shared" si="0"/>
        <v>5.7119999999999997</v>
      </c>
      <c r="P63" s="61">
        <f t="shared" si="1"/>
        <v>6.16</v>
      </c>
      <c r="Q63" s="58">
        <f t="shared" si="2"/>
        <v>358</v>
      </c>
      <c r="R63" s="61">
        <f t="shared" si="7"/>
        <v>6.02</v>
      </c>
    </row>
    <row r="64" spans="2:18" x14ac:dyDescent="0.2">
      <c r="B64" s="16">
        <f t="shared" si="8"/>
        <v>359</v>
      </c>
      <c r="C64" s="64">
        <f t="shared" si="9"/>
        <v>5.7249999999999996</v>
      </c>
      <c r="D64" s="55">
        <v>3.6999999999999998E-2</v>
      </c>
      <c r="E64" s="52">
        <f t="shared" si="4"/>
        <v>6.1449999999999996</v>
      </c>
      <c r="F64" s="53">
        <f t="shared" si="5"/>
        <v>6.1079999999999997</v>
      </c>
      <c r="G64" s="54">
        <f t="shared" si="6"/>
        <v>6.1819999999999995</v>
      </c>
      <c r="O64" s="61">
        <f t="shared" si="0"/>
        <v>5.8395000000000001</v>
      </c>
      <c r="P64" s="61">
        <f t="shared" si="1"/>
        <v>6.2975000000000003</v>
      </c>
      <c r="Q64" s="58">
        <f t="shared" si="2"/>
        <v>359</v>
      </c>
      <c r="R64" s="61">
        <f t="shared" si="7"/>
        <v>6.1449999999999996</v>
      </c>
    </row>
    <row r="65" spans="2:18" x14ac:dyDescent="0.2">
      <c r="B65" s="16">
        <f t="shared" si="8"/>
        <v>360</v>
      </c>
      <c r="C65" s="64">
        <f t="shared" si="9"/>
        <v>5.85</v>
      </c>
      <c r="D65" s="55">
        <v>3.6999999999999998E-2</v>
      </c>
      <c r="E65" s="52">
        <f t="shared" si="4"/>
        <v>6.27</v>
      </c>
      <c r="F65" s="53">
        <f t="shared" si="5"/>
        <v>6.2329999999999997</v>
      </c>
      <c r="G65" s="54">
        <f t="shared" si="6"/>
        <v>6.3069999999999995</v>
      </c>
      <c r="O65" s="61">
        <f t="shared" si="0"/>
        <v>5.9669999999999996</v>
      </c>
      <c r="P65" s="61">
        <f t="shared" si="1"/>
        <v>6.4350000000000005</v>
      </c>
      <c r="Q65" s="58">
        <f t="shared" si="2"/>
        <v>360</v>
      </c>
      <c r="R65" s="61">
        <f t="shared" si="7"/>
        <v>6.27</v>
      </c>
    </row>
    <row r="66" spans="2:18" x14ac:dyDescent="0.2">
      <c r="B66" s="16">
        <f t="shared" si="8"/>
        <v>361</v>
      </c>
      <c r="C66" s="64">
        <f t="shared" si="9"/>
        <v>5.9749999999999996</v>
      </c>
      <c r="D66" s="55">
        <v>3.6999999999999998E-2</v>
      </c>
      <c r="E66" s="52">
        <f t="shared" si="4"/>
        <v>6.3949999999999996</v>
      </c>
      <c r="F66" s="53">
        <f t="shared" si="5"/>
        <v>6.3579999999999997</v>
      </c>
      <c r="G66" s="54">
        <f t="shared" si="6"/>
        <v>6.4319999999999995</v>
      </c>
      <c r="O66" s="61">
        <f t="shared" si="0"/>
        <v>6.0945</v>
      </c>
      <c r="P66" s="61">
        <f t="shared" si="1"/>
        <v>6.5724999999999998</v>
      </c>
      <c r="Q66" s="58">
        <f t="shared" si="2"/>
        <v>361</v>
      </c>
      <c r="R66" s="61">
        <f t="shared" si="7"/>
        <v>6.3949999999999996</v>
      </c>
    </row>
    <row r="67" spans="2:18" x14ac:dyDescent="0.2">
      <c r="B67" s="16">
        <f t="shared" si="8"/>
        <v>362</v>
      </c>
      <c r="C67" s="64">
        <f>C66+4/16</f>
        <v>6.2249999999999996</v>
      </c>
      <c r="D67" s="55">
        <v>0.04</v>
      </c>
      <c r="E67" s="52">
        <f t="shared" si="4"/>
        <v>6.6449999999999996</v>
      </c>
      <c r="F67" s="53">
        <f t="shared" si="5"/>
        <v>6.6049999999999995</v>
      </c>
      <c r="G67" s="54">
        <f t="shared" si="6"/>
        <v>6.6849999999999996</v>
      </c>
      <c r="O67" s="61">
        <f t="shared" si="0"/>
        <v>6.3494999999999999</v>
      </c>
      <c r="P67" s="61">
        <f t="shared" si="1"/>
        <v>6.8475000000000001</v>
      </c>
      <c r="Q67" s="58">
        <f t="shared" si="2"/>
        <v>362</v>
      </c>
      <c r="R67" s="61">
        <f t="shared" si="7"/>
        <v>6.6449999999999996</v>
      </c>
    </row>
    <row r="68" spans="2:18" x14ac:dyDescent="0.2">
      <c r="B68" s="16">
        <f t="shared" si="8"/>
        <v>363</v>
      </c>
      <c r="C68" s="64">
        <f t="shared" ref="C68:C82" si="10">C67+4/16</f>
        <v>6.4749999999999996</v>
      </c>
      <c r="D68" s="55">
        <v>0.04</v>
      </c>
      <c r="E68" s="52">
        <f t="shared" si="4"/>
        <v>6.8949999999999996</v>
      </c>
      <c r="F68" s="53">
        <f t="shared" si="5"/>
        <v>6.8549999999999995</v>
      </c>
      <c r="G68" s="54">
        <f t="shared" si="6"/>
        <v>6.9349999999999996</v>
      </c>
      <c r="O68" s="61">
        <f t="shared" si="0"/>
        <v>6.6044999999999998</v>
      </c>
      <c r="P68" s="61">
        <f t="shared" si="1"/>
        <v>7.1225000000000005</v>
      </c>
      <c r="Q68" s="58">
        <f t="shared" si="2"/>
        <v>363</v>
      </c>
      <c r="R68" s="61">
        <f t="shared" si="7"/>
        <v>6.8949999999999996</v>
      </c>
    </row>
    <row r="69" spans="2:18" x14ac:dyDescent="0.2">
      <c r="B69" s="16">
        <f t="shared" si="8"/>
        <v>364</v>
      </c>
      <c r="C69" s="64">
        <f t="shared" si="10"/>
        <v>6.7249999999999996</v>
      </c>
      <c r="D69" s="55">
        <v>0.04</v>
      </c>
      <c r="E69" s="52">
        <f t="shared" si="4"/>
        <v>7.1449999999999996</v>
      </c>
      <c r="F69" s="53">
        <f t="shared" si="5"/>
        <v>7.1049999999999995</v>
      </c>
      <c r="G69" s="54">
        <f t="shared" si="6"/>
        <v>7.1849999999999996</v>
      </c>
      <c r="O69" s="61">
        <f t="shared" si="0"/>
        <v>6.8594999999999997</v>
      </c>
      <c r="P69" s="61">
        <f t="shared" si="1"/>
        <v>7.3975</v>
      </c>
      <c r="Q69" s="58">
        <f t="shared" si="2"/>
        <v>364</v>
      </c>
      <c r="R69" s="61">
        <f t="shared" si="7"/>
        <v>7.1449999999999996</v>
      </c>
    </row>
    <row r="70" spans="2:18" x14ac:dyDescent="0.2">
      <c r="B70" s="16">
        <f t="shared" si="8"/>
        <v>365</v>
      </c>
      <c r="C70" s="64">
        <f t="shared" si="10"/>
        <v>6.9749999999999996</v>
      </c>
      <c r="D70" s="55">
        <v>0.04</v>
      </c>
      <c r="E70" s="52">
        <f t="shared" si="4"/>
        <v>7.3949999999999996</v>
      </c>
      <c r="F70" s="53">
        <f t="shared" si="5"/>
        <v>7.3549999999999995</v>
      </c>
      <c r="G70" s="54">
        <f t="shared" si="6"/>
        <v>7.4349999999999996</v>
      </c>
      <c r="O70" s="61">
        <f t="shared" si="0"/>
        <v>7.1144999999999996</v>
      </c>
      <c r="P70" s="61">
        <f t="shared" si="1"/>
        <v>7.6725000000000003</v>
      </c>
      <c r="Q70" s="58">
        <f t="shared" si="2"/>
        <v>365</v>
      </c>
      <c r="R70" s="61">
        <f t="shared" si="7"/>
        <v>7.3949999999999996</v>
      </c>
    </row>
    <row r="71" spans="2:18" x14ac:dyDescent="0.2">
      <c r="B71" s="16">
        <f t="shared" si="8"/>
        <v>366</v>
      </c>
      <c r="C71" s="64">
        <f t="shared" si="10"/>
        <v>7.2249999999999996</v>
      </c>
      <c r="D71" s="55">
        <v>4.4999999999999998E-2</v>
      </c>
      <c r="E71" s="52">
        <f t="shared" si="4"/>
        <v>7.6449999999999996</v>
      </c>
      <c r="F71" s="53">
        <f t="shared" si="5"/>
        <v>7.6</v>
      </c>
      <c r="G71" s="54">
        <f t="shared" si="6"/>
        <v>7.6899999999999995</v>
      </c>
      <c r="O71" s="61">
        <f t="shared" si="0"/>
        <v>7.3694999999999995</v>
      </c>
      <c r="P71" s="61">
        <f t="shared" si="1"/>
        <v>7.9475000000000007</v>
      </c>
      <c r="Q71" s="58">
        <f t="shared" si="2"/>
        <v>366</v>
      </c>
      <c r="R71" s="61">
        <f t="shared" si="7"/>
        <v>7.6449999999999996</v>
      </c>
    </row>
    <row r="72" spans="2:18" x14ac:dyDescent="0.2">
      <c r="B72" s="16">
        <f t="shared" si="8"/>
        <v>367</v>
      </c>
      <c r="C72" s="64">
        <f t="shared" si="10"/>
        <v>7.4749999999999996</v>
      </c>
      <c r="D72" s="55">
        <v>4.4999999999999998E-2</v>
      </c>
      <c r="E72" s="52">
        <f t="shared" si="4"/>
        <v>7.8949999999999996</v>
      </c>
      <c r="F72" s="53">
        <f t="shared" si="5"/>
        <v>7.85</v>
      </c>
      <c r="G72" s="54">
        <f t="shared" si="6"/>
        <v>7.9399999999999995</v>
      </c>
      <c r="O72" s="61">
        <f t="shared" si="0"/>
        <v>7.6244999999999994</v>
      </c>
      <c r="P72" s="61">
        <f t="shared" si="1"/>
        <v>8.2225000000000001</v>
      </c>
      <c r="Q72" s="58">
        <f t="shared" si="2"/>
        <v>367</v>
      </c>
      <c r="R72" s="61">
        <f t="shared" si="7"/>
        <v>7.8949999999999996</v>
      </c>
    </row>
    <row r="73" spans="2:18" x14ac:dyDescent="0.2">
      <c r="B73" s="16">
        <f t="shared" si="8"/>
        <v>368</v>
      </c>
      <c r="C73" s="64">
        <f t="shared" si="10"/>
        <v>7.7249999999999996</v>
      </c>
      <c r="D73" s="55">
        <v>4.4999999999999998E-2</v>
      </c>
      <c r="E73" s="52">
        <f t="shared" si="4"/>
        <v>8.1449999999999996</v>
      </c>
      <c r="F73" s="53">
        <f t="shared" si="5"/>
        <v>8.1</v>
      </c>
      <c r="G73" s="54">
        <f t="shared" si="6"/>
        <v>8.19</v>
      </c>
      <c r="O73" s="61">
        <f t="shared" si="0"/>
        <v>7.8795000000000002</v>
      </c>
      <c r="P73" s="61">
        <f t="shared" si="1"/>
        <v>8.4975000000000005</v>
      </c>
      <c r="Q73" s="58">
        <f t="shared" si="2"/>
        <v>368</v>
      </c>
      <c r="R73" s="61">
        <f t="shared" si="7"/>
        <v>8.1449999999999996</v>
      </c>
    </row>
    <row r="74" spans="2:18" x14ac:dyDescent="0.2">
      <c r="B74" s="16">
        <f t="shared" si="8"/>
        <v>369</v>
      </c>
      <c r="C74" s="64">
        <f t="shared" si="10"/>
        <v>7.9749999999999996</v>
      </c>
      <c r="D74" s="55">
        <v>4.4999999999999998E-2</v>
      </c>
      <c r="E74" s="52">
        <f t="shared" si="4"/>
        <v>8.3949999999999996</v>
      </c>
      <c r="F74" s="53">
        <f t="shared" si="5"/>
        <v>8.35</v>
      </c>
      <c r="G74" s="54">
        <f t="shared" si="6"/>
        <v>8.44</v>
      </c>
      <c r="O74" s="61">
        <f t="shared" si="0"/>
        <v>8.1344999999999992</v>
      </c>
      <c r="P74" s="61">
        <f t="shared" si="1"/>
        <v>8.7725000000000009</v>
      </c>
      <c r="Q74" s="58">
        <f t="shared" si="2"/>
        <v>369</v>
      </c>
      <c r="R74" s="61">
        <f t="shared" si="7"/>
        <v>8.3949999999999996</v>
      </c>
    </row>
    <row r="75" spans="2:18" x14ac:dyDescent="0.2">
      <c r="B75" s="16">
        <f t="shared" si="8"/>
        <v>370</v>
      </c>
      <c r="C75" s="64">
        <f t="shared" si="10"/>
        <v>8.2249999999999996</v>
      </c>
      <c r="D75" s="55">
        <v>4.4999999999999998E-2</v>
      </c>
      <c r="E75" s="52">
        <f t="shared" si="4"/>
        <v>8.6449999999999996</v>
      </c>
      <c r="F75" s="53">
        <f t="shared" si="5"/>
        <v>8.6</v>
      </c>
      <c r="G75" s="54">
        <f t="shared" si="6"/>
        <v>8.69</v>
      </c>
      <c r="O75" s="61">
        <f t="shared" si="0"/>
        <v>8.3895</v>
      </c>
      <c r="P75" s="61">
        <f t="shared" si="1"/>
        <v>9.0475000000000012</v>
      </c>
      <c r="Q75" s="58">
        <f t="shared" si="2"/>
        <v>370</v>
      </c>
      <c r="R75" s="61">
        <f t="shared" si="7"/>
        <v>8.6449999999999996</v>
      </c>
    </row>
    <row r="76" spans="2:18" x14ac:dyDescent="0.2">
      <c r="B76" s="16">
        <f t="shared" si="8"/>
        <v>371</v>
      </c>
      <c r="C76" s="64">
        <f t="shared" si="10"/>
        <v>8.4749999999999996</v>
      </c>
      <c r="D76" s="55">
        <v>0.05</v>
      </c>
      <c r="E76" s="52">
        <f t="shared" si="4"/>
        <v>8.8949999999999996</v>
      </c>
      <c r="F76" s="53">
        <f t="shared" si="5"/>
        <v>8.8449999999999989</v>
      </c>
      <c r="G76" s="54">
        <f t="shared" si="6"/>
        <v>8.9450000000000003</v>
      </c>
      <c r="O76" s="61">
        <f t="shared" si="0"/>
        <v>8.644499999999999</v>
      </c>
      <c r="P76" s="61">
        <f t="shared" si="1"/>
        <v>9.3224999999999998</v>
      </c>
      <c r="Q76" s="58">
        <f t="shared" si="2"/>
        <v>371</v>
      </c>
      <c r="R76" s="61">
        <f t="shared" si="7"/>
        <v>8.8949999999999996</v>
      </c>
    </row>
    <row r="77" spans="2:18" x14ac:dyDescent="0.2">
      <c r="B77" s="16">
        <f t="shared" si="8"/>
        <v>372</v>
      </c>
      <c r="C77" s="64">
        <f t="shared" si="10"/>
        <v>8.7249999999999996</v>
      </c>
      <c r="D77" s="55">
        <v>0.05</v>
      </c>
      <c r="E77" s="52">
        <f t="shared" si="4"/>
        <v>9.1449999999999996</v>
      </c>
      <c r="F77" s="53">
        <f t="shared" si="5"/>
        <v>9.0949999999999989</v>
      </c>
      <c r="G77" s="54">
        <f t="shared" si="6"/>
        <v>9.1950000000000003</v>
      </c>
      <c r="O77" s="61">
        <f t="shared" si="0"/>
        <v>8.8994999999999997</v>
      </c>
      <c r="P77" s="61">
        <f t="shared" si="1"/>
        <v>9.5975000000000001</v>
      </c>
      <c r="Q77" s="58">
        <f t="shared" si="2"/>
        <v>372</v>
      </c>
      <c r="R77" s="61">
        <f t="shared" si="7"/>
        <v>9.1449999999999996</v>
      </c>
    </row>
    <row r="78" spans="2:18" x14ac:dyDescent="0.2">
      <c r="B78" s="16">
        <f t="shared" si="8"/>
        <v>373</v>
      </c>
      <c r="C78" s="64">
        <f t="shared" si="10"/>
        <v>8.9749999999999996</v>
      </c>
      <c r="D78" s="55">
        <v>0.05</v>
      </c>
      <c r="E78" s="52">
        <f t="shared" si="4"/>
        <v>9.3949999999999996</v>
      </c>
      <c r="F78" s="53">
        <f t="shared" si="5"/>
        <v>9.3449999999999989</v>
      </c>
      <c r="G78" s="54">
        <f t="shared" si="6"/>
        <v>9.4450000000000003</v>
      </c>
      <c r="O78" s="61">
        <f t="shared" si="0"/>
        <v>9.1545000000000005</v>
      </c>
      <c r="P78" s="61">
        <f t="shared" si="1"/>
        <v>9.8725000000000005</v>
      </c>
      <c r="Q78" s="58">
        <f t="shared" si="2"/>
        <v>373</v>
      </c>
      <c r="R78" s="61">
        <f t="shared" si="7"/>
        <v>9.3949999999999996</v>
      </c>
    </row>
    <row r="79" spans="2:18" x14ac:dyDescent="0.2">
      <c r="B79" s="16">
        <f t="shared" si="8"/>
        <v>374</v>
      </c>
      <c r="C79" s="64">
        <f t="shared" si="10"/>
        <v>9.2249999999999996</v>
      </c>
      <c r="D79" s="55">
        <v>5.5E-2</v>
      </c>
      <c r="E79" s="52">
        <f t="shared" si="4"/>
        <v>9.6449999999999996</v>
      </c>
      <c r="F79" s="53">
        <f t="shared" si="5"/>
        <v>9.59</v>
      </c>
      <c r="G79" s="54">
        <f t="shared" si="6"/>
        <v>9.6999999999999993</v>
      </c>
      <c r="O79" s="61">
        <f t="shared" si="0"/>
        <v>9.4094999999999995</v>
      </c>
      <c r="P79" s="61">
        <f t="shared" si="1"/>
        <v>10.147500000000001</v>
      </c>
      <c r="Q79" s="58">
        <f t="shared" si="2"/>
        <v>374</v>
      </c>
      <c r="R79" s="61">
        <f t="shared" si="7"/>
        <v>9.6449999999999996</v>
      </c>
    </row>
    <row r="80" spans="2:18" x14ac:dyDescent="0.2">
      <c r="B80" s="16">
        <f t="shared" si="8"/>
        <v>375</v>
      </c>
      <c r="C80" s="64">
        <f t="shared" si="10"/>
        <v>9.4749999999999996</v>
      </c>
      <c r="D80" s="55">
        <v>5.5E-2</v>
      </c>
      <c r="E80" s="52">
        <f t="shared" si="4"/>
        <v>9.8949999999999996</v>
      </c>
      <c r="F80" s="53">
        <f t="shared" si="5"/>
        <v>9.84</v>
      </c>
      <c r="G80" s="54">
        <f t="shared" si="6"/>
        <v>9.9499999999999993</v>
      </c>
      <c r="O80" s="61">
        <f t="shared" si="0"/>
        <v>9.6645000000000003</v>
      </c>
      <c r="P80" s="61">
        <f t="shared" si="1"/>
        <v>10.422500000000001</v>
      </c>
      <c r="Q80" s="58">
        <f t="shared" si="2"/>
        <v>375</v>
      </c>
      <c r="R80" s="61">
        <f t="shared" si="7"/>
        <v>9.8949999999999996</v>
      </c>
    </row>
    <row r="81" spans="2:18" x14ac:dyDescent="0.2">
      <c r="B81" s="16">
        <f t="shared" si="8"/>
        <v>376</v>
      </c>
      <c r="C81" s="64">
        <f t="shared" si="10"/>
        <v>9.7249999999999996</v>
      </c>
      <c r="D81" s="55">
        <v>5.5E-2</v>
      </c>
      <c r="E81" s="52">
        <f t="shared" si="4"/>
        <v>10.145</v>
      </c>
      <c r="F81" s="53">
        <f t="shared" si="5"/>
        <v>10.09</v>
      </c>
      <c r="G81" s="54">
        <f t="shared" si="6"/>
        <v>10.199999999999999</v>
      </c>
      <c r="O81" s="61">
        <f t="shared" si="0"/>
        <v>9.9194999999999993</v>
      </c>
      <c r="P81" s="61">
        <f t="shared" si="1"/>
        <v>10.6975</v>
      </c>
      <c r="Q81" s="58">
        <f t="shared" si="2"/>
        <v>376</v>
      </c>
      <c r="R81" s="61">
        <f t="shared" si="7"/>
        <v>10.145</v>
      </c>
    </row>
    <row r="82" spans="2:18" x14ac:dyDescent="0.2">
      <c r="B82" s="16">
        <f t="shared" si="8"/>
        <v>377</v>
      </c>
      <c r="C82" s="64">
        <f t="shared" si="10"/>
        <v>9.9749999999999996</v>
      </c>
      <c r="D82" s="55">
        <v>5.5E-2</v>
      </c>
      <c r="E82" s="52">
        <f t="shared" si="4"/>
        <v>10.395</v>
      </c>
      <c r="F82" s="53">
        <f t="shared" si="5"/>
        <v>10.34</v>
      </c>
      <c r="G82" s="54">
        <f t="shared" si="6"/>
        <v>10.45</v>
      </c>
      <c r="O82" s="61">
        <f t="shared" si="0"/>
        <v>10.1745</v>
      </c>
      <c r="P82" s="61">
        <f t="shared" si="1"/>
        <v>10.9725</v>
      </c>
      <c r="Q82" s="58">
        <f t="shared" si="2"/>
        <v>377</v>
      </c>
      <c r="R82" s="61">
        <f t="shared" si="7"/>
        <v>10.395</v>
      </c>
    </row>
    <row r="83" spans="2:18" x14ac:dyDescent="0.2">
      <c r="B83" s="16">
        <f t="shared" si="8"/>
        <v>378</v>
      </c>
      <c r="C83" s="64">
        <f>C82+8/16</f>
        <v>10.475</v>
      </c>
      <c r="D83" s="55">
        <v>0.06</v>
      </c>
      <c r="E83" s="52">
        <f t="shared" si="4"/>
        <v>10.895</v>
      </c>
      <c r="F83" s="53">
        <f t="shared" si="5"/>
        <v>10.834999999999999</v>
      </c>
      <c r="G83" s="54">
        <f t="shared" si="6"/>
        <v>10.955</v>
      </c>
      <c r="O83" s="61">
        <f t="shared" si="0"/>
        <v>10.6845</v>
      </c>
      <c r="P83" s="61">
        <f t="shared" si="1"/>
        <v>11.522500000000001</v>
      </c>
      <c r="Q83" s="58">
        <f t="shared" si="2"/>
        <v>378</v>
      </c>
      <c r="R83" s="61">
        <f t="shared" si="7"/>
        <v>10.895</v>
      </c>
    </row>
    <row r="84" spans="2:18" x14ac:dyDescent="0.2">
      <c r="B84" s="16">
        <f t="shared" si="8"/>
        <v>379</v>
      </c>
      <c r="C84" s="64">
        <f>C83+8/16</f>
        <v>10.975</v>
      </c>
      <c r="D84" s="55">
        <v>0.06</v>
      </c>
      <c r="E84" s="52">
        <f t="shared" si="4"/>
        <v>11.395</v>
      </c>
      <c r="F84" s="53">
        <f t="shared" si="5"/>
        <v>11.334999999999999</v>
      </c>
      <c r="G84" s="54">
        <f t="shared" si="6"/>
        <v>11.455</v>
      </c>
      <c r="O84" s="61">
        <f t="shared" si="0"/>
        <v>11.1945</v>
      </c>
      <c r="P84" s="61">
        <f t="shared" si="1"/>
        <v>12.0725</v>
      </c>
      <c r="Q84" s="58">
        <f t="shared" si="2"/>
        <v>379</v>
      </c>
      <c r="R84" s="61">
        <f t="shared" si="7"/>
        <v>11.395</v>
      </c>
    </row>
    <row r="85" spans="2:18" x14ac:dyDescent="0.2">
      <c r="B85" s="16">
        <f t="shared" si="8"/>
        <v>380</v>
      </c>
      <c r="C85" s="64">
        <f>C84+8/16</f>
        <v>11.475</v>
      </c>
      <c r="D85" s="55">
        <v>6.5000000000000002E-2</v>
      </c>
      <c r="E85" s="52">
        <f t="shared" si="4"/>
        <v>11.895</v>
      </c>
      <c r="F85" s="53">
        <f t="shared" si="5"/>
        <v>11.83</v>
      </c>
      <c r="G85" s="54">
        <f t="shared" si="6"/>
        <v>11.959999999999999</v>
      </c>
      <c r="O85" s="61">
        <f t="shared" si="0"/>
        <v>11.704499999999999</v>
      </c>
      <c r="P85" s="61">
        <f t="shared" si="1"/>
        <v>12.6225</v>
      </c>
      <c r="Q85" s="58">
        <f t="shared" si="2"/>
        <v>380</v>
      </c>
      <c r="R85" s="61">
        <f t="shared" si="7"/>
        <v>11.895</v>
      </c>
    </row>
    <row r="86" spans="2:18" x14ac:dyDescent="0.2">
      <c r="B86" s="16">
        <f t="shared" si="8"/>
        <v>381</v>
      </c>
      <c r="C86" s="64">
        <f>C85+8/16</f>
        <v>11.975</v>
      </c>
      <c r="D86" s="55">
        <v>6.5000000000000002E-2</v>
      </c>
      <c r="E86" s="52">
        <f t="shared" si="4"/>
        <v>12.395</v>
      </c>
      <c r="F86" s="53">
        <f t="shared" si="5"/>
        <v>12.33</v>
      </c>
      <c r="G86" s="54">
        <f t="shared" si="6"/>
        <v>12.459999999999999</v>
      </c>
      <c r="O86" s="61">
        <f t="shared" si="0"/>
        <v>12.214499999999999</v>
      </c>
      <c r="P86" s="61">
        <f t="shared" si="1"/>
        <v>13.172500000000001</v>
      </c>
      <c r="Q86" s="58">
        <f t="shared" si="2"/>
        <v>381</v>
      </c>
      <c r="R86" s="61">
        <f t="shared" si="7"/>
        <v>12.395</v>
      </c>
    </row>
    <row r="87" spans="2:18" x14ac:dyDescent="0.2">
      <c r="D87" s="55"/>
      <c r="O87" s="58"/>
      <c r="P87" s="58"/>
      <c r="Q87" s="58"/>
      <c r="R87" s="58"/>
    </row>
    <row r="88" spans="2:18" x14ac:dyDescent="0.2">
      <c r="O88" s="58"/>
      <c r="P88" s="58"/>
      <c r="Q88" s="58"/>
      <c r="R88" s="58"/>
    </row>
    <row r="89" spans="2:18" x14ac:dyDescent="0.2">
      <c r="O89" s="58"/>
      <c r="P89" s="58"/>
      <c r="Q89" s="58"/>
      <c r="R89" s="58"/>
    </row>
    <row r="90" spans="2:18" x14ac:dyDescent="0.2">
      <c r="O90" s="58"/>
      <c r="P90" s="58"/>
      <c r="Q90" s="58"/>
      <c r="R90" s="58"/>
    </row>
    <row r="91" spans="2:18" x14ac:dyDescent="0.2">
      <c r="O91" s="58"/>
      <c r="P91" s="58"/>
      <c r="Q91" s="58"/>
      <c r="R91" s="58"/>
    </row>
    <row r="92" spans="2:18" x14ac:dyDescent="0.2">
      <c r="O92" s="58"/>
      <c r="P92" s="58"/>
      <c r="Q92" s="58"/>
      <c r="R92" s="58"/>
    </row>
    <row r="93" spans="2:18" x14ac:dyDescent="0.2">
      <c r="O93" s="58"/>
      <c r="P93" s="58"/>
      <c r="Q93" s="58"/>
      <c r="R93" s="58"/>
    </row>
    <row r="94" spans="2:18" x14ac:dyDescent="0.2">
      <c r="O94" s="58"/>
      <c r="P94" s="58"/>
      <c r="Q94" s="58"/>
      <c r="R94" s="58"/>
    </row>
    <row r="95" spans="2:18" x14ac:dyDescent="0.2">
      <c r="O95" s="58"/>
      <c r="P95" s="58"/>
      <c r="Q95" s="58"/>
      <c r="R95" s="58"/>
    </row>
    <row r="96" spans="2:18" x14ac:dyDescent="0.2">
      <c r="O96" s="58"/>
      <c r="P96" s="58"/>
      <c r="Q96" s="58"/>
      <c r="R96" s="58"/>
    </row>
  </sheetData>
  <sheetProtection password="C7BC" sheet="1" objects="1" scenarios="1"/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2:F30"/>
  <sheetViews>
    <sheetView showGridLines="0" workbookViewId="0">
      <selection activeCell="C25" sqref="C25"/>
    </sheetView>
  </sheetViews>
  <sheetFormatPr baseColWidth="10" defaultRowHeight="12.75" x14ac:dyDescent="0.2"/>
  <cols>
    <col min="1" max="3" width="9.140625" customWidth="1"/>
    <col min="4" max="4" width="10.140625" customWidth="1"/>
    <col min="5" max="5" width="10" customWidth="1"/>
    <col min="6" max="256" width="9.140625" customWidth="1"/>
  </cols>
  <sheetData>
    <row r="22" spans="2:6" x14ac:dyDescent="0.2">
      <c r="B22" s="71" t="s">
        <v>35</v>
      </c>
      <c r="C22" s="77" t="s">
        <v>36</v>
      </c>
      <c r="D22" s="78"/>
      <c r="E22" s="77" t="s">
        <v>37</v>
      </c>
      <c r="F22" s="78"/>
    </row>
    <row r="23" spans="2:6" x14ac:dyDescent="0.2">
      <c r="B23" s="72" t="s">
        <v>38</v>
      </c>
      <c r="C23" s="75" t="s">
        <v>39</v>
      </c>
      <c r="D23" s="75" t="s">
        <v>40</v>
      </c>
      <c r="E23" s="75" t="s">
        <v>39</v>
      </c>
      <c r="F23" s="75" t="s">
        <v>40</v>
      </c>
    </row>
    <row r="24" spans="2:6" x14ac:dyDescent="0.2">
      <c r="B24" s="112" t="s">
        <v>41</v>
      </c>
      <c r="C24" s="113">
        <v>0.05</v>
      </c>
      <c r="D24" s="114">
        <v>5.1999999999999998E-2</v>
      </c>
      <c r="E24" s="113">
        <v>0.08</v>
      </c>
      <c r="F24" s="114">
        <v>8.5000000000000006E-2</v>
      </c>
    </row>
    <row r="25" spans="2:6" x14ac:dyDescent="0.2">
      <c r="B25" s="73">
        <v>100</v>
      </c>
      <c r="C25" s="70">
        <v>0.08</v>
      </c>
      <c r="D25" s="70">
        <v>8.4000000000000005E-2</v>
      </c>
      <c r="E25" s="70">
        <v>0.12</v>
      </c>
      <c r="F25" s="70">
        <v>0.125</v>
      </c>
    </row>
    <row r="26" spans="2:6" x14ac:dyDescent="0.2">
      <c r="B26" s="73">
        <v>200</v>
      </c>
      <c r="C26" s="70">
        <v>0.109</v>
      </c>
      <c r="D26" s="70">
        <v>0.113</v>
      </c>
      <c r="E26" s="70">
        <v>0.16500000000000001</v>
      </c>
      <c r="F26" s="70">
        <v>0.17</v>
      </c>
    </row>
    <row r="27" spans="2:6" ht="13.5" customHeight="1" x14ac:dyDescent="0.2">
      <c r="B27" s="73">
        <v>300</v>
      </c>
      <c r="C27" s="70">
        <v>0.16800000000000001</v>
      </c>
      <c r="D27" s="70">
        <v>0.17199999999999999</v>
      </c>
      <c r="E27" s="70">
        <v>0.24</v>
      </c>
      <c r="F27" s="70">
        <v>0.245</v>
      </c>
    </row>
    <row r="28" spans="2:6" ht="4.5" customHeight="1" x14ac:dyDescent="0.2">
      <c r="C28" s="69"/>
      <c r="D28" s="69"/>
      <c r="E28" s="69"/>
      <c r="F28" s="69"/>
    </row>
    <row r="29" spans="2:6" x14ac:dyDescent="0.2">
      <c r="C29" s="74" t="s">
        <v>42</v>
      </c>
    </row>
    <row r="30" spans="2:6" x14ac:dyDescent="0.2">
      <c r="C30" s="74" t="s">
        <v>43</v>
      </c>
    </row>
  </sheetData>
  <sheetProtection password="C7BC" sheet="1" objects="1" scenarios="1"/>
  <pageMargins left="0.75" right="0.75" top="1" bottom="1" header="0.5" footer="0.5"/>
  <pageSetup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showGridLines="0" zoomScale="90" workbookViewId="0">
      <selection activeCell="E52" sqref="E52"/>
    </sheetView>
  </sheetViews>
  <sheetFormatPr baseColWidth="10" defaultRowHeight="12.75" x14ac:dyDescent="0.2"/>
  <cols>
    <col min="1" max="1" width="2.42578125" customWidth="1"/>
    <col min="2" max="2" width="9.140625" customWidth="1"/>
    <col min="3" max="3" width="10.5703125" customWidth="1"/>
    <col min="4" max="4" width="19.140625" customWidth="1"/>
    <col min="5" max="5" width="59.42578125" customWidth="1"/>
    <col min="6" max="256" width="9.140625" customWidth="1"/>
  </cols>
  <sheetData>
    <row r="2" spans="2:5" x14ac:dyDescent="0.2">
      <c r="B2" s="20" t="s">
        <v>44</v>
      </c>
      <c r="C2" s="21" t="s">
        <v>45</v>
      </c>
      <c r="D2" s="22"/>
    </row>
    <row r="3" spans="2:5" x14ac:dyDescent="0.2">
      <c r="B3" s="23" t="s">
        <v>46</v>
      </c>
      <c r="C3" s="24" t="s">
        <v>47</v>
      </c>
      <c r="D3" s="25"/>
    </row>
    <row r="4" spans="2:5" x14ac:dyDescent="0.2">
      <c r="B4" s="26" t="s">
        <v>48</v>
      </c>
      <c r="C4" s="129">
        <v>44531</v>
      </c>
      <c r="D4" s="27"/>
    </row>
    <row r="6" spans="2:5" x14ac:dyDescent="0.2">
      <c r="B6" s="1" t="s">
        <v>49</v>
      </c>
    </row>
    <row r="8" spans="2:5" x14ac:dyDescent="0.2">
      <c r="B8" s="2" t="s">
        <v>50</v>
      </c>
      <c r="C8" s="3" t="s">
        <v>51</v>
      </c>
      <c r="D8" s="4" t="s">
        <v>52</v>
      </c>
      <c r="E8" s="5" t="s">
        <v>53</v>
      </c>
    </row>
    <row r="9" spans="2:5" x14ac:dyDescent="0.2">
      <c r="B9" s="15" t="s">
        <v>54</v>
      </c>
      <c r="C9" s="56">
        <v>38178</v>
      </c>
      <c r="D9" s="6" t="s">
        <v>55</v>
      </c>
      <c r="E9" s="7" t="s">
        <v>56</v>
      </c>
    </row>
    <row r="10" spans="2:5" x14ac:dyDescent="0.2">
      <c r="B10" s="14" t="s">
        <v>57</v>
      </c>
      <c r="C10" s="57">
        <v>38183</v>
      </c>
      <c r="D10" s="117" t="s">
        <v>58</v>
      </c>
      <c r="E10" s="8" t="s">
        <v>59</v>
      </c>
    </row>
    <row r="11" spans="2:5" x14ac:dyDescent="0.2">
      <c r="B11" s="9"/>
      <c r="C11" s="10"/>
      <c r="D11" s="118"/>
      <c r="E11" s="11" t="s">
        <v>60</v>
      </c>
    </row>
    <row r="12" spans="2:5" x14ac:dyDescent="0.2">
      <c r="B12" s="9"/>
      <c r="C12" s="10"/>
      <c r="D12" s="118"/>
      <c r="E12" s="11" t="s">
        <v>61</v>
      </c>
    </row>
    <row r="13" spans="2:5" x14ac:dyDescent="0.2">
      <c r="B13" s="9"/>
      <c r="C13" s="10"/>
      <c r="D13" s="118"/>
      <c r="E13" s="11" t="s">
        <v>62</v>
      </c>
    </row>
    <row r="14" spans="2:5" x14ac:dyDescent="0.2">
      <c r="B14" s="9"/>
      <c r="C14" s="10"/>
      <c r="D14" s="118" t="s">
        <v>63</v>
      </c>
      <c r="E14" s="11" t="s">
        <v>64</v>
      </c>
    </row>
    <row r="15" spans="2:5" x14ac:dyDescent="0.2">
      <c r="B15" s="66">
        <v>2</v>
      </c>
      <c r="C15" s="57">
        <v>38599</v>
      </c>
      <c r="D15" s="117">
        <v>-100</v>
      </c>
      <c r="E15" s="8" t="s">
        <v>65</v>
      </c>
    </row>
    <row r="16" spans="2:5" x14ac:dyDescent="0.2">
      <c r="B16" s="9"/>
      <c r="C16" s="67"/>
      <c r="D16" s="118">
        <v>-100</v>
      </c>
      <c r="E16" s="11" t="s">
        <v>66</v>
      </c>
    </row>
    <row r="17" spans="2:5" x14ac:dyDescent="0.2">
      <c r="B17" s="9"/>
      <c r="C17" s="67"/>
      <c r="D17" s="119" t="s">
        <v>67</v>
      </c>
      <c r="E17" s="11" t="s">
        <v>68</v>
      </c>
    </row>
    <row r="18" spans="2:5" x14ac:dyDescent="0.2">
      <c r="B18" s="9"/>
      <c r="C18" s="67"/>
      <c r="D18" s="118" t="s">
        <v>69</v>
      </c>
      <c r="E18" s="11" t="s">
        <v>70</v>
      </c>
    </row>
    <row r="19" spans="2:5" x14ac:dyDescent="0.2">
      <c r="B19" s="12"/>
      <c r="C19" s="68"/>
      <c r="D19" s="120" t="s">
        <v>63</v>
      </c>
      <c r="E19" s="13" t="s">
        <v>71</v>
      </c>
    </row>
    <row r="20" spans="2:5" x14ac:dyDescent="0.2">
      <c r="B20" s="79">
        <v>2.1</v>
      </c>
      <c r="C20" s="56">
        <v>39158</v>
      </c>
      <c r="D20" s="121">
        <v>-200</v>
      </c>
      <c r="E20" s="7" t="s">
        <v>72</v>
      </c>
    </row>
    <row r="21" spans="2:5" x14ac:dyDescent="0.2">
      <c r="B21" s="106">
        <v>2.2000000000000002</v>
      </c>
      <c r="C21" s="57">
        <v>39203</v>
      </c>
      <c r="D21" s="117">
        <v>-100</v>
      </c>
      <c r="E21" s="107" t="s">
        <v>73</v>
      </c>
    </row>
    <row r="22" spans="2:5" x14ac:dyDescent="0.2">
      <c r="B22" s="9"/>
      <c r="C22" s="67"/>
      <c r="D22" s="119" t="s">
        <v>74</v>
      </c>
      <c r="E22" s="105" t="s">
        <v>75</v>
      </c>
    </row>
    <row r="23" spans="2:5" x14ac:dyDescent="0.2">
      <c r="B23" s="9"/>
      <c r="C23" s="67"/>
      <c r="D23" s="122"/>
      <c r="E23" s="105" t="s">
        <v>76</v>
      </c>
    </row>
    <row r="24" spans="2:5" x14ac:dyDescent="0.2">
      <c r="B24" s="108" t="s">
        <v>77</v>
      </c>
      <c r="C24" s="109">
        <v>43902</v>
      </c>
      <c r="D24" s="121">
        <v>-200</v>
      </c>
      <c r="E24" s="110" t="s">
        <v>78</v>
      </c>
    </row>
    <row r="25" spans="2:5" x14ac:dyDescent="0.2">
      <c r="B25" s="106">
        <v>2.4</v>
      </c>
      <c r="C25" s="125">
        <v>44531</v>
      </c>
      <c r="D25" s="126" t="s">
        <v>79</v>
      </c>
      <c r="E25" s="127" t="s">
        <v>80</v>
      </c>
    </row>
    <row r="26" spans="2:5" x14ac:dyDescent="0.2">
      <c r="B26" s="9"/>
      <c r="C26" s="67"/>
      <c r="D26" s="118" t="s">
        <v>81</v>
      </c>
      <c r="E26" s="123" t="s">
        <v>82</v>
      </c>
    </row>
    <row r="27" spans="2:5" x14ac:dyDescent="0.2">
      <c r="B27" s="12"/>
      <c r="C27" s="68"/>
      <c r="D27" s="120" t="s">
        <v>83</v>
      </c>
      <c r="E27" s="128" t="s">
        <v>84</v>
      </c>
    </row>
    <row r="28" spans="2:5" x14ac:dyDescent="0.2">
      <c r="D28" s="124"/>
    </row>
    <row r="29" spans="2:5" x14ac:dyDescent="0.2">
      <c r="D29" s="124"/>
    </row>
    <row r="30" spans="2:5" x14ac:dyDescent="0.2">
      <c r="D30" s="124"/>
    </row>
    <row r="31" spans="2:5" x14ac:dyDescent="0.2">
      <c r="D31" s="124"/>
    </row>
  </sheetData>
  <sheetProtection password="C7BC" sheet="1" objects="1" scenario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-010</vt:lpstr>
      <vt:lpstr>-100</vt:lpstr>
      <vt:lpstr>-200</vt:lpstr>
      <vt:lpstr>-300</vt:lpstr>
      <vt:lpstr>FIGURE</vt:lpstr>
      <vt:lpstr>REVISIONS</vt:lpstr>
      <vt:lpstr>'-010'!_tab1</vt:lpstr>
      <vt:lpstr>_tab1</vt:lpstr>
      <vt:lpstr>'-010'!Área_de_impresión</vt:lpstr>
      <vt:lpstr>'-100'!Área_de_impresión</vt:lpstr>
      <vt:lpstr>tab1a</vt:lpstr>
      <vt:lpstr>tab1b</vt:lpstr>
      <vt:lpstr>tab1c</vt:lpstr>
      <vt:lpstr>tab2c</vt:lpstr>
      <vt:lpstr>'-010'!table2</vt:lpstr>
      <vt:lpstr>table2</vt:lpstr>
      <vt:lpstr>table2a</vt:lpstr>
      <vt:lpstr>table2b</vt:lpstr>
      <vt:lpstr>'-010'!tabodnom</vt:lpstr>
      <vt:lpstr>tabodnom</vt:lpstr>
      <vt:lpstr>tabodnoma</vt:lpstr>
    </vt:vector>
  </TitlesOfParts>
  <Company>Bombardier Aerospace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Bombardier Aerospace</dc:creator>
  <cp:lastModifiedBy>DELL</cp:lastModifiedBy>
  <cp:lastPrinted>2004-07-15T02:26:11Z</cp:lastPrinted>
  <dcterms:created xsi:type="dcterms:W3CDTF">2001-11-02T14:27:02Z</dcterms:created>
  <dcterms:modified xsi:type="dcterms:W3CDTF">2025-06-10T03:20:36Z</dcterms:modified>
</cp:coreProperties>
</file>