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00 Leonardo\00 REPOSITORIOS\The-thermal-repository\PFlammam - Lucia V1 rev3\"/>
    </mc:Choice>
  </mc:AlternateContent>
  <xr:revisionPtr revIDLastSave="0" documentId="13_ncr:1_{F1E3B8FD-79B1-41B7-B8FA-2674C747291F}" xr6:coauthVersionLast="47" xr6:coauthVersionMax="47" xr10:uidLastSave="{00000000-0000-0000-0000-000000000000}"/>
  <bookViews>
    <workbookView xWindow="-19310" yWindow="-110" windowWidth="19420" windowHeight="10300" tabRatio="832" firstSheet="9" activeTab="9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Hoja1" sheetId="21" r:id="rId20"/>
    <sheet name="Revisions" sheetId="10" r:id="rId21"/>
  </sheets>
  <externalReferences>
    <externalReference r:id="rId22"/>
    <externalReference r:id="rId23"/>
  </externalReferences>
  <definedNames>
    <definedName name="_FoN1">'Heat Transfer'!$C$31</definedName>
    <definedName name="_FoN2">'Heat Transfer'!$C$32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Joints'!$C$54</definedName>
    <definedName name="Sf_shearFailureBolts">'Mechanical Joints'!$C$58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" i="15" l="1"/>
  <c r="C98" i="15"/>
  <c r="C101" i="15"/>
  <c r="M117" i="15"/>
  <c r="M118" i="15" s="1"/>
  <c r="C100" i="15"/>
  <c r="C99" i="15"/>
  <c r="C95" i="15"/>
  <c r="C96" i="15"/>
  <c r="C94" i="15"/>
  <c r="M72" i="15"/>
  <c r="D16" i="19"/>
  <c r="C50" i="19"/>
  <c r="C57" i="19"/>
  <c r="C23" i="19"/>
  <c r="C51" i="19"/>
  <c r="C63" i="19" s="1"/>
  <c r="C52" i="19"/>
  <c r="D18" i="19"/>
  <c r="C22" i="19"/>
  <c r="C21" i="19"/>
  <c r="C20" i="19"/>
  <c r="C19" i="19"/>
  <c r="M114" i="15"/>
  <c r="M123" i="15" s="1"/>
  <c r="M124" i="15" s="1"/>
  <c r="P117" i="15"/>
  <c r="P118" i="15" s="1"/>
  <c r="P108" i="15"/>
  <c r="P107" i="15"/>
  <c r="P114" i="15" s="1"/>
  <c r="M102" i="15"/>
  <c r="M135" i="15" s="1"/>
  <c r="M137" i="15" s="1"/>
  <c r="O153" i="15"/>
  <c r="P153" i="15" s="1"/>
  <c r="O154" i="15"/>
  <c r="P154" i="15" s="1"/>
  <c r="P159" i="15"/>
  <c r="Q159" i="15" s="1"/>
  <c r="J26" i="18"/>
  <c r="K26" i="18" s="1"/>
  <c r="L26" i="18" s="1"/>
  <c r="J30" i="18"/>
  <c r="K30" i="18" s="1"/>
  <c r="L30" i="18" s="1"/>
  <c r="J31" i="18"/>
  <c r="K31" i="18" s="1"/>
  <c r="L31" i="18" s="1"/>
  <c r="J34" i="18"/>
  <c r="K34" i="18" s="1"/>
  <c r="L34" i="18" s="1"/>
  <c r="J39" i="18"/>
  <c r="K39" i="18"/>
  <c r="L39" i="18" s="1"/>
  <c r="D70" i="15"/>
  <c r="E70" i="15" s="1"/>
  <c r="C50" i="15"/>
  <c r="C51" i="15" s="1"/>
  <c r="C49" i="15" s="1"/>
  <c r="C22" i="16"/>
  <c r="C24" i="16"/>
  <c r="P17" i="18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J32" i="18" l="1"/>
  <c r="K32" i="18" s="1"/>
  <c r="L32" i="18" s="1"/>
  <c r="J38" i="18"/>
  <c r="K38" i="18" s="1"/>
  <c r="L38" i="18" s="1"/>
  <c r="J29" i="18"/>
  <c r="K29" i="18" s="1"/>
  <c r="L29" i="18" s="1"/>
  <c r="J28" i="18"/>
  <c r="K28" i="18" s="1"/>
  <c r="L28" i="18" s="1"/>
  <c r="J25" i="18"/>
  <c r="K25" i="18" s="1"/>
  <c r="L25" i="18" s="1"/>
  <c r="M25" i="18" s="1"/>
  <c r="J36" i="18"/>
  <c r="K36" i="18" s="1"/>
  <c r="L36" i="18" s="1"/>
  <c r="M35" i="18" s="1"/>
  <c r="C53" i="19"/>
  <c r="C49" i="19" s="1"/>
  <c r="C48" i="19" s="1"/>
  <c r="P115" i="15"/>
  <c r="M115" i="15"/>
  <c r="P101" i="15"/>
  <c r="P102" i="15" s="1"/>
  <c r="C48" i="15"/>
  <c r="M37" i="18"/>
  <c r="M30" i="18"/>
  <c r="M29" i="18"/>
  <c r="M34" i="18"/>
  <c r="M31" i="18"/>
  <c r="M33" i="18"/>
  <c r="B46" i="18"/>
  <c r="M24" i="15"/>
  <c r="M28" i="15" s="1"/>
  <c r="M29" i="15" s="1"/>
  <c r="M60" i="15"/>
  <c r="M81" i="15"/>
  <c r="M82" i="15" s="1"/>
  <c r="P66" i="15"/>
  <c r="P65" i="15"/>
  <c r="P72" i="15" s="1"/>
  <c r="R26" i="15"/>
  <c r="T26" i="15" s="1"/>
  <c r="G55" i="17"/>
  <c r="M76" i="15"/>
  <c r="M73" i="15" s="1"/>
  <c r="C19" i="14"/>
  <c r="C24" i="14"/>
  <c r="C30" i="14" s="1"/>
  <c r="C31" i="14" s="1"/>
  <c r="Q195" i="15"/>
  <c r="Q196" i="15"/>
  <c r="Q194" i="15"/>
  <c r="P195" i="15"/>
  <c r="P196" i="15"/>
  <c r="P19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0" i="15"/>
  <c r="Q160" i="15" s="1"/>
  <c r="P161" i="15"/>
  <c r="Q161" i="15" s="1"/>
  <c r="O155" i="15"/>
  <c r="P155" i="15" s="1"/>
  <c r="O156" i="15"/>
  <c r="P156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D35" i="16" s="1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J34" i="7" s="1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G11" i="7" s="1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/>
  <c r="R10" i="7"/>
  <c r="S10" i="7"/>
  <c r="V10" i="7"/>
  <c r="X10" i="7" s="1"/>
  <c r="W10" i="7"/>
  <c r="Y10" i="7"/>
  <c r="Z10" i="7"/>
  <c r="AB10" i="7"/>
  <c r="AC10" i="7"/>
  <c r="V11" i="7"/>
  <c r="W11" i="7"/>
  <c r="Y11" i="7"/>
  <c r="AA11" i="7" s="1"/>
  <c r="Z11" i="7"/>
  <c r="AB11" i="7"/>
  <c r="AD11" i="7" s="1"/>
  <c r="AC11" i="7"/>
  <c r="N12" i="7"/>
  <c r="O12" i="7"/>
  <c r="V12" i="7"/>
  <c r="W12" i="7"/>
  <c r="Y12" i="7"/>
  <c r="Z12" i="7"/>
  <c r="AB12" i="7"/>
  <c r="AD12" i="7" s="1"/>
  <c r="AC12" i="7"/>
  <c r="M13" i="7"/>
  <c r="N13" i="7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AD14" i="7" s="1"/>
  <c r="R15" i="7"/>
  <c r="T15" i="7"/>
  <c r="V15" i="7"/>
  <c r="W15" i="7"/>
  <c r="Y15" i="7"/>
  <c r="Z15" i="7"/>
  <c r="AB15" i="7"/>
  <c r="AD15" i="7" s="1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P19" i="7"/>
  <c r="S19" i="7"/>
  <c r="T19" i="7"/>
  <c r="V19" i="7"/>
  <c r="W19" i="7"/>
  <c r="Y19" i="7"/>
  <c r="Z19" i="7"/>
  <c r="AB19" i="7"/>
  <c r="AC19" i="7"/>
  <c r="AD19" i="7" s="1"/>
  <c r="M20" i="7"/>
  <c r="N20" i="7" s="1"/>
  <c r="R20" i="7"/>
  <c r="AD20" i="7" s="1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P32" i="7" s="1"/>
  <c r="O32" i="7"/>
  <c r="V32" i="7"/>
  <c r="W32" i="7"/>
  <c r="Y32" i="7"/>
  <c r="Z32" i="7"/>
  <c r="AB32" i="7"/>
  <c r="AC32" i="7"/>
  <c r="M33" i="7"/>
  <c r="V33" i="7"/>
  <c r="W33" i="7"/>
  <c r="Y33" i="7"/>
  <c r="Z33" i="7"/>
  <c r="AB33" i="7"/>
  <c r="AC33" i="7"/>
  <c r="M34" i="7"/>
  <c r="S34" i="7"/>
  <c r="T34" i="7"/>
  <c r="V34" i="7"/>
  <c r="W34" i="7"/>
  <c r="X34" i="7" s="1"/>
  <c r="Y34" i="7"/>
  <c r="Z34" i="7"/>
  <c r="AA34" i="7" s="1"/>
  <c r="AB34" i="7"/>
  <c r="AD34" i="7" s="1"/>
  <c r="AC34" i="7"/>
  <c r="R35" i="7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P42" i="7" s="1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U56" i="7"/>
  <c r="T56" i="7"/>
  <c r="V56" i="7"/>
  <c r="W56" i="7"/>
  <c r="Y56" i="7"/>
  <c r="Z56" i="7"/>
  <c r="AB56" i="7"/>
  <c r="AC56" i="7"/>
  <c r="R57" i="7"/>
  <c r="V57" i="7"/>
  <c r="W57" i="7"/>
  <c r="Y57" i="7"/>
  <c r="AA57" i="7" s="1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F45" i="2" s="1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M21" i="7"/>
  <c r="N21" i="7" s="1"/>
  <c r="O21" i="7"/>
  <c r="O20" i="7"/>
  <c r="P20" i="7" s="1"/>
  <c r="O43" i="7"/>
  <c r="S57" i="7"/>
  <c r="O13" i="7"/>
  <c r="P13" i="7" s="1"/>
  <c r="AD10" i="7"/>
  <c r="T10" i="7"/>
  <c r="AJ15" i="7"/>
  <c r="AJ19" i="7"/>
  <c r="C12" i="3"/>
  <c r="D9" i="4"/>
  <c r="G22" i="4" s="1"/>
  <c r="C10" i="3"/>
  <c r="C11" i="3"/>
  <c r="N28" i="3"/>
  <c r="H72" i="16"/>
  <c r="J72" i="16" s="1"/>
  <c r="L72" i="16"/>
  <c r="K72" i="16"/>
  <c r="E72" i="16"/>
  <c r="I72" i="16"/>
  <c r="D39" i="16"/>
  <c r="C17" i="16" s="1"/>
  <c r="D41" i="16" s="1"/>
  <c r="C30" i="16"/>
  <c r="G72" i="16"/>
  <c r="D40" i="16"/>
  <c r="D74" i="16"/>
  <c r="S72" i="16"/>
  <c r="R72" i="16"/>
  <c r="T72" i="16"/>
  <c r="F29" i="3"/>
  <c r="F30" i="3" s="1"/>
  <c r="R194" i="15"/>
  <c r="S20" i="7"/>
  <c r="T20" i="7"/>
  <c r="AA20" i="7"/>
  <c r="F23" i="9"/>
  <c r="T35" i="7"/>
  <c r="M14" i="7"/>
  <c r="O14" i="7" s="1"/>
  <c r="E74" i="16"/>
  <c r="F74" i="16"/>
  <c r="P74" i="16"/>
  <c r="R11" i="7"/>
  <c r="S11" i="7" s="1"/>
  <c r="F10" i="15"/>
  <c r="C26" i="2"/>
  <c r="C28" i="2" s="1"/>
  <c r="E10" i="15"/>
  <c r="I74" i="16"/>
  <c r="S74" i="16"/>
  <c r="K74" i="16"/>
  <c r="T74" i="16"/>
  <c r="AJ11" i="7"/>
  <c r="X11" i="7"/>
  <c r="R12" i="7"/>
  <c r="S12" i="7" s="1"/>
  <c r="T11" i="7"/>
  <c r="M15" i="7"/>
  <c r="O15" i="7" s="1"/>
  <c r="X12" i="7"/>
  <c r="M74" i="15"/>
  <c r="P9" i="7" l="1"/>
  <c r="P116" i="15"/>
  <c r="M116" i="15"/>
  <c r="U19" i="7"/>
  <c r="AA15" i="7"/>
  <c r="AA12" i="7"/>
  <c r="M16" i="7"/>
  <c r="M17" i="7" s="1"/>
  <c r="O17" i="7" s="1"/>
  <c r="U20" i="7"/>
  <c r="AD9" i="7"/>
  <c r="AJ12" i="7"/>
  <c r="AG20" i="7"/>
  <c r="R13" i="7"/>
  <c r="AG13" i="7" s="1"/>
  <c r="T12" i="7"/>
  <c r="C32" i="2"/>
  <c r="N43" i="7"/>
  <c r="P43" i="7" s="1"/>
  <c r="AD56" i="7"/>
  <c r="X15" i="7"/>
  <c r="X14" i="7"/>
  <c r="AG14" i="7"/>
  <c r="AG34" i="7"/>
  <c r="AJ10" i="7"/>
  <c r="X56" i="7"/>
  <c r="AA10" i="7"/>
  <c r="E45" i="2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AG12" i="7"/>
  <c r="C14" i="3"/>
  <c r="U10" i="7"/>
  <c r="U34" i="7"/>
  <c r="P12" i="7"/>
  <c r="AG19" i="7"/>
  <c r="AJ9" i="7"/>
  <c r="I29" i="12"/>
  <c r="F4" i="15"/>
  <c r="M34" i="15" s="1"/>
  <c r="B9" i="15"/>
  <c r="N58" i="15"/>
  <c r="C61" i="19"/>
  <c r="C62" i="19" s="1"/>
  <c r="C64" i="19" s="1"/>
  <c r="F12" i="15"/>
  <c r="B13" i="15"/>
  <c r="B14" i="15" s="1"/>
  <c r="B15" i="15" s="1"/>
  <c r="F15" i="15" s="1"/>
  <c r="E12" i="15"/>
  <c r="C10" i="15"/>
  <c r="Z14" i="11"/>
  <c r="Z20" i="11" s="1"/>
  <c r="M27" i="18"/>
  <c r="M32" i="18"/>
  <c r="M28" i="18"/>
  <c r="M38" i="18"/>
  <c r="M26" i="18"/>
  <c r="M36" i="18"/>
  <c r="B47" i="18"/>
  <c r="J28" i="3"/>
  <c r="J45" i="2"/>
  <c r="P75" i="15"/>
  <c r="P76" i="15" s="1"/>
  <c r="G910" i="4"/>
  <c r="C3" i="4"/>
  <c r="C12" i="18" s="1"/>
  <c r="N15" i="7"/>
  <c r="P15" i="7" s="1"/>
  <c r="U12" i="7"/>
  <c r="D24" i="9"/>
  <c r="B24" i="9" s="1"/>
  <c r="F24" i="9"/>
  <c r="C31" i="2"/>
  <c r="C33" i="2" s="1"/>
  <c r="E29" i="3"/>
  <c r="E30" i="3" s="1"/>
  <c r="R30" i="3" s="1"/>
  <c r="D45" i="2"/>
  <c r="I45" i="2" s="1"/>
  <c r="AD57" i="7"/>
  <c r="AG57" i="7"/>
  <c r="T57" i="7"/>
  <c r="U57" i="7" s="1"/>
  <c r="R58" i="7"/>
  <c r="T58" i="7" s="1"/>
  <c r="AA14" i="7"/>
  <c r="P21" i="7"/>
  <c r="AG10" i="7"/>
  <c r="AG35" i="7"/>
  <c r="S35" i="7"/>
  <c r="U35" i="7" s="1"/>
  <c r="R36" i="7"/>
  <c r="AA36" i="7" s="1"/>
  <c r="AJ35" i="7"/>
  <c r="AA14" i="11"/>
  <c r="AA20" i="11" s="1"/>
  <c r="N14" i="7"/>
  <c r="P14" i="7" s="1"/>
  <c r="AA56" i="7"/>
  <c r="O33" i="7"/>
  <c r="N33" i="7"/>
  <c r="P33" i="7" s="1"/>
  <c r="M11" i="7"/>
  <c r="O10" i="7"/>
  <c r="P10" i="7" s="1"/>
  <c r="U11" i="7"/>
  <c r="X57" i="7"/>
  <c r="AA19" i="7"/>
  <c r="U9" i="7"/>
  <c r="AJ57" i="7"/>
  <c r="AG15" i="7"/>
  <c r="H74" i="16"/>
  <c r="Q74" i="16"/>
  <c r="AJ14" i="7"/>
  <c r="R74" i="16"/>
  <c r="AJ13" i="7"/>
  <c r="A24" i="2"/>
  <c r="X19" i="7"/>
  <c r="R195" i="15"/>
  <c r="U14" i="7"/>
  <c r="AA9" i="7"/>
  <c r="AG56" i="7"/>
  <c r="P59" i="15"/>
  <c r="P60" i="15" s="1"/>
  <c r="M93" i="15"/>
  <c r="M95" i="15" s="1"/>
  <c r="T13" i="7"/>
  <c r="X9" i="7"/>
  <c r="C20" i="14"/>
  <c r="C25" i="14" s="1"/>
  <c r="C26" i="14" s="1"/>
  <c r="P74" i="15"/>
  <c r="AJ56" i="7"/>
  <c r="P73" i="15"/>
  <c r="E15" i="15"/>
  <c r="D14" i="15"/>
  <c r="R19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X13" i="7"/>
  <c r="B8" i="15"/>
  <c r="E9" i="15"/>
  <c r="F9" i="15"/>
  <c r="D9" i="15"/>
  <c r="AD13" i="7"/>
  <c r="N16" i="7"/>
  <c r="S13" i="7"/>
  <c r="U13" i="7" s="1"/>
  <c r="N45" i="7"/>
  <c r="P45" i="7" s="1"/>
  <c r="M46" i="7"/>
  <c r="O45" i="7"/>
  <c r="N17" i="7"/>
  <c r="P17" i="7" s="1"/>
  <c r="R59" i="7"/>
  <c r="AG58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12" i="15" l="1"/>
  <c r="X58" i="7"/>
  <c r="M18" i="7"/>
  <c r="AA13" i="7"/>
  <c r="AD58" i="7"/>
  <c r="O16" i="7"/>
  <c r="P16" i="7" s="1"/>
  <c r="S58" i="7"/>
  <c r="U58" i="7" s="1"/>
  <c r="AJ58" i="7"/>
  <c r="C15" i="3"/>
  <c r="C6" i="18"/>
  <c r="C7" i="18" s="1"/>
  <c r="C47" i="18" s="1"/>
  <c r="AA58" i="7"/>
  <c r="E14" i="15"/>
  <c r="C14" i="15" s="1"/>
  <c r="F14" i="15"/>
  <c r="F13" i="15"/>
  <c r="D15" i="15"/>
  <c r="C15" i="15" s="1"/>
  <c r="D13" i="15"/>
  <c r="B16" i="15"/>
  <c r="D16" i="15" s="1"/>
  <c r="E13" i="15"/>
  <c r="B48" i="18"/>
  <c r="M45" i="15"/>
  <c r="M41" i="15" s="1"/>
  <c r="D49" i="15" s="1"/>
  <c r="C29" i="2"/>
  <c r="D9" i="5" s="1"/>
  <c r="D10" i="5" s="1"/>
  <c r="S30" i="3"/>
  <c r="T30" i="3" s="1"/>
  <c r="U30" i="3"/>
  <c r="J30" i="3"/>
  <c r="E31" i="3"/>
  <c r="E32" i="3" s="1"/>
  <c r="J29" i="3"/>
  <c r="D30" i="3"/>
  <c r="R29" i="3"/>
  <c r="U29" i="3" s="1"/>
  <c r="D29" i="3"/>
  <c r="P34" i="7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M23" i="7"/>
  <c r="O22" i="7"/>
  <c r="P44" i="7"/>
  <c r="C9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AD59" i="7"/>
  <c r="AA59" i="7"/>
  <c r="R60" i="7"/>
  <c r="X59" i="7"/>
  <c r="AG59" i="7"/>
  <c r="T59" i="7"/>
  <c r="AJ59" i="7"/>
  <c r="S59" i="7"/>
  <c r="C41" i="18" l="1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C35" i="18"/>
  <c r="C32" i="18"/>
  <c r="C36" i="18"/>
  <c r="C22" i="18"/>
  <c r="C42" i="18"/>
  <c r="C24" i="18"/>
  <c r="C28" i="18"/>
  <c r="C46" i="18"/>
  <c r="B17" i="15"/>
  <c r="C13" i="15"/>
  <c r="M31" i="15" s="1"/>
  <c r="M32" i="15" s="1"/>
  <c r="C5" i="16"/>
  <c r="D5" i="16" s="1"/>
  <c r="AI892" i="3"/>
  <c r="AI869" i="3"/>
  <c r="AI894" i="3"/>
  <c r="AI887" i="3"/>
  <c r="AI882" i="3"/>
  <c r="AI889" i="3"/>
  <c r="AI866" i="3"/>
  <c r="AI872" i="3"/>
  <c r="AI888" i="3"/>
  <c r="AI891" i="3"/>
  <c r="AI904" i="3"/>
  <c r="AI876" i="3"/>
  <c r="AI893" i="3"/>
  <c r="AI867" i="3"/>
  <c r="AI900" i="3"/>
  <c r="AI909" i="3"/>
  <c r="AI895" i="3"/>
  <c r="AI885" i="3"/>
  <c r="AI906" i="3"/>
  <c r="AI874" i="3"/>
  <c r="AI875" i="3"/>
  <c r="AI879" i="3"/>
  <c r="AI905" i="3"/>
  <c r="AI884" i="3"/>
  <c r="C17" i="3"/>
  <c r="AI897" i="3"/>
  <c r="AI880" i="3"/>
  <c r="AI886" i="3"/>
  <c r="AI871" i="3"/>
  <c r="AI902" i="3"/>
  <c r="AI868" i="3"/>
  <c r="AI877" i="3"/>
  <c r="AI881" i="3"/>
  <c r="AI890" i="3"/>
  <c r="AI870" i="3"/>
  <c r="AI878" i="3"/>
  <c r="AI865" i="3"/>
  <c r="AI896" i="3"/>
  <c r="AI903" i="3"/>
  <c r="AI901" i="3"/>
  <c r="AI873" i="3"/>
  <c r="AI899" i="3"/>
  <c r="AI908" i="3"/>
  <c r="AI907" i="3"/>
  <c r="AI898" i="3"/>
  <c r="AI863" i="3"/>
  <c r="AI883" i="3"/>
  <c r="AI864" i="3"/>
  <c r="P22" i="7"/>
  <c r="E16" i="15"/>
  <c r="F16" i="15"/>
  <c r="C32" i="16"/>
  <c r="C31" i="16"/>
  <c r="H75" i="16" s="1"/>
  <c r="C73" i="16"/>
  <c r="C461" i="16" s="1"/>
  <c r="B49" i="18"/>
  <c r="C48" i="18"/>
  <c r="R31" i="3"/>
  <c r="S31" i="3" s="1"/>
  <c r="T31" i="3" s="1"/>
  <c r="J31" i="3"/>
  <c r="D31" i="3"/>
  <c r="S29" i="3"/>
  <c r="T29" i="3" s="1"/>
  <c r="D26" i="9"/>
  <c r="B26" i="9" s="1"/>
  <c r="F26" i="9"/>
  <c r="P11" i="7"/>
  <c r="C445" i="16"/>
  <c r="C453" i="16"/>
  <c r="C501" i="16"/>
  <c r="C509" i="16"/>
  <c r="C517" i="16"/>
  <c r="C525" i="16"/>
  <c r="C533" i="16"/>
  <c r="C541" i="16"/>
  <c r="C549" i="16"/>
  <c r="C557" i="16"/>
  <c r="C565" i="16"/>
  <c r="C573" i="16"/>
  <c r="C581" i="16"/>
  <c r="C446" i="16"/>
  <c r="C454" i="16"/>
  <c r="C462" i="16"/>
  <c r="C470" i="16"/>
  <c r="C478" i="16"/>
  <c r="C486" i="16"/>
  <c r="C494" i="16"/>
  <c r="C502" i="16"/>
  <c r="C510" i="16"/>
  <c r="C518" i="16"/>
  <c r="C526" i="16"/>
  <c r="C534" i="16"/>
  <c r="C542" i="16"/>
  <c r="C550" i="16"/>
  <c r="C558" i="16"/>
  <c r="C566" i="16"/>
  <c r="C574" i="16"/>
  <c r="C582" i="16"/>
  <c r="C438" i="16"/>
  <c r="C440" i="16"/>
  <c r="C447" i="16"/>
  <c r="C455" i="16"/>
  <c r="C463" i="16"/>
  <c r="C471" i="16"/>
  <c r="C479" i="16"/>
  <c r="C487" i="16"/>
  <c r="C495" i="16"/>
  <c r="C503" i="16"/>
  <c r="C511" i="16"/>
  <c r="C519" i="16"/>
  <c r="C527" i="16"/>
  <c r="C535" i="16"/>
  <c r="C543" i="16"/>
  <c r="C551" i="16"/>
  <c r="C559" i="16"/>
  <c r="C567" i="16"/>
  <c r="C575" i="16"/>
  <c r="C583" i="16"/>
  <c r="C448" i="16"/>
  <c r="C456" i="16"/>
  <c r="C464" i="16"/>
  <c r="C472" i="16"/>
  <c r="C480" i="16"/>
  <c r="C488" i="16"/>
  <c r="C496" i="16"/>
  <c r="C504" i="16"/>
  <c r="C512" i="16"/>
  <c r="C520" i="16"/>
  <c r="C528" i="16"/>
  <c r="C536" i="16"/>
  <c r="C544" i="16"/>
  <c r="C552" i="16"/>
  <c r="C560" i="16"/>
  <c r="C568" i="16"/>
  <c r="C576" i="16"/>
  <c r="C584" i="16"/>
  <c r="C439" i="16"/>
  <c r="C441" i="16"/>
  <c r="C449" i="16"/>
  <c r="C457" i="16"/>
  <c r="C465" i="16"/>
  <c r="C473" i="16"/>
  <c r="C481" i="16"/>
  <c r="C489" i="16"/>
  <c r="C497" i="16"/>
  <c r="C505" i="16"/>
  <c r="C513" i="16"/>
  <c r="C521" i="16"/>
  <c r="C529" i="16"/>
  <c r="C537" i="16"/>
  <c r="C545" i="16"/>
  <c r="C553" i="16"/>
  <c r="C561" i="16"/>
  <c r="C569" i="16"/>
  <c r="C577" i="16"/>
  <c r="C585" i="16"/>
  <c r="C442" i="16"/>
  <c r="C450" i="16"/>
  <c r="C458" i="16"/>
  <c r="C466" i="16"/>
  <c r="C474" i="16"/>
  <c r="C482" i="16"/>
  <c r="C490" i="16"/>
  <c r="C498" i="16"/>
  <c r="C506" i="16"/>
  <c r="C514" i="16"/>
  <c r="C522" i="16"/>
  <c r="C530" i="16"/>
  <c r="C538" i="16"/>
  <c r="C546" i="16"/>
  <c r="C554" i="16"/>
  <c r="C562" i="16"/>
  <c r="C570" i="16"/>
  <c r="C578" i="16"/>
  <c r="C586" i="16"/>
  <c r="C459" i="16"/>
  <c r="C491" i="16"/>
  <c r="C523" i="16"/>
  <c r="C555" i="16"/>
  <c r="C587" i="16"/>
  <c r="C595" i="16"/>
  <c r="C603" i="16"/>
  <c r="C611" i="16"/>
  <c r="C619" i="16"/>
  <c r="C627" i="16"/>
  <c r="C635" i="16"/>
  <c r="C643" i="16"/>
  <c r="C651" i="16"/>
  <c r="C659" i="16"/>
  <c r="C667" i="16"/>
  <c r="C675" i="16"/>
  <c r="C683" i="16"/>
  <c r="C691" i="16"/>
  <c r="C699" i="16"/>
  <c r="C707" i="16"/>
  <c r="C206" i="16"/>
  <c r="C214" i="16"/>
  <c r="C222" i="16"/>
  <c r="C230" i="16"/>
  <c r="C238" i="16"/>
  <c r="C246" i="16"/>
  <c r="C254" i="16"/>
  <c r="C262" i="16"/>
  <c r="C270" i="16"/>
  <c r="C278" i="16"/>
  <c r="C286" i="16"/>
  <c r="C294" i="16"/>
  <c r="C302" i="16"/>
  <c r="C310" i="16"/>
  <c r="C318" i="16"/>
  <c r="C326" i="16"/>
  <c r="C334" i="16"/>
  <c r="C342" i="16"/>
  <c r="C350" i="16"/>
  <c r="C358" i="16"/>
  <c r="C366" i="16"/>
  <c r="C374" i="16"/>
  <c r="C382" i="16"/>
  <c r="C390" i="16"/>
  <c r="C398" i="16"/>
  <c r="C406" i="16"/>
  <c r="C414" i="16"/>
  <c r="C422" i="16"/>
  <c r="C430" i="16"/>
  <c r="C460" i="16"/>
  <c r="C492" i="16"/>
  <c r="C524" i="16"/>
  <c r="C556" i="16"/>
  <c r="C588" i="16"/>
  <c r="C596" i="16"/>
  <c r="C604" i="16"/>
  <c r="C612" i="16"/>
  <c r="C620" i="16"/>
  <c r="C628" i="16"/>
  <c r="C636" i="16"/>
  <c r="C644" i="16"/>
  <c r="C652" i="16"/>
  <c r="C660" i="16"/>
  <c r="C668" i="16"/>
  <c r="C676" i="16"/>
  <c r="C684" i="16"/>
  <c r="C692" i="16"/>
  <c r="C700" i="16"/>
  <c r="C203" i="16"/>
  <c r="C207" i="16"/>
  <c r="C215" i="16"/>
  <c r="C223" i="16"/>
  <c r="C231" i="16"/>
  <c r="C239" i="16"/>
  <c r="C247" i="16"/>
  <c r="C255" i="16"/>
  <c r="C263" i="16"/>
  <c r="C271" i="16"/>
  <c r="C279" i="16"/>
  <c r="C287" i="16"/>
  <c r="C295" i="16"/>
  <c r="C303" i="16"/>
  <c r="C311" i="16"/>
  <c r="C319" i="16"/>
  <c r="C327" i="16"/>
  <c r="C335" i="16"/>
  <c r="C343" i="16"/>
  <c r="C351" i="16"/>
  <c r="C359" i="16"/>
  <c r="C367" i="16"/>
  <c r="C375" i="16"/>
  <c r="C383" i="16"/>
  <c r="C391" i="16"/>
  <c r="C399" i="16"/>
  <c r="C407" i="16"/>
  <c r="C415" i="16"/>
  <c r="C423" i="16"/>
  <c r="C431" i="16"/>
  <c r="C467" i="16"/>
  <c r="C499" i="16"/>
  <c r="C531" i="16"/>
  <c r="C563" i="16"/>
  <c r="C589" i="16"/>
  <c r="C597" i="16"/>
  <c r="C605" i="16"/>
  <c r="C613" i="16"/>
  <c r="C621" i="16"/>
  <c r="C629" i="16"/>
  <c r="C637" i="16"/>
  <c r="C645" i="16"/>
  <c r="C653" i="16"/>
  <c r="C661" i="16"/>
  <c r="C669" i="16"/>
  <c r="C677" i="16"/>
  <c r="C685" i="16"/>
  <c r="C693" i="16"/>
  <c r="C701" i="16"/>
  <c r="C208" i="16"/>
  <c r="C216" i="16"/>
  <c r="C224" i="16"/>
  <c r="C232" i="16"/>
  <c r="C240" i="16"/>
  <c r="C248" i="16"/>
  <c r="C256" i="16"/>
  <c r="C264" i="16"/>
  <c r="C272" i="16"/>
  <c r="C280" i="16"/>
  <c r="C288" i="16"/>
  <c r="C296" i="16"/>
  <c r="C304" i="16"/>
  <c r="C312" i="16"/>
  <c r="C320" i="16"/>
  <c r="C328" i="16"/>
  <c r="C336" i="16"/>
  <c r="C344" i="16"/>
  <c r="C352" i="16"/>
  <c r="C360" i="16"/>
  <c r="C368" i="16"/>
  <c r="C376" i="16"/>
  <c r="C384" i="16"/>
  <c r="C392" i="16"/>
  <c r="C400" i="16"/>
  <c r="C408" i="16"/>
  <c r="C416" i="16"/>
  <c r="C424" i="16"/>
  <c r="C432" i="16"/>
  <c r="C468" i="16"/>
  <c r="C500" i="16"/>
  <c r="C532" i="16"/>
  <c r="C564" i="16"/>
  <c r="C590" i="16"/>
  <c r="C598" i="16"/>
  <c r="C606" i="16"/>
  <c r="C614" i="16"/>
  <c r="C622" i="16"/>
  <c r="C630" i="16"/>
  <c r="C638" i="16"/>
  <c r="C646" i="16"/>
  <c r="C654" i="16"/>
  <c r="C662" i="16"/>
  <c r="C670" i="16"/>
  <c r="C678" i="16"/>
  <c r="C686" i="16"/>
  <c r="C694" i="16"/>
  <c r="C702" i="16"/>
  <c r="C204" i="16"/>
  <c r="C209" i="16"/>
  <c r="C217" i="16"/>
  <c r="C225" i="16"/>
  <c r="C233" i="16"/>
  <c r="C241" i="16"/>
  <c r="C249" i="16"/>
  <c r="C257" i="16"/>
  <c r="C265" i="16"/>
  <c r="C273" i="16"/>
  <c r="C281" i="16"/>
  <c r="C289" i="16"/>
  <c r="C297" i="16"/>
  <c r="C305" i="16"/>
  <c r="C313" i="16"/>
  <c r="C321" i="16"/>
  <c r="C329" i="16"/>
  <c r="C337" i="16"/>
  <c r="C345" i="16"/>
  <c r="C353" i="16"/>
  <c r="C361" i="16"/>
  <c r="C369" i="16"/>
  <c r="C377" i="16"/>
  <c r="C385" i="16"/>
  <c r="C393" i="16"/>
  <c r="C401" i="16"/>
  <c r="C409" i="16"/>
  <c r="C417" i="16"/>
  <c r="C425" i="16"/>
  <c r="C433" i="16"/>
  <c r="C443" i="16"/>
  <c r="C475" i="16"/>
  <c r="C507" i="16"/>
  <c r="C539" i="16"/>
  <c r="C571" i="16"/>
  <c r="C591" i="16"/>
  <c r="C599" i="16"/>
  <c r="C607" i="16"/>
  <c r="C615" i="16"/>
  <c r="C623" i="16"/>
  <c r="C631" i="16"/>
  <c r="C639" i="16"/>
  <c r="C647" i="16"/>
  <c r="C655" i="16"/>
  <c r="C663" i="16"/>
  <c r="C671" i="16"/>
  <c r="C679" i="16"/>
  <c r="C687" i="16"/>
  <c r="C695" i="16"/>
  <c r="C703" i="16"/>
  <c r="C210" i="16"/>
  <c r="C218" i="16"/>
  <c r="C226" i="16"/>
  <c r="C234" i="16"/>
  <c r="C242" i="16"/>
  <c r="C250" i="16"/>
  <c r="C258" i="16"/>
  <c r="C266" i="16"/>
  <c r="C274" i="16"/>
  <c r="C282" i="16"/>
  <c r="C290" i="16"/>
  <c r="C298" i="16"/>
  <c r="C306" i="16"/>
  <c r="C314" i="16"/>
  <c r="C322" i="16"/>
  <c r="C330" i="16"/>
  <c r="C338" i="16"/>
  <c r="C346" i="16"/>
  <c r="C354" i="16"/>
  <c r="C362" i="16"/>
  <c r="C370" i="16"/>
  <c r="C378" i="16"/>
  <c r="C386" i="16"/>
  <c r="C394" i="16"/>
  <c r="C402" i="16"/>
  <c r="C410" i="16"/>
  <c r="C418" i="16"/>
  <c r="C426" i="16"/>
  <c r="C434" i="16"/>
  <c r="C444" i="16"/>
  <c r="C476" i="16"/>
  <c r="C508" i="16"/>
  <c r="C540" i="16"/>
  <c r="C572" i="16"/>
  <c r="C592" i="16"/>
  <c r="C600" i="16"/>
  <c r="C608" i="16"/>
  <c r="C616" i="16"/>
  <c r="C624" i="16"/>
  <c r="C632" i="16"/>
  <c r="C640" i="16"/>
  <c r="C648" i="16"/>
  <c r="C656" i="16"/>
  <c r="C664" i="16"/>
  <c r="C672" i="16"/>
  <c r="C680" i="16"/>
  <c r="C688" i="16"/>
  <c r="C696" i="16"/>
  <c r="C704" i="16"/>
  <c r="C211" i="16"/>
  <c r="C219" i="16"/>
  <c r="C227" i="16"/>
  <c r="C235" i="16"/>
  <c r="C243" i="16"/>
  <c r="C251" i="16"/>
  <c r="C259" i="16"/>
  <c r="C267" i="16"/>
  <c r="C275" i="16"/>
  <c r="C283" i="16"/>
  <c r="C291" i="16"/>
  <c r="C299" i="16"/>
  <c r="C307" i="16"/>
  <c r="C315" i="16"/>
  <c r="C323" i="16"/>
  <c r="C331" i="16"/>
  <c r="C339" i="16"/>
  <c r="C347" i="16"/>
  <c r="C355" i="16"/>
  <c r="C363" i="16"/>
  <c r="C371" i="16"/>
  <c r="C379" i="16"/>
  <c r="C387" i="16"/>
  <c r="C395" i="16"/>
  <c r="C403" i="16"/>
  <c r="C411" i="16"/>
  <c r="C419" i="16"/>
  <c r="C427" i="16"/>
  <c r="C435" i="16"/>
  <c r="C451" i="16"/>
  <c r="C483" i="16"/>
  <c r="C515" i="16"/>
  <c r="C547" i="16"/>
  <c r="C579" i="16"/>
  <c r="C593" i="16"/>
  <c r="C601" i="16"/>
  <c r="C609" i="16"/>
  <c r="C617" i="16"/>
  <c r="C625" i="16"/>
  <c r="C633" i="16"/>
  <c r="C641" i="16"/>
  <c r="C649" i="16"/>
  <c r="C657" i="16"/>
  <c r="C665" i="16"/>
  <c r="C673" i="16"/>
  <c r="C681" i="16"/>
  <c r="C689" i="16"/>
  <c r="C697" i="16"/>
  <c r="C705" i="16"/>
  <c r="C212" i="16"/>
  <c r="C220" i="16"/>
  <c r="C228" i="16"/>
  <c r="C236" i="16"/>
  <c r="C244" i="16"/>
  <c r="C252" i="16"/>
  <c r="C260" i="16"/>
  <c r="C268" i="16"/>
  <c r="C276" i="16"/>
  <c r="C284" i="16"/>
  <c r="C292" i="16"/>
  <c r="C300" i="16"/>
  <c r="C308" i="16"/>
  <c r="C316" i="16"/>
  <c r="C324" i="16"/>
  <c r="C332" i="16"/>
  <c r="C340" i="16"/>
  <c r="C348" i="16"/>
  <c r="C356" i="16"/>
  <c r="C364" i="16"/>
  <c r="C372" i="16"/>
  <c r="C380" i="16"/>
  <c r="C388" i="16"/>
  <c r="C396" i="16"/>
  <c r="C404" i="16"/>
  <c r="C412" i="16"/>
  <c r="C420" i="16"/>
  <c r="C428" i="16"/>
  <c r="C436" i="16"/>
  <c r="C452" i="16"/>
  <c r="C484" i="16"/>
  <c r="C516" i="16"/>
  <c r="C548" i="16"/>
  <c r="C580" i="16"/>
  <c r="C594" i="16"/>
  <c r="C602" i="16"/>
  <c r="C610" i="16"/>
  <c r="C618" i="16"/>
  <c r="C626" i="16"/>
  <c r="C634" i="16"/>
  <c r="C642" i="16"/>
  <c r="C650" i="16"/>
  <c r="C658" i="16"/>
  <c r="C666" i="16"/>
  <c r="C674" i="16"/>
  <c r="C682" i="16"/>
  <c r="C690" i="16"/>
  <c r="C698" i="16"/>
  <c r="C706" i="16"/>
  <c r="C205" i="16"/>
  <c r="C213" i="16"/>
  <c r="C221" i="16"/>
  <c r="C229" i="16"/>
  <c r="C237" i="16"/>
  <c r="C245" i="16"/>
  <c r="C253" i="16"/>
  <c r="C261" i="16"/>
  <c r="C269" i="16"/>
  <c r="C277" i="16"/>
  <c r="C285" i="16"/>
  <c r="C293" i="16"/>
  <c r="C301" i="16"/>
  <c r="C309" i="16"/>
  <c r="C317" i="16"/>
  <c r="C325" i="16"/>
  <c r="C333" i="16"/>
  <c r="C341" i="16"/>
  <c r="C349" i="16"/>
  <c r="C357" i="16"/>
  <c r="C365" i="16"/>
  <c r="C373" i="16"/>
  <c r="C381" i="16"/>
  <c r="C389" i="16"/>
  <c r="C397" i="16"/>
  <c r="C405" i="16"/>
  <c r="C413" i="16"/>
  <c r="C421" i="16"/>
  <c r="C429" i="16"/>
  <c r="C437" i="16"/>
  <c r="T37" i="7"/>
  <c r="AJ37" i="7"/>
  <c r="R38" i="7"/>
  <c r="X37" i="7"/>
  <c r="AD37" i="7"/>
  <c r="AA37" i="7"/>
  <c r="AG37" i="7"/>
  <c r="S37" i="7"/>
  <c r="U37" i="7" s="1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E17" i="15"/>
  <c r="F17" i="15"/>
  <c r="D17" i="15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75" i="16"/>
  <c r="C126" i="16"/>
  <c r="C127" i="16"/>
  <c r="C86" i="16"/>
  <c r="C113" i="16"/>
  <c r="C196" i="16"/>
  <c r="C178" i="16"/>
  <c r="C187" i="16"/>
  <c r="C146" i="16"/>
  <c r="C139" i="16"/>
  <c r="C151" i="16"/>
  <c r="C94" i="16"/>
  <c r="C164" i="16"/>
  <c r="C138" i="16"/>
  <c r="C91" i="16"/>
  <c r="C87" i="16"/>
  <c r="C147" i="16"/>
  <c r="C193" i="16"/>
  <c r="C125" i="16"/>
  <c r="C172" i="16"/>
  <c r="C132" i="16"/>
  <c r="C123" i="16"/>
  <c r="C173" i="16"/>
  <c r="C103" i="16"/>
  <c r="C176" i="16"/>
  <c r="C82" i="16"/>
  <c r="C182" i="16"/>
  <c r="C129" i="16"/>
  <c r="C107" i="16"/>
  <c r="C190" i="16"/>
  <c r="C140" i="16"/>
  <c r="C143" i="16"/>
  <c r="C162" i="16"/>
  <c r="C194" i="16"/>
  <c r="C191" i="16"/>
  <c r="C198" i="16"/>
  <c r="C116" i="16"/>
  <c r="C170" i="16"/>
  <c r="C130" i="16"/>
  <c r="C77" i="16"/>
  <c r="C171" i="16"/>
  <c r="C141" i="16"/>
  <c r="C183" i="16"/>
  <c r="C124" i="16"/>
  <c r="C184" i="16"/>
  <c r="C180" i="16"/>
  <c r="C114" i="16"/>
  <c r="C79" i="16"/>
  <c r="C158" i="16"/>
  <c r="C136" i="16"/>
  <c r="C179" i="16"/>
  <c r="C202" i="16"/>
  <c r="C90" i="16"/>
  <c r="C88" i="16"/>
  <c r="C76" i="16"/>
  <c r="C99" i="16"/>
  <c r="C108" i="16"/>
  <c r="C97" i="16"/>
  <c r="C154" i="16"/>
  <c r="C112" i="16"/>
  <c r="C93" i="16"/>
  <c r="C156" i="16"/>
  <c r="C137" i="16"/>
  <c r="C102" i="16"/>
  <c r="C80" i="16"/>
  <c r="C121" i="16"/>
  <c r="C165" i="16"/>
  <c r="C105" i="16"/>
  <c r="C92" i="16"/>
  <c r="C120" i="16"/>
  <c r="C155" i="16"/>
  <c r="C200" i="16"/>
  <c r="C119" i="16"/>
  <c r="C109" i="16"/>
  <c r="C169" i="16"/>
  <c r="C111" i="16"/>
  <c r="C181" i="16"/>
  <c r="C192" i="16"/>
  <c r="C197" i="16"/>
  <c r="C142" i="16"/>
  <c r="C199" i="16"/>
  <c r="C75" i="16"/>
  <c r="C135" i="16"/>
  <c r="C177" i="16"/>
  <c r="C118" i="16"/>
  <c r="C160" i="16"/>
  <c r="C133" i="16"/>
  <c r="C150" i="16"/>
  <c r="C144" i="16"/>
  <c r="C122" i="16"/>
  <c r="C106" i="16"/>
  <c r="C188" i="16"/>
  <c r="C131" i="16"/>
  <c r="C189" i="16"/>
  <c r="C134" i="16"/>
  <c r="C201" i="16"/>
  <c r="C163" i="16"/>
  <c r="C104" i="16"/>
  <c r="C89" i="16"/>
  <c r="C101" i="16"/>
  <c r="C168" i="16"/>
  <c r="C148" i="16"/>
  <c r="C96" i="16"/>
  <c r="C83" i="16"/>
  <c r="C152" i="16"/>
  <c r="C149" i="16"/>
  <c r="C84" i="16"/>
  <c r="C95" i="16"/>
  <c r="C159" i="16"/>
  <c r="C195" i="16"/>
  <c r="C115" i="16"/>
  <c r="C167" i="16"/>
  <c r="C174" i="16"/>
  <c r="C145" i="16"/>
  <c r="C117" i="16"/>
  <c r="C85" i="16"/>
  <c r="C110" i="16"/>
  <c r="C128" i="16"/>
  <c r="C185" i="16"/>
  <c r="O73" i="16"/>
  <c r="C153" i="16"/>
  <c r="C78" i="16"/>
  <c r="C166" i="16"/>
  <c r="C81" i="16"/>
  <c r="C100" i="16"/>
  <c r="C157" i="16"/>
  <c r="C98" i="16"/>
  <c r="C161" i="16"/>
  <c r="C186" i="16"/>
  <c r="E33" i="3"/>
  <c r="R32" i="3"/>
  <c r="D32" i="3"/>
  <c r="J32" i="3"/>
  <c r="T17" i="7"/>
  <c r="R18" i="7"/>
  <c r="AG17" i="7"/>
  <c r="AJ17" i="7"/>
  <c r="S17" i="7"/>
  <c r="AA17" i="7"/>
  <c r="AD17" i="7"/>
  <c r="X17" i="7"/>
  <c r="I75" i="16"/>
  <c r="S75" i="16"/>
  <c r="U31" i="3" l="1"/>
  <c r="S5" i="15"/>
  <c r="M33" i="15"/>
  <c r="U17" i="7"/>
  <c r="R75" i="16"/>
  <c r="Q76" i="16" s="1"/>
  <c r="L75" i="16"/>
  <c r="K76" i="16" s="1"/>
  <c r="Q75" i="16"/>
  <c r="C493" i="16"/>
  <c r="T75" i="16"/>
  <c r="T76" i="16" s="1"/>
  <c r="J75" i="16"/>
  <c r="J76" i="16" s="1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03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O366" i="16"/>
  <c r="O374" i="16"/>
  <c r="O382" i="16"/>
  <c r="O390" i="16"/>
  <c r="O398" i="16"/>
  <c r="O406" i="16"/>
  <c r="O414" i="16"/>
  <c r="O422" i="16"/>
  <c r="O430" i="16"/>
  <c r="O438" i="16"/>
  <c r="O446" i="16"/>
  <c r="O454" i="16"/>
  <c r="O462" i="16"/>
  <c r="O470" i="16"/>
  <c r="O478" i="16"/>
  <c r="O486" i="16"/>
  <c r="O494" i="16"/>
  <c r="O502" i="16"/>
  <c r="O510" i="16"/>
  <c r="O518" i="16"/>
  <c r="O526" i="16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O678" i="16"/>
  <c r="O686" i="16"/>
  <c r="O694" i="16"/>
  <c r="O702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O367" i="16"/>
  <c r="O375" i="16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O487" i="16"/>
  <c r="O495" i="16"/>
  <c r="O503" i="16"/>
  <c r="O511" i="16"/>
  <c r="O519" i="16"/>
  <c r="O527" i="16"/>
  <c r="O535" i="16"/>
  <c r="O543" i="16"/>
  <c r="O551" i="16"/>
  <c r="O559" i="16"/>
  <c r="O567" i="16"/>
  <c r="O575" i="16"/>
  <c r="O583" i="16"/>
  <c r="O591" i="16"/>
  <c r="O599" i="16"/>
  <c r="O607" i="16"/>
  <c r="O615" i="16"/>
  <c r="O623" i="16"/>
  <c r="O631" i="16"/>
  <c r="O639" i="16"/>
  <c r="O647" i="16"/>
  <c r="O655" i="16"/>
  <c r="O663" i="16"/>
  <c r="O671" i="16"/>
  <c r="O679" i="16"/>
  <c r="O687" i="16"/>
  <c r="O695" i="16"/>
  <c r="O703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O368" i="16"/>
  <c r="O376" i="16"/>
  <c r="O384" i="16"/>
  <c r="O392" i="16"/>
  <c r="O400" i="16"/>
  <c r="O408" i="16"/>
  <c r="O416" i="16"/>
  <c r="O424" i="16"/>
  <c r="O432" i="16"/>
  <c r="O440" i="16"/>
  <c r="O448" i="16"/>
  <c r="O456" i="16"/>
  <c r="O464" i="16"/>
  <c r="O472" i="16"/>
  <c r="O480" i="16"/>
  <c r="O488" i="16"/>
  <c r="O496" i="16"/>
  <c r="O504" i="16"/>
  <c r="O512" i="16"/>
  <c r="O520" i="16"/>
  <c r="O528" i="16"/>
  <c r="O536" i="16"/>
  <c r="O544" i="16"/>
  <c r="O552" i="16"/>
  <c r="O560" i="16"/>
  <c r="O568" i="16"/>
  <c r="O576" i="16"/>
  <c r="O584" i="16"/>
  <c r="O592" i="16"/>
  <c r="O600" i="16"/>
  <c r="O608" i="16"/>
  <c r="O616" i="16"/>
  <c r="O624" i="16"/>
  <c r="O632" i="16"/>
  <c r="O640" i="16"/>
  <c r="O648" i="16"/>
  <c r="O656" i="16"/>
  <c r="O664" i="16"/>
  <c r="O672" i="16"/>
  <c r="O680" i="16"/>
  <c r="O688" i="16"/>
  <c r="O696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O369" i="16"/>
  <c r="O377" i="16"/>
  <c r="O385" i="16"/>
  <c r="O393" i="16"/>
  <c r="O401" i="16"/>
  <c r="O409" i="16"/>
  <c r="O417" i="16"/>
  <c r="O425" i="16"/>
  <c r="O433" i="16"/>
  <c r="O441" i="16"/>
  <c r="O449" i="16"/>
  <c r="O457" i="16"/>
  <c r="O465" i="16"/>
  <c r="O473" i="16"/>
  <c r="O481" i="16"/>
  <c r="O489" i="16"/>
  <c r="O497" i="16"/>
  <c r="O505" i="16"/>
  <c r="O513" i="16"/>
  <c r="O521" i="16"/>
  <c r="O529" i="16"/>
  <c r="O537" i="16"/>
  <c r="O545" i="16"/>
  <c r="O553" i="16"/>
  <c r="O561" i="16"/>
  <c r="O569" i="16"/>
  <c r="O577" i="16"/>
  <c r="O585" i="16"/>
  <c r="O593" i="16"/>
  <c r="O601" i="16"/>
  <c r="O609" i="16"/>
  <c r="O617" i="16"/>
  <c r="O625" i="16"/>
  <c r="O633" i="16"/>
  <c r="O641" i="16"/>
  <c r="O649" i="16"/>
  <c r="O657" i="16"/>
  <c r="O665" i="16"/>
  <c r="O673" i="16"/>
  <c r="O681" i="16"/>
  <c r="O689" i="16"/>
  <c r="O697" i="16"/>
  <c r="O205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O370" i="16"/>
  <c r="O378" i="16"/>
  <c r="O386" i="16"/>
  <c r="O394" i="16"/>
  <c r="O402" i="16"/>
  <c r="O410" i="16"/>
  <c r="O418" i="16"/>
  <c r="O426" i="16"/>
  <c r="O434" i="16"/>
  <c r="O442" i="16"/>
  <c r="O450" i="16"/>
  <c r="O458" i="16"/>
  <c r="O466" i="16"/>
  <c r="O474" i="16"/>
  <c r="O482" i="16"/>
  <c r="O490" i="16"/>
  <c r="O498" i="16"/>
  <c r="O506" i="16"/>
  <c r="O514" i="16"/>
  <c r="O522" i="16"/>
  <c r="O530" i="16"/>
  <c r="O538" i="16"/>
  <c r="O546" i="16"/>
  <c r="O554" i="16"/>
  <c r="O562" i="16"/>
  <c r="O570" i="16"/>
  <c r="O578" i="16"/>
  <c r="O586" i="16"/>
  <c r="O594" i="16"/>
  <c r="O602" i="16"/>
  <c r="O610" i="16"/>
  <c r="O618" i="16"/>
  <c r="O626" i="16"/>
  <c r="O634" i="16"/>
  <c r="O642" i="16"/>
  <c r="O650" i="16"/>
  <c r="O658" i="16"/>
  <c r="O666" i="16"/>
  <c r="O674" i="16"/>
  <c r="O682" i="16"/>
  <c r="O690" i="16"/>
  <c r="O698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363" i="16"/>
  <c r="O371" i="16"/>
  <c r="O379" i="16"/>
  <c r="O387" i="16"/>
  <c r="O395" i="16"/>
  <c r="O403" i="16"/>
  <c r="O411" i="16"/>
  <c r="O419" i="16"/>
  <c r="O427" i="16"/>
  <c r="O435" i="16"/>
  <c r="O443" i="16"/>
  <c r="O451" i="16"/>
  <c r="O459" i="16"/>
  <c r="O467" i="16"/>
  <c r="O475" i="16"/>
  <c r="O483" i="16"/>
  <c r="O491" i="16"/>
  <c r="O499" i="16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O619" i="16"/>
  <c r="O627" i="16"/>
  <c r="O635" i="16"/>
  <c r="O643" i="16"/>
  <c r="O651" i="16"/>
  <c r="O659" i="16"/>
  <c r="O667" i="16"/>
  <c r="O675" i="16"/>
  <c r="O683" i="16"/>
  <c r="O691" i="16"/>
  <c r="O699" i="16"/>
  <c r="O204" i="16"/>
  <c r="O228" i="16"/>
  <c r="O260" i="16"/>
  <c r="O292" i="16"/>
  <c r="O324" i="16"/>
  <c r="O356" i="16"/>
  <c r="O388" i="16"/>
  <c r="O420" i="16"/>
  <c r="O452" i="16"/>
  <c r="O484" i="16"/>
  <c r="O516" i="16"/>
  <c r="O548" i="16"/>
  <c r="O580" i="16"/>
  <c r="O612" i="16"/>
  <c r="O644" i="16"/>
  <c r="O676" i="16"/>
  <c r="O229" i="16"/>
  <c r="O261" i="16"/>
  <c r="O293" i="16"/>
  <c r="O325" i="16"/>
  <c r="O357" i="16"/>
  <c r="O389" i="16"/>
  <c r="O421" i="16"/>
  <c r="O453" i="16"/>
  <c r="O485" i="16"/>
  <c r="O517" i="16"/>
  <c r="O549" i="16"/>
  <c r="O581" i="16"/>
  <c r="O613" i="16"/>
  <c r="O645" i="16"/>
  <c r="O677" i="16"/>
  <c r="O236" i="16"/>
  <c r="O268" i="16"/>
  <c r="O300" i="16"/>
  <c r="O332" i="16"/>
  <c r="O364" i="16"/>
  <c r="O396" i="16"/>
  <c r="O428" i="16"/>
  <c r="O460" i="16"/>
  <c r="O492" i="16"/>
  <c r="O524" i="16"/>
  <c r="O556" i="16"/>
  <c r="O588" i="16"/>
  <c r="O620" i="16"/>
  <c r="O652" i="16"/>
  <c r="O684" i="16"/>
  <c r="O237" i="16"/>
  <c r="O269" i="16"/>
  <c r="O301" i="16"/>
  <c r="O333" i="16"/>
  <c r="O365" i="16"/>
  <c r="O397" i="16"/>
  <c r="O429" i="16"/>
  <c r="O461" i="16"/>
  <c r="O493" i="16"/>
  <c r="O525" i="16"/>
  <c r="O557" i="16"/>
  <c r="O589" i="16"/>
  <c r="O621" i="16"/>
  <c r="O653" i="16"/>
  <c r="O685" i="16"/>
  <c r="O212" i="16"/>
  <c r="O244" i="16"/>
  <c r="O276" i="16"/>
  <c r="O308" i="16"/>
  <c r="O340" i="16"/>
  <c r="O372" i="16"/>
  <c r="O404" i="16"/>
  <c r="O436" i="16"/>
  <c r="O468" i="16"/>
  <c r="O500" i="16"/>
  <c r="O532" i="16"/>
  <c r="O564" i="16"/>
  <c r="O596" i="16"/>
  <c r="O628" i="16"/>
  <c r="O660" i="16"/>
  <c r="O692" i="16"/>
  <c r="O213" i="16"/>
  <c r="O245" i="16"/>
  <c r="O277" i="16"/>
  <c r="O309" i="16"/>
  <c r="O341" i="16"/>
  <c r="O373" i="16"/>
  <c r="O405" i="16"/>
  <c r="O437" i="16"/>
  <c r="O469" i="16"/>
  <c r="O501" i="16"/>
  <c r="O533" i="16"/>
  <c r="O565" i="16"/>
  <c r="O597" i="16"/>
  <c r="O629" i="16"/>
  <c r="O661" i="16"/>
  <c r="O693" i="16"/>
  <c r="O220" i="16"/>
  <c r="O252" i="16"/>
  <c r="O284" i="16"/>
  <c r="O316" i="16"/>
  <c r="O348" i="16"/>
  <c r="O380" i="16"/>
  <c r="O412" i="16"/>
  <c r="O444" i="16"/>
  <c r="O476" i="16"/>
  <c r="O508" i="16"/>
  <c r="O540" i="16"/>
  <c r="O572" i="16"/>
  <c r="O604" i="16"/>
  <c r="O636" i="16"/>
  <c r="O668" i="16"/>
  <c r="O700" i="16"/>
  <c r="O221" i="16"/>
  <c r="O253" i="16"/>
  <c r="O285" i="16"/>
  <c r="O317" i="16"/>
  <c r="O349" i="16"/>
  <c r="O381" i="16"/>
  <c r="O413" i="16"/>
  <c r="O445" i="16"/>
  <c r="O477" i="16"/>
  <c r="O509" i="16"/>
  <c r="O541" i="16"/>
  <c r="O573" i="16"/>
  <c r="O605" i="16"/>
  <c r="O637" i="16"/>
  <c r="O669" i="16"/>
  <c r="O701" i="16"/>
  <c r="X38" i="7"/>
  <c r="R39" i="7"/>
  <c r="T38" i="7"/>
  <c r="S38" i="7"/>
  <c r="AD38" i="7"/>
  <c r="AJ38" i="7"/>
  <c r="AG38" i="7"/>
  <c r="AA38" i="7"/>
  <c r="U22" i="7"/>
  <c r="P36" i="7"/>
  <c r="C17" i="15"/>
  <c r="F76" i="16"/>
  <c r="P76" i="16"/>
  <c r="I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U18" i="7" s="1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38" i="16"/>
  <c r="O150" i="16"/>
  <c r="O162" i="16"/>
  <c r="O174" i="16"/>
  <c r="O192" i="16"/>
  <c r="O79" i="16"/>
  <c r="O89" i="16"/>
  <c r="O76" i="16"/>
  <c r="O103" i="16"/>
  <c r="O199" i="16"/>
  <c r="O86" i="16"/>
  <c r="O98" i="16"/>
  <c r="O110" i="16"/>
  <c r="O128" i="16"/>
  <c r="O140" i="16"/>
  <c r="O143" i="16"/>
  <c r="O151" i="16"/>
  <c r="O170" i="16"/>
  <c r="O182" i="16"/>
  <c r="O194" i="16"/>
  <c r="O81" i="16"/>
  <c r="O93" i="16"/>
  <c r="O105" i="16"/>
  <c r="O111" i="16"/>
  <c r="O175" i="16"/>
  <c r="O118" i="16"/>
  <c r="O179" i="16"/>
  <c r="O197" i="16"/>
  <c r="O75" i="16"/>
  <c r="O201" i="16"/>
  <c r="O84" i="16"/>
  <c r="O102" i="16"/>
  <c r="O120" i="16"/>
  <c r="O189" i="16"/>
  <c r="O91" i="16"/>
  <c r="O109" i="16"/>
  <c r="O121" i="16"/>
  <c r="O133" i="16"/>
  <c r="O145" i="16"/>
  <c r="O163" i="16"/>
  <c r="O181" i="16"/>
  <c r="O94" i="16"/>
  <c r="O191" i="16"/>
  <c r="O78" i="16"/>
  <c r="O177" i="16"/>
  <c r="O202" i="16"/>
  <c r="O96" i="16"/>
  <c r="O108" i="16"/>
  <c r="O164" i="16"/>
  <c r="O190" i="16"/>
  <c r="O126" i="16"/>
  <c r="O130" i="16"/>
  <c r="O148" i="16"/>
  <c r="O198" i="16"/>
  <c r="O87" i="16"/>
  <c r="O187" i="16"/>
  <c r="O113" i="16"/>
  <c r="O131" i="16"/>
  <c r="O134" i="16"/>
  <c r="O167" i="16"/>
  <c r="O158" i="16"/>
  <c r="O156" i="16"/>
  <c r="O139" i="16"/>
  <c r="O99" i="16"/>
  <c r="O129" i="16"/>
  <c r="O123" i="16"/>
  <c r="O92" i="16"/>
  <c r="O171" i="16"/>
  <c r="O77" i="16"/>
  <c r="O185" i="16"/>
  <c r="O106" i="16"/>
  <c r="O188" i="16"/>
  <c r="O154" i="16"/>
  <c r="O178" i="16"/>
  <c r="O90" i="16"/>
  <c r="O95" i="16"/>
  <c r="O153" i="16"/>
  <c r="O137" i="16"/>
  <c r="O161" i="16"/>
  <c r="O114" i="16"/>
  <c r="O135" i="16"/>
  <c r="O136" i="16"/>
  <c r="O180" i="16"/>
  <c r="O169" i="16"/>
  <c r="O112" i="16"/>
  <c r="O101" i="16"/>
  <c r="O119" i="16"/>
  <c r="O116" i="16"/>
  <c r="O88" i="16"/>
  <c r="O132" i="16"/>
  <c r="O144" i="16"/>
  <c r="O127" i="16"/>
  <c r="O82" i="16"/>
  <c r="O184" i="16"/>
  <c r="O166" i="16"/>
  <c r="O80" i="16"/>
  <c r="O159" i="16"/>
  <c r="O183" i="16"/>
  <c r="O173" i="16"/>
  <c r="O186" i="16"/>
  <c r="O176" i="16"/>
  <c r="O142" i="16"/>
  <c r="O160" i="16"/>
  <c r="O85" i="16"/>
  <c r="O97" i="16"/>
  <c r="O141" i="16"/>
  <c r="O125" i="16"/>
  <c r="O149" i="16"/>
  <c r="O152" i="16"/>
  <c r="O193" i="16"/>
  <c r="O124" i="16"/>
  <c r="O168" i="16"/>
  <c r="O157" i="16"/>
  <c r="O117" i="16"/>
  <c r="O122" i="16"/>
  <c r="O107" i="16"/>
  <c r="O104" i="16"/>
  <c r="O195" i="16"/>
  <c r="O100" i="16"/>
  <c r="O83" i="16"/>
  <c r="O147" i="16"/>
  <c r="O165" i="16"/>
  <c r="O155" i="16"/>
  <c r="O146" i="16"/>
  <c r="O115" i="16"/>
  <c r="O200" i="16"/>
  <c r="O172" i="16"/>
  <c r="O196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U61" i="7" l="1"/>
  <c r="R76" i="16"/>
  <c r="Q77" i="16" s="1"/>
  <c r="P78" i="16" s="1"/>
  <c r="K49" i="2"/>
  <c r="L76" i="16"/>
  <c r="L77" i="16" s="1"/>
  <c r="M48" i="15"/>
  <c r="M49" i="15"/>
  <c r="S76" i="16"/>
  <c r="R77" i="16" s="1"/>
  <c r="F77" i="16"/>
  <c r="P77" i="16"/>
  <c r="B51" i="18"/>
  <c r="C50" i="18"/>
  <c r="P24" i="7"/>
  <c r="K77" i="16"/>
  <c r="U38" i="7"/>
  <c r="S39" i="7"/>
  <c r="R40" i="7"/>
  <c r="AJ39" i="7"/>
  <c r="AA39" i="7"/>
  <c r="X39" i="7"/>
  <c r="AG39" i="7"/>
  <c r="T39" i="7"/>
  <c r="AD39" i="7"/>
  <c r="J77" i="16"/>
  <c r="I77" i="16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L78" i="16" l="1"/>
  <c r="R40" i="15"/>
  <c r="N49" i="15"/>
  <c r="M51" i="15" s="1"/>
  <c r="M52" i="15" s="1"/>
  <c r="N48" i="15"/>
  <c r="S52" i="15"/>
  <c r="S53" i="15" s="1"/>
  <c r="R25" i="15"/>
  <c r="T77" i="16"/>
  <c r="S77" i="16"/>
  <c r="T78" i="16" s="1"/>
  <c r="U24" i="7"/>
  <c r="P25" i="7"/>
  <c r="I78" i="16"/>
  <c r="Q78" i="16"/>
  <c r="P79" i="16" s="1"/>
  <c r="K78" i="16"/>
  <c r="L79" i="16" s="1"/>
  <c r="B52" i="18"/>
  <c r="C51" i="18"/>
  <c r="AA40" i="7"/>
  <c r="AG40" i="7"/>
  <c r="R41" i="7"/>
  <c r="X40" i="7"/>
  <c r="AD40" i="7"/>
  <c r="S40" i="7"/>
  <c r="T40" i="7"/>
  <c r="AJ40" i="7"/>
  <c r="J78" i="16"/>
  <c r="K79" i="16" s="1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H78" i="16"/>
  <c r="F38" i="3"/>
  <c r="T79" i="16" l="1"/>
  <c r="U40" i="7"/>
  <c r="S78" i="16"/>
  <c r="R27" i="15"/>
  <c r="R28" i="15" s="1"/>
  <c r="R29" i="15" s="1"/>
  <c r="T25" i="15"/>
  <c r="S23" i="15" s="1"/>
  <c r="R78" i="16"/>
  <c r="M50" i="15"/>
  <c r="S48" i="15"/>
  <c r="S49" i="15" s="1"/>
  <c r="T40" i="15"/>
  <c r="S38" i="15" s="1"/>
  <c r="R42" i="15"/>
  <c r="R43" i="15" s="1"/>
  <c r="R44" i="15" s="1"/>
  <c r="L80" i="16"/>
  <c r="I79" i="16"/>
  <c r="B53" i="18"/>
  <c r="C52" i="18"/>
  <c r="U63" i="7"/>
  <c r="J79" i="16"/>
  <c r="K80" i="16" s="1"/>
  <c r="L81" i="16" s="1"/>
  <c r="AA41" i="7"/>
  <c r="AJ41" i="7"/>
  <c r="R42" i="7"/>
  <c r="S41" i="7"/>
  <c r="U41" i="7" s="1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U64" i="7" s="1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P40" i="7" s="1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S79" i="16"/>
  <c r="T80" i="16" s="1"/>
  <c r="R79" i="16"/>
  <c r="S80" i="16" s="1"/>
  <c r="T81" i="16" s="1"/>
  <c r="I80" i="16"/>
  <c r="H80" i="16"/>
  <c r="J80" i="16"/>
  <c r="K81" i="16" s="1"/>
  <c r="L82" i="16" s="1"/>
  <c r="B54" i="18"/>
  <c r="C53" i="18"/>
  <c r="P27" i="7"/>
  <c r="T42" i="7"/>
  <c r="R43" i="7"/>
  <c r="AG42" i="7"/>
  <c r="AJ42" i="7"/>
  <c r="S42" i="7"/>
  <c r="U42" i="7" s="1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Q80" i="16" l="1"/>
  <c r="R81" i="16" s="1"/>
  <c r="S82" i="16" s="1"/>
  <c r="R80" i="16"/>
  <c r="S81" i="16" s="1"/>
  <c r="T82" i="16" s="1"/>
  <c r="P80" i="16"/>
  <c r="F81" i="16"/>
  <c r="H81" i="16"/>
  <c r="T83" i="16"/>
  <c r="I81" i="16"/>
  <c r="J81" i="16"/>
  <c r="B55" i="18"/>
  <c r="C54" i="18"/>
  <c r="X43" i="7"/>
  <c r="R44" i="7"/>
  <c r="AJ43" i="7"/>
  <c r="AG43" i="7"/>
  <c r="S43" i="7"/>
  <c r="U43" i="7" s="1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U28" i="7" s="1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P81" i="16" l="1"/>
  <c r="Q81" i="16"/>
  <c r="R82" i="16" s="1"/>
  <c r="S83" i="16" s="1"/>
  <c r="U66" i="7"/>
  <c r="H82" i="16"/>
  <c r="I82" i="16"/>
  <c r="T84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H83" i="16" s="1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53" i="7"/>
  <c r="E40" i="3"/>
  <c r="R39" i="3"/>
  <c r="J39" i="3"/>
  <c r="D39" i="3"/>
  <c r="N30" i="7"/>
  <c r="P30" i="7" s="1"/>
  <c r="O30" i="7"/>
  <c r="M31" i="7"/>
  <c r="F42" i="3"/>
  <c r="I56" i="2"/>
  <c r="K55" i="2"/>
  <c r="U44" i="7" l="1"/>
  <c r="Q82" i="16"/>
  <c r="R83" i="16" s="1"/>
  <c r="S84" i="16" s="1"/>
  <c r="T85" i="16" s="1"/>
  <c r="P82" i="16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Q83" i="16" l="1"/>
  <c r="R84" i="16" s="1"/>
  <c r="S85" i="16" s="1"/>
  <c r="T86" i="16" s="1"/>
  <c r="P83" i="16"/>
  <c r="U30" i="7"/>
  <c r="J84" i="16"/>
  <c r="H84" i="16"/>
  <c r="K84" i="16"/>
  <c r="L85" i="16" s="1"/>
  <c r="I84" i="16"/>
  <c r="J85" i="16" s="1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U31" i="7" l="1"/>
  <c r="Q84" i="16"/>
  <c r="R85" i="16" s="1"/>
  <c r="S86" i="16" s="1"/>
  <c r="T87" i="16" s="1"/>
  <c r="P84" i="16"/>
  <c r="U69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H86" i="16" l="1"/>
  <c r="P85" i="16"/>
  <c r="Q85" i="16"/>
  <c r="R86" i="16" s="1"/>
  <c r="S87" i="16" s="1"/>
  <c r="T88" i="16" s="1"/>
  <c r="J86" i="16"/>
  <c r="L86" i="16"/>
  <c r="K86" i="16"/>
  <c r="F86" i="16"/>
  <c r="I86" i="16"/>
  <c r="B60" i="18"/>
  <c r="C59" i="18"/>
  <c r="R49" i="7"/>
  <c r="T48" i="7"/>
  <c r="S48" i="7"/>
  <c r="U48" i="7" s="1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U33" i="7" s="1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Q86" i="16" l="1"/>
  <c r="R87" i="16" s="1"/>
  <c r="S88" i="16" s="1"/>
  <c r="T89" i="16" s="1"/>
  <c r="P86" i="16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K88" i="16" l="1"/>
  <c r="Q87" i="16"/>
  <c r="R88" i="16" s="1"/>
  <c r="S89" i="16" s="1"/>
  <c r="T90" i="16" s="1"/>
  <c r="P87" i="16"/>
  <c r="U49" i="7"/>
  <c r="L88" i="16"/>
  <c r="L89" i="16" s="1"/>
  <c r="H88" i="16"/>
  <c r="F88" i="16"/>
  <c r="I88" i="16"/>
  <c r="J89" i="16" s="1"/>
  <c r="B62" i="18"/>
  <c r="C61" i="18"/>
  <c r="R51" i="7"/>
  <c r="X50" i="7"/>
  <c r="AG50" i="7"/>
  <c r="S50" i="7"/>
  <c r="U50" i="7" s="1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U73" i="7" l="1"/>
  <c r="P88" i="16"/>
  <c r="Q88" i="16"/>
  <c r="R89" i="16" s="1"/>
  <c r="S90" i="16" s="1"/>
  <c r="T91" i="16" s="1"/>
  <c r="K89" i="16"/>
  <c r="L90" i="16" s="1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K90" i="16"/>
  <c r="L91" i="16" s="1"/>
  <c r="J90" i="16"/>
  <c r="K91" i="16" s="1"/>
  <c r="I90" i="16"/>
  <c r="H90" i="16"/>
  <c r="F90" i="16"/>
  <c r="B64" i="18"/>
  <c r="C63" i="18"/>
  <c r="AD52" i="7"/>
  <c r="T52" i="7"/>
  <c r="R53" i="7"/>
  <c r="AJ52" i="7"/>
  <c r="AA52" i="7"/>
  <c r="AG52" i="7"/>
  <c r="S52" i="7"/>
  <c r="U52" i="7" s="1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2" i="16" l="1"/>
  <c r="H91" i="16"/>
  <c r="Q90" i="16"/>
  <c r="R91" i="16" s="1"/>
  <c r="S92" i="16" s="1"/>
  <c r="T93" i="16" s="1"/>
  <c r="P90" i="16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J92" i="16" l="1"/>
  <c r="K93" i="16" s="1"/>
  <c r="L94" i="16" s="1"/>
  <c r="P91" i="16"/>
  <c r="Q91" i="16"/>
  <c r="R92" i="16" s="1"/>
  <c r="S93" i="16" s="1"/>
  <c r="T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I93" i="16"/>
  <c r="J94" i="16" s="1"/>
  <c r="P92" i="16"/>
  <c r="Q92" i="16"/>
  <c r="R93" i="16" s="1"/>
  <c r="S94" i="16" s="1"/>
  <c r="T95" i="16" s="1"/>
  <c r="H93" i="16"/>
  <c r="I94" i="16" s="1"/>
  <c r="J95" i="16" s="1"/>
  <c r="F93" i="16"/>
  <c r="B67" i="18"/>
  <c r="C66" i="18"/>
  <c r="L95" i="16"/>
  <c r="K95" i="16"/>
  <c r="L96" i="16" s="1"/>
  <c r="AD55" i="7"/>
  <c r="AA55" i="7"/>
  <c r="T55" i="7"/>
  <c r="X55" i="7"/>
  <c r="S55" i="7"/>
  <c r="AJ55" i="7"/>
  <c r="AG55" i="7"/>
  <c r="U54" i="7"/>
  <c r="G93" i="16"/>
  <c r="H94" i="16" s="1"/>
  <c r="I95" i="16" s="1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J96" i="16" l="1"/>
  <c r="Q93" i="16"/>
  <c r="R94" i="16" s="1"/>
  <c r="S95" i="16" s="1"/>
  <c r="T96" i="16" s="1"/>
  <c r="P93" i="16"/>
  <c r="K96" i="16"/>
  <c r="L97" i="16" s="1"/>
  <c r="F94" i="16"/>
  <c r="B68" i="18"/>
  <c r="C67" i="18"/>
  <c r="U55" i="7"/>
  <c r="U78" i="7"/>
  <c r="G94" i="16"/>
  <c r="H95" i="16" s="1"/>
  <c r="I96" i="16" s="1"/>
  <c r="J97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P94" i="16" l="1"/>
  <c r="Q94" i="16"/>
  <c r="R95" i="16" s="1"/>
  <c r="S96" i="16" s="1"/>
  <c r="T97" i="16" s="1"/>
  <c r="K97" i="16"/>
  <c r="L98" i="16" s="1"/>
  <c r="F95" i="16"/>
  <c r="B69" i="18"/>
  <c r="C68" i="18"/>
  <c r="U79" i="7"/>
  <c r="G95" i="16"/>
  <c r="H96" i="16" s="1"/>
  <c r="I97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Q95" i="16" l="1"/>
  <c r="R96" i="16" s="1"/>
  <c r="S97" i="16" s="1"/>
  <c r="T98" i="16" s="1"/>
  <c r="P95" i="16"/>
  <c r="F96" i="16"/>
  <c r="J98" i="16"/>
  <c r="K98" i="16"/>
  <c r="L99" i="16" s="1"/>
  <c r="B70" i="18"/>
  <c r="C69" i="18"/>
  <c r="G96" i="16"/>
  <c r="H97" i="16" s="1"/>
  <c r="I98" i="16" s="1"/>
  <c r="J99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P96" i="16" l="1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99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100" i="16" l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I100" i="16" s="1"/>
  <c r="J101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U83" i="7" s="1"/>
  <c r="T83" i="7"/>
  <c r="I72" i="2"/>
  <c r="H72" i="2"/>
  <c r="J72" i="2"/>
  <c r="G72" i="2"/>
  <c r="P98" i="16" l="1"/>
  <c r="Q98" i="16"/>
  <c r="R99" i="16" s="1"/>
  <c r="S100" i="16" s="1"/>
  <c r="T101" i="16" s="1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P99" i="16" l="1"/>
  <c r="Q99" i="16"/>
  <c r="R100" i="16" s="1"/>
  <c r="S101" i="16" s="1"/>
  <c r="T102" i="16" s="1"/>
  <c r="J102" i="16"/>
  <c r="K102" i="16"/>
  <c r="L103" i="16" s="1"/>
  <c r="G100" i="16"/>
  <c r="H101" i="16" s="1"/>
  <c r="I102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J103" i="16" l="1"/>
  <c r="P100" i="16"/>
  <c r="Q100" i="16"/>
  <c r="R101" i="16" s="1"/>
  <c r="S102" i="16" s="1"/>
  <c r="T103" i="16" s="1"/>
  <c r="F101" i="16"/>
  <c r="K103" i="16"/>
  <c r="L104" i="16" s="1"/>
  <c r="G101" i="16"/>
  <c r="H102" i="16" s="1"/>
  <c r="I103" i="16" s="1"/>
  <c r="J104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P101" i="16"/>
  <c r="Q101" i="16"/>
  <c r="R102" i="16" s="1"/>
  <c r="S103" i="16" s="1"/>
  <c r="T104" i="16" s="1"/>
  <c r="K104" i="16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Q102" i="16" l="1"/>
  <c r="R103" i="16" s="1"/>
  <c r="S104" i="16" s="1"/>
  <c r="T105" i="16" s="1"/>
  <c r="P102" i="16"/>
  <c r="F103" i="16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J106" i="16" l="1"/>
  <c r="Q103" i="16"/>
  <c r="R104" i="16" s="1"/>
  <c r="S105" i="16" s="1"/>
  <c r="T106" i="16" s="1"/>
  <c r="P103" i="16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Q104" i="16" l="1"/>
  <c r="R105" i="16" s="1"/>
  <c r="S106" i="16" s="1"/>
  <c r="T107" i="16" s="1"/>
  <c r="P104" i="16"/>
  <c r="K107" i="16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Q105" i="16" l="1"/>
  <c r="R106" i="16" s="1"/>
  <c r="S107" i="16" s="1"/>
  <c r="T108" i="16" s="1"/>
  <c r="P105" i="16"/>
  <c r="F106" i="16"/>
  <c r="K108" i="16"/>
  <c r="L109" i="16" s="1"/>
  <c r="G106" i="16"/>
  <c r="H107" i="16" s="1"/>
  <c r="I108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J109" i="16" l="1"/>
  <c r="P106" i="16"/>
  <c r="Q106" i="16"/>
  <c r="R107" i="16" s="1"/>
  <c r="S108" i="16" s="1"/>
  <c r="T109" i="16" s="1"/>
  <c r="K109" i="16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P107" i="16" l="1"/>
  <c r="Q107" i="16"/>
  <c r="R108" i="16" s="1"/>
  <c r="S109" i="16" s="1"/>
  <c r="T110" i="16" s="1"/>
  <c r="K110" i="16"/>
  <c r="L111" i="16" s="1"/>
  <c r="F108" i="16"/>
  <c r="G108" i="16"/>
  <c r="H109" i="16" s="1"/>
  <c r="I110" i="16" s="1"/>
  <c r="J111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P108" i="16" l="1"/>
  <c r="Q108" i="16"/>
  <c r="R109" i="16" s="1"/>
  <c r="S110" i="16" s="1"/>
  <c r="T111" i="16" s="1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Q109" i="16" l="1"/>
  <c r="R110" i="16" s="1"/>
  <c r="S111" i="16" s="1"/>
  <c r="T112" i="16" s="1"/>
  <c r="P109" i="16"/>
  <c r="K112" i="16"/>
  <c r="L113" i="16" s="1"/>
  <c r="F110" i="16"/>
  <c r="G110" i="16"/>
  <c r="H111" i="16" s="1"/>
  <c r="I112" i="16" s="1"/>
  <c r="J113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0" i="16" l="1"/>
  <c r="Q110" i="16"/>
  <c r="R111" i="16" s="1"/>
  <c r="S112" i="16" s="1"/>
  <c r="T113" i="16" s="1"/>
  <c r="K113" i="16"/>
  <c r="L114" i="16" s="1"/>
  <c r="F111" i="16"/>
  <c r="G111" i="16"/>
  <c r="H112" i="16" s="1"/>
  <c r="I113" i="16" s="1"/>
  <c r="J114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F112" i="16" s="1"/>
  <c r="D111" i="16"/>
  <c r="U67" i="3"/>
  <c r="S67" i="3"/>
  <c r="T67" i="3" s="1"/>
  <c r="F71" i="3"/>
  <c r="Q111" i="16" l="1"/>
  <c r="R112" i="16" s="1"/>
  <c r="S113" i="16" s="1"/>
  <c r="T114" i="16" s="1"/>
  <c r="P111" i="16"/>
  <c r="K114" i="16"/>
  <c r="L115" i="16" s="1"/>
  <c r="G112" i="16"/>
  <c r="H113" i="16" s="1"/>
  <c r="I114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Q112" i="16" l="1"/>
  <c r="R113" i="16" s="1"/>
  <c r="S114" i="16" s="1"/>
  <c r="T115" i="16" s="1"/>
  <c r="P112" i="16"/>
  <c r="F113" i="16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Q113" i="16" l="1"/>
  <c r="R114" i="16" s="1"/>
  <c r="S115" i="16" s="1"/>
  <c r="T116" i="16" s="1"/>
  <c r="P113" i="16"/>
  <c r="F114" i="16"/>
  <c r="K116" i="16"/>
  <c r="L117" i="16" s="1"/>
  <c r="G114" i="16"/>
  <c r="H115" i="16" s="1"/>
  <c r="I116" i="16" s="1"/>
  <c r="J117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P114" i="16" l="1"/>
  <c r="Q114" i="16"/>
  <c r="R115" i="16" s="1"/>
  <c r="S116" i="16" s="1"/>
  <c r="T117" i="16" s="1"/>
  <c r="K117" i="16"/>
  <c r="L118" i="16" s="1"/>
  <c r="G115" i="16"/>
  <c r="H116" i="16" s="1"/>
  <c r="I117" i="16" s="1"/>
  <c r="J118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Q115" i="16" l="1"/>
  <c r="R116" i="16" s="1"/>
  <c r="S117" i="16" s="1"/>
  <c r="T118" i="16" s="1"/>
  <c r="P115" i="16"/>
  <c r="K118" i="16"/>
  <c r="L119" i="16" s="1"/>
  <c r="G116" i="16"/>
  <c r="H117" i="16" s="1"/>
  <c r="I118" i="16" s="1"/>
  <c r="J119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Q116" i="16" l="1"/>
  <c r="R117" i="16" s="1"/>
  <c r="S118" i="16" s="1"/>
  <c r="T119" i="16" s="1"/>
  <c r="P116" i="16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7" i="16" l="1"/>
  <c r="Q117" i="16"/>
  <c r="R118" i="16" s="1"/>
  <c r="S119" i="16" s="1"/>
  <c r="T120" i="16" s="1"/>
  <c r="F118" i="16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P118" i="16" l="1"/>
  <c r="Q118" i="16"/>
  <c r="R119" i="16" s="1"/>
  <c r="S120" i="16" s="1"/>
  <c r="T121" i="16" s="1"/>
  <c r="F119" i="16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F120" i="16" s="1"/>
  <c r="H93" i="2"/>
  <c r="J93" i="2"/>
  <c r="G93" i="2"/>
  <c r="K92" i="2"/>
  <c r="D94" i="2"/>
  <c r="C95" i="2"/>
  <c r="E94" i="2"/>
  <c r="F94" i="2"/>
  <c r="P119" i="16" l="1"/>
  <c r="Q119" i="16"/>
  <c r="R120" i="16" s="1"/>
  <c r="S121" i="16" s="1"/>
  <c r="T122" i="16" s="1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P120" i="16" l="1"/>
  <c r="Q120" i="16"/>
  <c r="R121" i="16" s="1"/>
  <c r="S122" i="16" s="1"/>
  <c r="T123" i="16" s="1"/>
  <c r="J123" i="16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P121" i="16" l="1"/>
  <c r="Q121" i="16"/>
  <c r="R122" i="16" s="1"/>
  <c r="S123" i="16" s="1"/>
  <c r="T124" i="16" s="1"/>
  <c r="K124" i="16"/>
  <c r="L125" i="16" s="1"/>
  <c r="F122" i="16"/>
  <c r="G122" i="16"/>
  <c r="H123" i="16" s="1"/>
  <c r="I124" i="16" s="1"/>
  <c r="E80" i="3"/>
  <c r="D79" i="3"/>
  <c r="J79" i="3"/>
  <c r="R79" i="3"/>
  <c r="F82" i="3"/>
  <c r="K95" i="2"/>
  <c r="E122" i="16"/>
  <c r="D122" i="16"/>
  <c r="S78" i="3"/>
  <c r="T78" i="3" s="1"/>
  <c r="U78" i="3"/>
  <c r="Q122" i="16" l="1"/>
  <c r="R123" i="16" s="1"/>
  <c r="S124" i="16" s="1"/>
  <c r="T125" i="16" s="1"/>
  <c r="P122" i="16"/>
  <c r="J125" i="16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3" i="16" l="1"/>
  <c r="R124" i="16" s="1"/>
  <c r="S125" i="16" s="1"/>
  <c r="T126" i="16" s="1"/>
  <c r="P123" i="16"/>
  <c r="K126" i="16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P124" i="16" l="1"/>
  <c r="Q124" i="16"/>
  <c r="R125" i="16" s="1"/>
  <c r="S126" i="16" s="1"/>
  <c r="T127" i="16" s="1"/>
  <c r="F125" i="16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Q125" i="16"/>
  <c r="R126" i="16" s="1"/>
  <c r="S127" i="16" s="1"/>
  <c r="T128" i="16" s="1"/>
  <c r="P125" i="16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P127" i="16" l="1"/>
  <c r="Q127" i="16"/>
  <c r="R128" i="16" s="1"/>
  <c r="S129" i="16" s="1"/>
  <c r="T130" i="16" s="1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F129" i="16" l="1"/>
  <c r="Q128" i="16"/>
  <c r="R129" i="16" s="1"/>
  <c r="S130" i="16" s="1"/>
  <c r="T131" i="16" s="1"/>
  <c r="P128" i="16"/>
  <c r="K131" i="16"/>
  <c r="L132" i="16" s="1"/>
  <c r="G129" i="16"/>
  <c r="H130" i="16" s="1"/>
  <c r="I131" i="16" s="1"/>
  <c r="J132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F130" i="16" s="1"/>
  <c r="D129" i="16"/>
  <c r="P129" i="16" l="1"/>
  <c r="Q129" i="16"/>
  <c r="R130" i="16" s="1"/>
  <c r="S131" i="16" s="1"/>
  <c r="T132" i="16" s="1"/>
  <c r="K132" i="16"/>
  <c r="L133" i="16" s="1"/>
  <c r="G130" i="16"/>
  <c r="H131" i="16" s="1"/>
  <c r="I132" i="16" s="1"/>
  <c r="J133" i="16" s="1"/>
  <c r="K86" i="3"/>
  <c r="L86" i="3" s="1"/>
  <c r="D130" i="16"/>
  <c r="E130" i="16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F131" i="16" l="1"/>
  <c r="Q130" i="16"/>
  <c r="R131" i="16" s="1"/>
  <c r="S132" i="16" s="1"/>
  <c r="T133" i="16" s="1"/>
  <c r="P130" i="16"/>
  <c r="K133" i="16"/>
  <c r="L134" i="16" s="1"/>
  <c r="G131" i="16"/>
  <c r="H132" i="16" s="1"/>
  <c r="I133" i="16" s="1"/>
  <c r="J134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K134" i="16"/>
  <c r="L135" i="16" s="1"/>
  <c r="G132" i="16"/>
  <c r="H133" i="16" s="1"/>
  <c r="I134" i="16" s="1"/>
  <c r="J135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F134" i="16" l="1"/>
  <c r="P133" i="16"/>
  <c r="Q133" i="16"/>
  <c r="R134" i="16" s="1"/>
  <c r="S135" i="16" s="1"/>
  <c r="T136" i="16" s="1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F136" i="16" l="1"/>
  <c r="Q135" i="16"/>
  <c r="R136" i="16" s="1"/>
  <c r="S137" i="16" s="1"/>
  <c r="T138" i="16" s="1"/>
  <c r="P135" i="16"/>
  <c r="K138" i="16"/>
  <c r="L139" i="16" s="1"/>
  <c r="G136" i="16"/>
  <c r="H137" i="16" s="1"/>
  <c r="I138" i="16" s="1"/>
  <c r="J139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F138" i="16" l="1"/>
  <c r="P137" i="16"/>
  <c r="Q137" i="16"/>
  <c r="R138" i="16" s="1"/>
  <c r="S139" i="16" s="1"/>
  <c r="T140" i="16" s="1"/>
  <c r="J140" i="16"/>
  <c r="K140" i="16"/>
  <c r="L141" i="16" s="1"/>
  <c r="G138" i="16"/>
  <c r="H139" i="16" s="1"/>
  <c r="I140" i="16" s="1"/>
  <c r="J141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P138" i="16" l="1"/>
  <c r="Q138" i="16"/>
  <c r="R139" i="16" s="1"/>
  <c r="S140" i="16" s="1"/>
  <c r="T141" i="16" s="1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F142" i="16" l="1"/>
  <c r="P141" i="16"/>
  <c r="Q141" i="16"/>
  <c r="R142" i="16" s="1"/>
  <c r="S143" i="16" s="1"/>
  <c r="T144" i="16" s="1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P142" i="16"/>
  <c r="Q142" i="16"/>
  <c r="R143" i="16" s="1"/>
  <c r="S144" i="16" s="1"/>
  <c r="T145" i="16" s="1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F144" i="16" l="1"/>
  <c r="P143" i="16"/>
  <c r="Q143" i="16"/>
  <c r="R144" i="16" s="1"/>
  <c r="S145" i="16" s="1"/>
  <c r="T146" i="16" s="1"/>
  <c r="K146" i="16"/>
  <c r="L147" i="16" s="1"/>
  <c r="G144" i="16"/>
  <c r="H145" i="16" s="1"/>
  <c r="I146" i="16" s="1"/>
  <c r="J147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F146" i="16" l="1"/>
  <c r="Q145" i="16"/>
  <c r="R146" i="16" s="1"/>
  <c r="S147" i="16" s="1"/>
  <c r="T148" i="16" s="1"/>
  <c r="P145" i="16"/>
  <c r="K148" i="16"/>
  <c r="L149" i="16" s="1"/>
  <c r="G146" i="16"/>
  <c r="H147" i="16" s="1"/>
  <c r="I148" i="16" s="1"/>
  <c r="J149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F147" i="16" l="1"/>
  <c r="Q146" i="16"/>
  <c r="R147" i="16" s="1"/>
  <c r="S148" i="16" s="1"/>
  <c r="T149" i="16" s="1"/>
  <c r="P146" i="16"/>
  <c r="K149" i="16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Q147" i="16" l="1"/>
  <c r="R148" i="16" s="1"/>
  <c r="S149" i="16" s="1"/>
  <c r="T150" i="16" s="1"/>
  <c r="P147" i="16"/>
  <c r="F148" i="16"/>
  <c r="K150" i="16"/>
  <c r="L151" i="16" s="1"/>
  <c r="G148" i="16"/>
  <c r="H149" i="16" s="1"/>
  <c r="I150" i="16" s="1"/>
  <c r="J151" i="16" s="1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Q148" i="16"/>
  <c r="R149" i="16" s="1"/>
  <c r="S150" i="16" s="1"/>
  <c r="T151" i="16" s="1"/>
  <c r="P148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F150" i="16" s="1"/>
  <c r="D149" i="16"/>
  <c r="U105" i="3"/>
  <c r="S105" i="3"/>
  <c r="T105" i="3" s="1"/>
  <c r="K105" i="3"/>
  <c r="L105" i="3" s="1"/>
  <c r="Q149" i="16" l="1"/>
  <c r="R150" i="16" s="1"/>
  <c r="S151" i="16" s="1"/>
  <c r="T152" i="16" s="1"/>
  <c r="P149" i="16"/>
  <c r="J152" i="16"/>
  <c r="K152" i="16"/>
  <c r="L153" i="16" s="1"/>
  <c r="G150" i="16"/>
  <c r="H151" i="16" s="1"/>
  <c r="I152" i="16" s="1"/>
  <c r="K106" i="3"/>
  <c r="L106" i="3" s="1"/>
  <c r="S106" i="3"/>
  <c r="T106" i="3" s="1"/>
  <c r="U106" i="3"/>
  <c r="I106" i="3"/>
  <c r="D106" i="4" s="1"/>
  <c r="E106" i="4"/>
  <c r="F106" i="4" s="1"/>
  <c r="E150" i="16"/>
  <c r="F151" i="16" s="1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J153" i="16" l="1"/>
  <c r="Q150" i="16"/>
  <c r="R151" i="16" s="1"/>
  <c r="S152" i="16" s="1"/>
  <c r="T153" i="16" s="1"/>
  <c r="P150" i="16"/>
  <c r="K153" i="16"/>
  <c r="L154" i="16" s="1"/>
  <c r="G151" i="16"/>
  <c r="H152" i="16" s="1"/>
  <c r="I153" i="16" s="1"/>
  <c r="J154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F153" i="16" s="1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Q153" i="16"/>
  <c r="R154" i="16" s="1"/>
  <c r="S155" i="16" s="1"/>
  <c r="T156" i="16" s="1"/>
  <c r="P153" i="16"/>
  <c r="K156" i="16"/>
  <c r="L157" i="16" s="1"/>
  <c r="V34" i="3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P154" i="16" l="1"/>
  <c r="Q154" i="16"/>
  <c r="R155" i="16" s="1"/>
  <c r="S156" i="16" s="1"/>
  <c r="T157" i="16" s="1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Q155" i="16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Q156" i="16" l="1"/>
  <c r="R157" i="16" s="1"/>
  <c r="S158" i="16" s="1"/>
  <c r="T159" i="16" s="1"/>
  <c r="P156" i="16"/>
  <c r="K159" i="16"/>
  <c r="L160" i="16" s="1"/>
  <c r="G157" i="16"/>
  <c r="H158" i="16" s="1"/>
  <c r="I159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Q157" i="16"/>
  <c r="R158" i="16" s="1"/>
  <c r="S159" i="16" s="1"/>
  <c r="T160" i="16" s="1"/>
  <c r="P157" i="16"/>
  <c r="J160" i="16"/>
  <c r="K160" i="16"/>
  <c r="L161" i="16" s="1"/>
  <c r="G158" i="16"/>
  <c r="H159" i="16" s="1"/>
  <c r="I160" i="16" s="1"/>
  <c r="J161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Q159" i="16" l="1"/>
  <c r="R160" i="16" s="1"/>
  <c r="S161" i="16" s="1"/>
  <c r="T162" i="16" s="1"/>
  <c r="P159" i="16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K163" i="16" l="1"/>
  <c r="L164" i="16" s="1"/>
  <c r="Q160" i="16"/>
  <c r="R161" i="16" s="1"/>
  <c r="S162" i="16" s="1"/>
  <c r="T163" i="16" s="1"/>
  <c r="P160" i="16"/>
  <c r="F161" i="16"/>
  <c r="G161" i="16"/>
  <c r="H162" i="16" s="1"/>
  <c r="I163" i="16" s="1"/>
  <c r="J164" i="16" s="1"/>
  <c r="K117" i="3"/>
  <c r="L117" i="3" s="1"/>
  <c r="F121" i="3"/>
  <c r="D161" i="16"/>
  <c r="E161" i="16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Q161" i="16" l="1"/>
  <c r="R162" i="16" s="1"/>
  <c r="S163" i="16" s="1"/>
  <c r="T164" i="16" s="1"/>
  <c r="P161" i="16"/>
  <c r="F162" i="16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K166" i="16" l="1"/>
  <c r="L167" i="16" s="1"/>
  <c r="F163" i="16"/>
  <c r="Q162" i="16"/>
  <c r="R163" i="16" s="1"/>
  <c r="S164" i="16" s="1"/>
  <c r="T165" i="16" s="1"/>
  <c r="P162" i="16"/>
  <c r="K165" i="16"/>
  <c r="L166" i="16" s="1"/>
  <c r="G163" i="16"/>
  <c r="H164" i="16" s="1"/>
  <c r="I165" i="16" s="1"/>
  <c r="J166" i="16" s="1"/>
  <c r="K167" i="16" s="1"/>
  <c r="L168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P163" i="16" l="1"/>
  <c r="Q163" i="16"/>
  <c r="R164" i="16" s="1"/>
  <c r="S165" i="16" s="1"/>
  <c r="T166" i="16" s="1"/>
  <c r="F164" i="16"/>
  <c r="G164" i="16"/>
  <c r="H165" i="16" s="1"/>
  <c r="I166" i="16" s="1"/>
  <c r="J167" i="16" s="1"/>
  <c r="K168" i="16" s="1"/>
  <c r="L169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F165" i="16" s="1"/>
  <c r="W36" i="3"/>
  <c r="X36" i="3" s="1"/>
  <c r="Y36" i="3" s="1"/>
  <c r="Z36" i="3" s="1"/>
  <c r="AA36" i="3" s="1"/>
  <c r="AB36" i="3" s="1"/>
  <c r="P164" i="16" l="1"/>
  <c r="Q164" i="16"/>
  <c r="R165" i="16" s="1"/>
  <c r="S166" i="16" s="1"/>
  <c r="T167" i="16" s="1"/>
  <c r="G165" i="16"/>
  <c r="H166" i="16" s="1"/>
  <c r="I167" i="16" s="1"/>
  <c r="J168" i="16" s="1"/>
  <c r="K169" i="16" s="1"/>
  <c r="L170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66" i="16" s="1"/>
  <c r="F125" i="3"/>
  <c r="K121" i="3"/>
  <c r="L121" i="3" s="1"/>
  <c r="Q165" i="16" l="1"/>
  <c r="R166" i="16" s="1"/>
  <c r="S167" i="16" s="1"/>
  <c r="T168" i="16" s="1"/>
  <c r="P165" i="16"/>
  <c r="G166" i="16"/>
  <c r="H167" i="16" s="1"/>
  <c r="I168" i="16" s="1"/>
  <c r="J169" i="16" s="1"/>
  <c r="K170" i="16" s="1"/>
  <c r="L171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Q166" i="16" l="1"/>
  <c r="R167" i="16" s="1"/>
  <c r="S168" i="16" s="1"/>
  <c r="T169" i="16" s="1"/>
  <c r="P166" i="16"/>
  <c r="G167" i="16"/>
  <c r="H168" i="16" s="1"/>
  <c r="I169" i="16" s="1"/>
  <c r="J170" i="16" s="1"/>
  <c r="K171" i="16" s="1"/>
  <c r="L172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P167" i="16" l="1"/>
  <c r="Q167" i="16"/>
  <c r="R168" i="16" s="1"/>
  <c r="S169" i="16" s="1"/>
  <c r="T170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K172" i="16" s="1"/>
  <c r="L173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P168" i="16" l="1"/>
  <c r="Q168" i="16"/>
  <c r="R169" i="16" s="1"/>
  <c r="S170" i="16" s="1"/>
  <c r="T171" i="16" s="1"/>
  <c r="F169" i="16"/>
  <c r="G169" i="16"/>
  <c r="H170" i="16" s="1"/>
  <c r="I171" i="16" s="1"/>
  <c r="J172" i="16" s="1"/>
  <c r="K173" i="16" s="1"/>
  <c r="L174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F170" i="16"/>
  <c r="G170" i="16"/>
  <c r="H171" i="16" s="1"/>
  <c r="I172" i="16" s="1"/>
  <c r="J173" i="16" s="1"/>
  <c r="K174" i="16" s="1"/>
  <c r="L175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F171" i="16" s="1"/>
  <c r="G37" i="4"/>
  <c r="I37" i="4" s="1"/>
  <c r="J37" i="4" s="1"/>
  <c r="H37" i="4"/>
  <c r="O38" i="3"/>
  <c r="AI38" i="3"/>
  <c r="N38" i="3"/>
  <c r="P170" i="16" l="1"/>
  <c r="Q170" i="16"/>
  <c r="R171" i="16" s="1"/>
  <c r="S172" i="16" s="1"/>
  <c r="T173" i="16" s="1"/>
  <c r="G171" i="16"/>
  <c r="H172" i="16" s="1"/>
  <c r="I173" i="16" s="1"/>
  <c r="J174" i="16" s="1"/>
  <c r="K175" i="16" s="1"/>
  <c r="L176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F172" i="16" s="1"/>
  <c r="D171" i="16"/>
  <c r="P171" i="16" l="1"/>
  <c r="Q171" i="16"/>
  <c r="R172" i="16" s="1"/>
  <c r="S173" i="16" s="1"/>
  <c r="T174" i="16" s="1"/>
  <c r="G172" i="16"/>
  <c r="H173" i="16" s="1"/>
  <c r="I174" i="16" s="1"/>
  <c r="J175" i="16" s="1"/>
  <c r="K176" i="16" s="1"/>
  <c r="L177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F173" i="16"/>
  <c r="G173" i="16"/>
  <c r="H174" i="16" s="1"/>
  <c r="I175" i="16" s="1"/>
  <c r="J176" i="16" s="1"/>
  <c r="K177" i="16" s="1"/>
  <c r="L178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F174" i="16" s="1"/>
  <c r="D173" i="16"/>
  <c r="K129" i="3"/>
  <c r="L129" i="3" s="1"/>
  <c r="Q173" i="16" l="1"/>
  <c r="R174" i="16" s="1"/>
  <c r="S175" i="16" s="1"/>
  <c r="T176" i="16" s="1"/>
  <c r="P173" i="16"/>
  <c r="G174" i="16"/>
  <c r="H175" i="16" s="1"/>
  <c r="I176" i="16" s="1"/>
  <c r="J177" i="16" s="1"/>
  <c r="K178" i="16" s="1"/>
  <c r="L179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F175" i="16" s="1"/>
  <c r="N39" i="3"/>
  <c r="AI39" i="3"/>
  <c r="O39" i="3"/>
  <c r="G38" i="4"/>
  <c r="I38" i="4" s="1"/>
  <c r="J38" i="4" s="1"/>
  <c r="H38" i="4"/>
  <c r="P174" i="16" l="1"/>
  <c r="Q174" i="16"/>
  <c r="R175" i="16" s="1"/>
  <c r="S176" i="16" s="1"/>
  <c r="T177" i="16" s="1"/>
  <c r="G175" i="16"/>
  <c r="H176" i="16" s="1"/>
  <c r="I177" i="16" s="1"/>
  <c r="J178" i="16" s="1"/>
  <c r="K179" i="16" s="1"/>
  <c r="L180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Q175" i="16" l="1"/>
  <c r="R176" i="16" s="1"/>
  <c r="S177" i="16" s="1"/>
  <c r="T178" i="16" s="1"/>
  <c r="P175" i="16"/>
  <c r="F176" i="16"/>
  <c r="L39" i="4"/>
  <c r="G176" i="16"/>
  <c r="H177" i="16" s="1"/>
  <c r="I178" i="16" s="1"/>
  <c r="J179" i="16" s="1"/>
  <c r="K180" i="16" s="1"/>
  <c r="L181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F177" i="16" l="1"/>
  <c r="P176" i="16"/>
  <c r="Q176" i="16"/>
  <c r="R177" i="16" s="1"/>
  <c r="S178" i="16" s="1"/>
  <c r="T179" i="16" s="1"/>
  <c r="G177" i="16"/>
  <c r="H178" i="16" s="1"/>
  <c r="I179" i="16" s="1"/>
  <c r="J180" i="16" s="1"/>
  <c r="K181" i="16" s="1"/>
  <c r="L182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Q177" i="16" l="1"/>
  <c r="R178" i="16" s="1"/>
  <c r="S179" i="16" s="1"/>
  <c r="T180" i="16" s="1"/>
  <c r="P177" i="16"/>
  <c r="F178" i="16"/>
  <c r="G178" i="16"/>
  <c r="H179" i="16" s="1"/>
  <c r="I180" i="16" s="1"/>
  <c r="J181" i="16" s="1"/>
  <c r="K182" i="16" s="1"/>
  <c r="L183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F179" i="16"/>
  <c r="G179" i="16"/>
  <c r="H180" i="16" s="1"/>
  <c r="I181" i="16" s="1"/>
  <c r="J182" i="16" s="1"/>
  <c r="K183" i="16" s="1"/>
  <c r="L184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P179" i="16" l="1"/>
  <c r="Q179" i="16"/>
  <c r="R180" i="16" s="1"/>
  <c r="S181" i="16" s="1"/>
  <c r="T182" i="16" s="1"/>
  <c r="F180" i="16"/>
  <c r="G180" i="16"/>
  <c r="H181" i="16" s="1"/>
  <c r="I182" i="16" s="1"/>
  <c r="J183" i="16" s="1"/>
  <c r="K184" i="16" s="1"/>
  <c r="L185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Q180" i="16" l="1"/>
  <c r="R181" i="16" s="1"/>
  <c r="S182" i="16" s="1"/>
  <c r="T183" i="16" s="1"/>
  <c r="P180" i="16"/>
  <c r="F181" i="16"/>
  <c r="G181" i="16"/>
  <c r="H182" i="16" s="1"/>
  <c r="I183" i="16" s="1"/>
  <c r="J184" i="16" s="1"/>
  <c r="K185" i="16" s="1"/>
  <c r="L186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P181" i="16" l="1"/>
  <c r="Q181" i="16"/>
  <c r="R182" i="16" s="1"/>
  <c r="S183" i="16" s="1"/>
  <c r="T184" i="16" s="1"/>
  <c r="G182" i="16"/>
  <c r="H183" i="16" s="1"/>
  <c r="I184" i="16" s="1"/>
  <c r="J185" i="16" s="1"/>
  <c r="K186" i="16" s="1"/>
  <c r="L187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Q182" i="16" l="1"/>
  <c r="R183" i="16" s="1"/>
  <c r="S184" i="16" s="1"/>
  <c r="T185" i="16" s="1"/>
  <c r="P182" i="16"/>
  <c r="F183" i="16"/>
  <c r="G183" i="16"/>
  <c r="H184" i="16" s="1"/>
  <c r="I185" i="16" s="1"/>
  <c r="J186" i="16" s="1"/>
  <c r="K187" i="16" s="1"/>
  <c r="L188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Q183" i="16" l="1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P186" i="16" l="1"/>
  <c r="Q186" i="16"/>
  <c r="R187" i="16" s="1"/>
  <c r="S188" i="16" s="1"/>
  <c r="T189" i="16" s="1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P187" i="16" l="1"/>
  <c r="Q187" i="16"/>
  <c r="R188" i="16" s="1"/>
  <c r="S189" i="16" s="1"/>
  <c r="T190" i="16" s="1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Q189" i="16"/>
  <c r="R190" i="16" s="1"/>
  <c r="S191" i="16" s="1"/>
  <c r="T192" i="16" s="1"/>
  <c r="P189" i="16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F192" i="16" s="1"/>
  <c r="D191" i="16"/>
  <c r="K147" i="3"/>
  <c r="L147" i="3" s="1"/>
  <c r="Q191" i="16" l="1"/>
  <c r="R192" i="16" s="1"/>
  <c r="S193" i="16" s="1"/>
  <c r="T194" i="16" s="1"/>
  <c r="P191" i="16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Q192" i="16" l="1"/>
  <c r="R193" i="16" s="1"/>
  <c r="S194" i="16" s="1"/>
  <c r="T195" i="16" s="1"/>
  <c r="P192" i="16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94" i="16" s="1"/>
  <c r="F153" i="3"/>
  <c r="U149" i="3"/>
  <c r="S149" i="3"/>
  <c r="T149" i="3" s="1"/>
  <c r="P193" i="16" l="1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Q194" i="16" l="1"/>
  <c r="R195" i="16" s="1"/>
  <c r="S196" i="16" s="1"/>
  <c r="T197" i="16" s="1"/>
  <c r="P194" i="16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F197" i="16" s="1"/>
  <c r="D196" i="16"/>
  <c r="K152" i="3"/>
  <c r="L152" i="3" s="1"/>
  <c r="AI44" i="3"/>
  <c r="N44" i="3"/>
  <c r="O44" i="3"/>
  <c r="P196" i="16" l="1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F198" i="16" s="1"/>
  <c r="D197" i="16"/>
  <c r="P197" i="16" l="1"/>
  <c r="Q197" i="16"/>
  <c r="R198" i="16" s="1"/>
  <c r="S199" i="16" s="1"/>
  <c r="T200" i="16" s="1"/>
  <c r="G198" i="16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Q198" i="16" l="1"/>
  <c r="R199" i="16" s="1"/>
  <c r="S200" i="16" s="1"/>
  <c r="T201" i="16" s="1"/>
  <c r="P198" i="16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P201" i="16" l="1"/>
  <c r="Q201" i="16"/>
  <c r="R202" i="16" s="1"/>
  <c r="S203" i="16" s="1"/>
  <c r="T204" i="16" s="1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P202" i="16" l="1"/>
  <c r="Q202" i="16"/>
  <c r="R203" i="16" s="1"/>
  <c r="S204" i="16" s="1"/>
  <c r="T205" i="16" s="1"/>
  <c r="G203" i="16"/>
  <c r="H204" i="16" s="1"/>
  <c r="I205" i="16" s="1"/>
  <c r="J206" i="16" s="1"/>
  <c r="K207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P203" i="16" l="1"/>
  <c r="Q203" i="16"/>
  <c r="R204" i="16" s="1"/>
  <c r="S205" i="16" s="1"/>
  <c r="T206" i="16" s="1"/>
  <c r="L208" i="16"/>
  <c r="E204" i="16"/>
  <c r="F204" i="16"/>
  <c r="G204" i="16"/>
  <c r="H205" i="16" s="1"/>
  <c r="I206" i="16" s="1"/>
  <c r="J207" i="16" s="1"/>
  <c r="K208" i="16" s="1"/>
  <c r="L209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G205" i="16"/>
  <c r="H206" i="16" s="1"/>
  <c r="I207" i="16" s="1"/>
  <c r="J208" i="16" s="1"/>
  <c r="K209" i="16" s="1"/>
  <c r="L210" i="16" s="1"/>
  <c r="F205" i="16"/>
  <c r="G206" i="16" s="1"/>
  <c r="H207" i="16" s="1"/>
  <c r="I208" i="16" s="1"/>
  <c r="J209" i="16" s="1"/>
  <c r="K210" i="16" s="1"/>
  <c r="D205" i="16"/>
  <c r="E205" i="16"/>
  <c r="F206" i="16" s="1"/>
  <c r="G207" i="16" s="1"/>
  <c r="H208" i="16" s="1"/>
  <c r="I209" i="16" s="1"/>
  <c r="J210" i="16" s="1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Q205" i="16" l="1"/>
  <c r="R206" i="16" s="1"/>
  <c r="S207" i="16" s="1"/>
  <c r="T208" i="16" s="1"/>
  <c r="P205" i="16"/>
  <c r="K211" i="16"/>
  <c r="D206" i="16"/>
  <c r="E206" i="16"/>
  <c r="F207" i="16" s="1"/>
  <c r="G208" i="16" s="1"/>
  <c r="H209" i="16" s="1"/>
  <c r="I210" i="16" s="1"/>
  <c r="J211" i="16" s="1"/>
  <c r="L211" i="16"/>
  <c r="L212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K212" i="16" l="1"/>
  <c r="P206" i="16"/>
  <c r="Q206" i="16"/>
  <c r="R207" i="16" s="1"/>
  <c r="S208" i="16" s="1"/>
  <c r="T209" i="16" s="1"/>
  <c r="L213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L214" i="16" l="1"/>
  <c r="Q207" i="16"/>
  <c r="R208" i="16" s="1"/>
  <c r="S209" i="16" s="1"/>
  <c r="T210" i="16" s="1"/>
  <c r="P207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P209" i="16" l="1"/>
  <c r="Q209" i="16"/>
  <c r="R210" i="16" s="1"/>
  <c r="S211" i="16" s="1"/>
  <c r="T212" i="16" s="1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Q210" i="16" l="1"/>
  <c r="R211" i="16" s="1"/>
  <c r="S212" i="16" s="1"/>
  <c r="T213" i="16" s="1"/>
  <c r="P210" i="16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P213" i="16" l="1"/>
  <c r="Q213" i="16"/>
  <c r="R214" i="16" s="1"/>
  <c r="S215" i="16" s="1"/>
  <c r="T216" i="16" s="1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P220" i="16" l="1"/>
  <c r="Q220" i="16"/>
  <c r="R221" i="16" s="1"/>
  <c r="S222" i="16" s="1"/>
  <c r="T223" i="16" s="1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P221" i="16" l="1"/>
  <c r="Q221" i="16"/>
  <c r="R222" i="16" s="1"/>
  <c r="S223" i="16" s="1"/>
  <c r="T224" i="16" s="1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Q224" i="16" l="1"/>
  <c r="R225" i="16" s="1"/>
  <c r="S226" i="16" s="1"/>
  <c r="T227" i="16" s="1"/>
  <c r="P224" i="16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Q227" i="16" l="1"/>
  <c r="R228" i="16" s="1"/>
  <c r="S229" i="16" s="1"/>
  <c r="T230" i="16" s="1"/>
  <c r="P227" i="16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P230" i="16" l="1"/>
  <c r="Q230" i="16"/>
  <c r="R231" i="16" s="1"/>
  <c r="S232" i="16" s="1"/>
  <c r="T233" i="16" s="1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Q231" i="16" l="1"/>
  <c r="R232" i="16" s="1"/>
  <c r="S233" i="16" s="1"/>
  <c r="T234" i="16" s="1"/>
  <c r="P231" i="16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Q232" i="16" l="1"/>
  <c r="R233" i="16" s="1"/>
  <c r="S234" i="16" s="1"/>
  <c r="T235" i="16" s="1"/>
  <c r="P232" i="16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Q234" i="16" l="1"/>
  <c r="R235" i="16" s="1"/>
  <c r="S236" i="16" s="1"/>
  <c r="T237" i="16" s="1"/>
  <c r="P234" i="16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Q235" i="16" l="1"/>
  <c r="R236" i="16" s="1"/>
  <c r="S237" i="16" s="1"/>
  <c r="T238" i="16" s="1"/>
  <c r="P235" i="16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P236" i="16" l="1"/>
  <c r="Q236" i="16"/>
  <c r="R237" i="16" s="1"/>
  <c r="S238" i="16" s="1"/>
  <c r="T239" i="16" s="1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P239" i="16" l="1"/>
  <c r="Q239" i="16"/>
  <c r="R240" i="16" s="1"/>
  <c r="S241" i="16" s="1"/>
  <c r="T242" i="16" s="1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Q240" i="16" l="1"/>
  <c r="R241" i="16" s="1"/>
  <c r="S242" i="16" s="1"/>
  <c r="T243" i="16" s="1"/>
  <c r="P240" i="16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P244" i="16" l="1"/>
  <c r="Q244" i="16"/>
  <c r="R245" i="16" s="1"/>
  <c r="S246" i="16" s="1"/>
  <c r="T247" i="16" s="1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P245" i="16" l="1"/>
  <c r="Q245" i="16"/>
  <c r="R246" i="16" s="1"/>
  <c r="S247" i="16" s="1"/>
  <c r="T248" i="16" s="1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Q248" i="16" l="1"/>
  <c r="R249" i="16" s="1"/>
  <c r="S250" i="16" s="1"/>
  <c r="T251" i="16" s="1"/>
  <c r="P248" i="16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P249" i="16" l="1"/>
  <c r="Q249" i="16"/>
  <c r="R250" i="16" s="1"/>
  <c r="S251" i="16" s="1"/>
  <c r="T252" i="16" s="1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Q262" i="16" l="1"/>
  <c r="R263" i="16" s="1"/>
  <c r="S264" i="16" s="1"/>
  <c r="T265" i="16" s="1"/>
  <c r="P262" i="16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Q269" i="16" l="1"/>
  <c r="R270" i="16" s="1"/>
  <c r="S271" i="16" s="1"/>
  <c r="T272" i="16" s="1"/>
  <c r="P269" i="16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P274" i="16" l="1"/>
  <c r="Q274" i="16"/>
  <c r="R275" i="16" s="1"/>
  <c r="S276" i="16" s="1"/>
  <c r="T277" i="16" s="1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P276" i="16" l="1"/>
  <c r="Q276" i="16"/>
  <c r="R277" i="16" s="1"/>
  <c r="S278" i="16" s="1"/>
  <c r="T279" i="16" s="1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Q277" i="16" l="1"/>
  <c r="R278" i="16" s="1"/>
  <c r="S279" i="16" s="1"/>
  <c r="T280" i="16" s="1"/>
  <c r="P277" i="16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Q285" i="16" l="1"/>
  <c r="R286" i="16" s="1"/>
  <c r="S287" i="16" s="1"/>
  <c r="T288" i="16" s="1"/>
  <c r="P285" i="16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P287" i="16" l="1"/>
  <c r="Q287" i="16"/>
  <c r="R288" i="16" s="1"/>
  <c r="S289" i="16" s="1"/>
  <c r="T290" i="16" s="1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Q288" i="16" l="1"/>
  <c r="R289" i="16" s="1"/>
  <c r="S290" i="16" s="1"/>
  <c r="T291" i="16" s="1"/>
  <c r="P288" i="16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P292" i="16" l="1"/>
  <c r="Q292" i="16"/>
  <c r="R293" i="16" s="1"/>
  <c r="S294" i="16" s="1"/>
  <c r="T295" i="16" s="1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P294" i="16" l="1"/>
  <c r="Q294" i="16"/>
  <c r="R295" i="16" s="1"/>
  <c r="S296" i="16" s="1"/>
  <c r="T297" i="16" s="1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P295" i="16" l="1"/>
  <c r="Q295" i="16"/>
  <c r="R296" i="16" s="1"/>
  <c r="S297" i="16" s="1"/>
  <c r="T298" i="16" s="1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P297" i="16" l="1"/>
  <c r="Q297" i="16"/>
  <c r="R298" i="16" s="1"/>
  <c r="S299" i="16" s="1"/>
  <c r="T300" i="16" s="1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Q298" i="16" l="1"/>
  <c r="R299" i="16" s="1"/>
  <c r="S300" i="16" s="1"/>
  <c r="T301" i="16" s="1"/>
  <c r="P298" i="16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Q300" i="16" l="1"/>
  <c r="R301" i="16" s="1"/>
  <c r="S302" i="16" s="1"/>
  <c r="T303" i="16" s="1"/>
  <c r="P300" i="16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P301" i="16" l="1"/>
  <c r="Q301" i="16"/>
  <c r="R302" i="16" s="1"/>
  <c r="S303" i="16" s="1"/>
  <c r="T304" i="16" s="1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P302" i="16" l="1"/>
  <c r="Q302" i="16"/>
  <c r="R303" i="16" s="1"/>
  <c r="S304" i="16" s="1"/>
  <c r="T305" i="16" s="1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Q305" i="16" l="1"/>
  <c r="R306" i="16" s="1"/>
  <c r="S307" i="16" s="1"/>
  <c r="T308" i="16" s="1"/>
  <c r="P305" i="16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P306" i="16" l="1"/>
  <c r="Q306" i="16"/>
  <c r="R307" i="16" s="1"/>
  <c r="S308" i="16" s="1"/>
  <c r="T309" i="16" s="1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Q307" i="16" l="1"/>
  <c r="R308" i="16" s="1"/>
  <c r="S309" i="16" s="1"/>
  <c r="T310" i="16" s="1"/>
  <c r="P307" i="16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P308" i="16" l="1"/>
  <c r="Q308" i="16"/>
  <c r="R309" i="16" s="1"/>
  <c r="S310" i="16" s="1"/>
  <c r="T311" i="16" s="1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P309" i="16" l="1"/>
  <c r="Q309" i="16"/>
  <c r="R310" i="16" s="1"/>
  <c r="S311" i="16" s="1"/>
  <c r="T312" i="16" s="1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P310" i="16" l="1"/>
  <c r="Q310" i="16"/>
  <c r="R311" i="16" s="1"/>
  <c r="S312" i="16" s="1"/>
  <c r="T313" i="16" s="1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Q312" i="16" l="1"/>
  <c r="R313" i="16" s="1"/>
  <c r="S314" i="16" s="1"/>
  <c r="T315" i="16" s="1"/>
  <c r="P312" i="16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P313" i="16" l="1"/>
  <c r="Q313" i="16"/>
  <c r="R314" i="16" s="1"/>
  <c r="S315" i="16" s="1"/>
  <c r="T316" i="16" s="1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P315" i="16" l="1"/>
  <c r="Q315" i="16"/>
  <c r="R316" i="16" s="1"/>
  <c r="S317" i="16" s="1"/>
  <c r="T318" i="16" s="1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Q317" i="16" l="1"/>
  <c r="R318" i="16" s="1"/>
  <c r="S319" i="16" s="1"/>
  <c r="T320" i="16" s="1"/>
  <c r="P317" i="16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P318" i="16" l="1"/>
  <c r="Q318" i="16"/>
  <c r="R319" i="16" s="1"/>
  <c r="S320" i="16" s="1"/>
  <c r="T321" i="16" s="1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P319" i="16" l="1"/>
  <c r="Q319" i="16"/>
  <c r="R320" i="16" s="1"/>
  <c r="S321" i="16" s="1"/>
  <c r="T322" i="16" s="1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Q321" i="16" l="1"/>
  <c r="R322" i="16" s="1"/>
  <c r="S323" i="16" s="1"/>
  <c r="T324" i="16" s="1"/>
  <c r="P321" i="16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P322" i="16" l="1"/>
  <c r="Q322" i="16"/>
  <c r="R323" i="16" s="1"/>
  <c r="S324" i="16" s="1"/>
  <c r="T325" i="16" s="1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Q323" i="16" l="1"/>
  <c r="R324" i="16" s="1"/>
  <c r="S325" i="16" s="1"/>
  <c r="T326" i="16" s="1"/>
  <c r="P323" i="16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P324" i="16" l="1"/>
  <c r="Q324" i="16"/>
  <c r="R325" i="16" s="1"/>
  <c r="S326" i="16" s="1"/>
  <c r="T327" i="16" s="1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Q325" i="16" l="1"/>
  <c r="R326" i="16" s="1"/>
  <c r="S327" i="16" s="1"/>
  <c r="T328" i="16" s="1"/>
  <c r="P325" i="16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Q327" i="16" l="1"/>
  <c r="R328" i="16" s="1"/>
  <c r="S329" i="16" s="1"/>
  <c r="T330" i="16" s="1"/>
  <c r="P327" i="16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Q329" i="16" l="1"/>
  <c r="R330" i="16" s="1"/>
  <c r="S331" i="16" s="1"/>
  <c r="T332" i="16" s="1"/>
  <c r="P329" i="16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P330" i="16" l="1"/>
  <c r="Q330" i="16"/>
  <c r="R331" i="16" s="1"/>
  <c r="S332" i="16" s="1"/>
  <c r="T333" i="16" s="1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P331" i="16" l="1"/>
  <c r="Q331" i="16"/>
  <c r="R332" i="16" s="1"/>
  <c r="S333" i="16" s="1"/>
  <c r="T334" i="16" s="1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P333" i="16" l="1"/>
  <c r="Q333" i="16"/>
  <c r="R334" i="16" s="1"/>
  <c r="S335" i="16" s="1"/>
  <c r="T336" i="16" s="1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P334" i="16" l="1"/>
  <c r="Q334" i="16"/>
  <c r="R335" i="16" s="1"/>
  <c r="S336" i="16" s="1"/>
  <c r="T337" i="16" s="1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Q338" i="16" l="1"/>
  <c r="R339" i="16" s="1"/>
  <c r="S340" i="16" s="1"/>
  <c r="T341" i="16" s="1"/>
  <c r="P338" i="16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P341" i="16" l="1"/>
  <c r="Q341" i="16"/>
  <c r="R342" i="16" s="1"/>
  <c r="S343" i="16" s="1"/>
  <c r="T344" i="16" s="1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P342" i="16" l="1"/>
  <c r="Q342" i="16"/>
  <c r="R343" i="16" s="1"/>
  <c r="S344" i="16" s="1"/>
  <c r="T345" i="16" s="1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P346" i="16" l="1"/>
  <c r="Q346" i="16"/>
  <c r="R347" i="16" s="1"/>
  <c r="S348" i="16" s="1"/>
  <c r="T349" i="16" s="1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Q365" i="16" l="1"/>
  <c r="R366" i="16" s="1"/>
  <c r="S367" i="16" s="1"/>
  <c r="T368" i="16" s="1"/>
  <c r="P365" i="16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P366" i="16" l="1"/>
  <c r="Q366" i="16"/>
  <c r="R367" i="16" s="1"/>
  <c r="S368" i="16" s="1"/>
  <c r="T369" i="16" s="1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Q368" i="16" l="1"/>
  <c r="R369" i="16" s="1"/>
  <c r="S370" i="16" s="1"/>
  <c r="T371" i="16" s="1"/>
  <c r="P368" i="16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Q369" i="16" l="1"/>
  <c r="R370" i="16" s="1"/>
  <c r="S371" i="16" s="1"/>
  <c r="T372" i="16" s="1"/>
  <c r="P369" i="16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P373" i="16" l="1"/>
  <c r="Q373" i="16"/>
  <c r="R374" i="16" s="1"/>
  <c r="S375" i="16" s="1"/>
  <c r="T376" i="16" s="1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P380" i="16" l="1"/>
  <c r="Q380" i="16"/>
  <c r="R381" i="16" s="1"/>
  <c r="S382" i="16" s="1"/>
  <c r="T383" i="16" s="1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P385" i="16" l="1"/>
  <c r="Q385" i="16"/>
  <c r="R386" i="16" s="1"/>
  <c r="S387" i="16" s="1"/>
  <c r="T388" i="16" s="1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P386" i="16" l="1"/>
  <c r="Q386" i="16"/>
  <c r="R387" i="16" s="1"/>
  <c r="S388" i="16" s="1"/>
  <c r="T389" i="16" s="1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P388" i="16" l="1"/>
  <c r="Q388" i="16"/>
  <c r="R389" i="16" s="1"/>
  <c r="S390" i="16" s="1"/>
  <c r="T391" i="16" s="1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Q390" i="16" l="1"/>
  <c r="R391" i="16" s="1"/>
  <c r="S392" i="16" s="1"/>
  <c r="T393" i="16" s="1"/>
  <c r="P390" i="16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P403" i="16" l="1"/>
  <c r="Q403" i="16"/>
  <c r="R404" i="16" s="1"/>
  <c r="S405" i="16" s="1"/>
  <c r="T406" i="16" s="1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P405" i="16" l="1"/>
  <c r="Q405" i="16"/>
  <c r="R406" i="16" s="1"/>
  <c r="S407" i="16" s="1"/>
  <c r="T408" i="16" s="1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Q406" i="16" l="1"/>
  <c r="R407" i="16" s="1"/>
  <c r="S408" i="16" s="1"/>
  <c r="T409" i="16" s="1"/>
  <c r="P406" i="16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P409" i="16" l="1"/>
  <c r="Q409" i="16"/>
  <c r="R410" i="16" s="1"/>
  <c r="S411" i="16" s="1"/>
  <c r="T412" i="16" s="1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P411" i="16" l="1"/>
  <c r="Q411" i="16"/>
  <c r="R412" i="16" s="1"/>
  <c r="S413" i="16" s="1"/>
  <c r="T414" i="16" s="1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P415" i="16" l="1"/>
  <c r="Q415" i="16"/>
  <c r="R416" i="16" s="1"/>
  <c r="S417" i="16" s="1"/>
  <c r="T418" i="16" s="1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Q417" i="16" l="1"/>
  <c r="R418" i="16" s="1"/>
  <c r="S419" i="16" s="1"/>
  <c r="T420" i="16" s="1"/>
  <c r="P417" i="16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Q423" i="16" l="1"/>
  <c r="R424" i="16" s="1"/>
  <c r="S425" i="16" s="1"/>
  <c r="T426" i="16" s="1"/>
  <c r="P423" i="16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Q428" i="16" l="1"/>
  <c r="R429" i="16" s="1"/>
  <c r="S430" i="16" s="1"/>
  <c r="T431" i="16" s="1"/>
  <c r="P428" i="16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P430" i="16" l="1"/>
  <c r="Q430" i="16"/>
  <c r="R431" i="16" s="1"/>
  <c r="S432" i="16" s="1"/>
  <c r="T433" i="16" s="1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Q432" i="16" l="1"/>
  <c r="R433" i="16" s="1"/>
  <c r="S434" i="16" s="1"/>
  <c r="T435" i="16" s="1"/>
  <c r="P432" i="16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P439" i="16" l="1"/>
  <c r="Q439" i="16"/>
  <c r="R440" i="16" s="1"/>
  <c r="S441" i="16" s="1"/>
  <c r="T442" i="16" s="1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P441" i="16" l="1"/>
  <c r="Q441" i="16"/>
  <c r="R442" i="16" s="1"/>
  <c r="S443" i="16" s="1"/>
  <c r="T444" i="16" s="1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Q448" i="16" l="1"/>
  <c r="R449" i="16" s="1"/>
  <c r="S450" i="16" s="1"/>
  <c r="T451" i="16" s="1"/>
  <c r="P448" i="16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P450" i="16" l="1"/>
  <c r="Q450" i="16"/>
  <c r="R451" i="16" s="1"/>
  <c r="S452" i="16" s="1"/>
  <c r="T453" i="16" s="1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P469" i="16" l="1"/>
  <c r="Q469" i="16"/>
  <c r="R470" i="16" s="1"/>
  <c r="S471" i="16" s="1"/>
  <c r="T472" i="16" s="1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P471" i="16" l="1"/>
  <c r="Q471" i="16"/>
  <c r="R472" i="16" s="1"/>
  <c r="S473" i="16" s="1"/>
  <c r="T474" i="16" s="1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P473" i="16" l="1"/>
  <c r="Q473" i="16"/>
  <c r="R474" i="16" s="1"/>
  <c r="S475" i="16" s="1"/>
  <c r="T476" i="16" s="1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P481" i="16" l="1"/>
  <c r="Q481" i="16"/>
  <c r="R482" i="16" s="1"/>
  <c r="S483" i="16" s="1"/>
  <c r="T484" i="16" s="1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P491" i="16" l="1"/>
  <c r="Q491" i="16"/>
  <c r="R492" i="16" s="1"/>
  <c r="S493" i="16" s="1"/>
  <c r="T494" i="16" s="1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Q493" i="16" l="1"/>
  <c r="R494" i="16" s="1"/>
  <c r="S495" i="16" s="1"/>
  <c r="T496" i="16" s="1"/>
  <c r="P493" i="16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P497" i="16" l="1"/>
  <c r="Q497" i="16"/>
  <c r="R498" i="16" s="1"/>
  <c r="S499" i="16" s="1"/>
  <c r="T500" i="16" s="1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Q498" i="16" l="1"/>
  <c r="R499" i="16" s="1"/>
  <c r="S500" i="16" s="1"/>
  <c r="T501" i="16" s="1"/>
  <c r="P498" i="16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Q500" i="16" l="1"/>
  <c r="R501" i="16" s="1"/>
  <c r="S502" i="16" s="1"/>
  <c r="T503" i="16" s="1"/>
  <c r="P500" i="16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P504" i="16" l="1"/>
  <c r="Q504" i="16"/>
  <c r="R505" i="16" s="1"/>
  <c r="S506" i="16" s="1"/>
  <c r="T507" i="16" s="1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Q506" i="16" l="1"/>
  <c r="R507" i="16" s="1"/>
  <c r="S508" i="16" s="1"/>
  <c r="T509" i="16" s="1"/>
  <c r="P506" i="16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Q508" i="16" l="1"/>
  <c r="R509" i="16" s="1"/>
  <c r="S510" i="16" s="1"/>
  <c r="T511" i="16" s="1"/>
  <c r="P508" i="16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P516" i="16" l="1"/>
  <c r="Q516" i="16"/>
  <c r="R517" i="16" s="1"/>
  <c r="S518" i="16" s="1"/>
  <c r="T519" i="16" s="1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P519" i="16" l="1"/>
  <c r="Q519" i="16"/>
  <c r="R520" i="16" s="1"/>
  <c r="S521" i="16" s="1"/>
  <c r="T522" i="16" s="1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P520" i="16" l="1"/>
  <c r="Q520" i="16"/>
  <c r="R521" i="16" s="1"/>
  <c r="S522" i="16" s="1"/>
  <c r="T523" i="16" s="1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P521" i="16" l="1"/>
  <c r="Q521" i="16"/>
  <c r="R522" i="16" s="1"/>
  <c r="S523" i="16" s="1"/>
  <c r="T524" i="16" s="1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P523" i="16" l="1"/>
  <c r="Q523" i="16"/>
  <c r="R524" i="16" s="1"/>
  <c r="S525" i="16" s="1"/>
  <c r="T526" i="16" s="1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Q525" i="16" l="1"/>
  <c r="R526" i="16" s="1"/>
  <c r="S527" i="16" s="1"/>
  <c r="T528" i="16" s="1"/>
  <c r="P525" i="16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Q530" i="16" l="1"/>
  <c r="R531" i="16" s="1"/>
  <c r="S532" i="16" s="1"/>
  <c r="T533" i="16" s="1"/>
  <c r="P530" i="16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Q533" i="16" l="1"/>
  <c r="R534" i="16" s="1"/>
  <c r="S535" i="16" s="1"/>
  <c r="T536" i="16" s="1"/>
  <c r="P533" i="16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P536" i="16" l="1"/>
  <c r="Q536" i="16"/>
  <c r="R537" i="16" s="1"/>
  <c r="S538" i="16" s="1"/>
  <c r="T539" i="16" s="1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Q538" i="16" l="1"/>
  <c r="R539" i="16" s="1"/>
  <c r="S540" i="16" s="1"/>
  <c r="T541" i="16" s="1"/>
  <c r="P538" i="16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P554" i="16" l="1"/>
  <c r="Q554" i="16"/>
  <c r="R555" i="16" s="1"/>
  <c r="S556" i="16" s="1"/>
  <c r="T557" i="16" s="1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P561" i="16" l="1"/>
  <c r="Q561" i="16"/>
  <c r="R562" i="16" s="1"/>
  <c r="S563" i="16" s="1"/>
  <c r="T564" i="16" s="1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P562" i="16" l="1"/>
  <c r="Q562" i="16"/>
  <c r="R563" i="16" s="1"/>
  <c r="S564" i="16" s="1"/>
  <c r="T565" i="16" s="1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P564" i="16" l="1"/>
  <c r="Q564" i="16"/>
  <c r="R565" i="16" s="1"/>
  <c r="S566" i="16" s="1"/>
  <c r="T567" i="16" s="1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P567" i="16" l="1"/>
  <c r="Q567" i="16"/>
  <c r="R568" i="16" s="1"/>
  <c r="S569" i="16" s="1"/>
  <c r="T570" i="16" s="1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Q574" i="16" l="1"/>
  <c r="R575" i="16" s="1"/>
  <c r="S576" i="16" s="1"/>
  <c r="T577" i="16" s="1"/>
  <c r="P574" i="16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Q583" i="16" l="1"/>
  <c r="R584" i="16" s="1"/>
  <c r="S585" i="16" s="1"/>
  <c r="T586" i="16" s="1"/>
  <c r="P583" i="16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P588" i="16" l="1"/>
  <c r="Q588" i="16"/>
  <c r="R589" i="16" s="1"/>
  <c r="S590" i="16" s="1"/>
  <c r="T591" i="16" s="1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Q598" i="16" l="1"/>
  <c r="R599" i="16" s="1"/>
  <c r="S600" i="16" s="1"/>
  <c r="T601" i="16" s="1"/>
  <c r="P598" i="16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P602" i="16" l="1"/>
  <c r="Q602" i="16"/>
  <c r="R603" i="16" s="1"/>
  <c r="S604" i="16" s="1"/>
  <c r="T605" i="16" s="1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P630" i="16" l="1"/>
  <c r="Q630" i="16"/>
  <c r="R631" i="16" s="1"/>
  <c r="S632" i="16" s="1"/>
  <c r="T633" i="16" s="1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P631" i="16" l="1"/>
  <c r="Q631" i="16"/>
  <c r="R632" i="16" s="1"/>
  <c r="S633" i="16" s="1"/>
  <c r="T634" i="16" s="1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P633" i="16" l="1"/>
  <c r="Q633" i="16"/>
  <c r="R634" i="16" s="1"/>
  <c r="S635" i="16" s="1"/>
  <c r="T636" i="16" s="1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Q635" i="16" l="1"/>
  <c r="R636" i="16" s="1"/>
  <c r="S637" i="16" s="1"/>
  <c r="T638" i="16" s="1"/>
  <c r="P635" i="16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P637" i="16" l="1"/>
  <c r="Q637" i="16"/>
  <c r="R638" i="16" s="1"/>
  <c r="S639" i="16" s="1"/>
  <c r="T640" i="16" s="1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P638" i="16" l="1"/>
  <c r="Q638" i="16"/>
  <c r="R639" i="16" s="1"/>
  <c r="S640" i="16" s="1"/>
  <c r="T641" i="16" s="1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P642" i="16" l="1"/>
  <c r="Q642" i="16"/>
  <c r="R643" i="16" s="1"/>
  <c r="S644" i="16" s="1"/>
  <c r="T645" i="16" s="1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Q644" i="16" l="1"/>
  <c r="R645" i="16" s="1"/>
  <c r="S646" i="16" s="1"/>
  <c r="T647" i="16" s="1"/>
  <c r="P644" i="16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P645" i="16" l="1"/>
  <c r="Q645" i="16"/>
  <c r="R646" i="16" s="1"/>
  <c r="S647" i="16" s="1"/>
  <c r="T648" i="16" s="1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P646" i="16" l="1"/>
  <c r="Q646" i="16"/>
  <c r="R647" i="16" s="1"/>
  <c r="S648" i="16" s="1"/>
  <c r="T649" i="16" s="1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P647" i="16" l="1"/>
  <c r="Q647" i="16"/>
  <c r="R648" i="16" s="1"/>
  <c r="S649" i="16" s="1"/>
  <c r="T650" i="16" s="1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P651" i="16" l="1"/>
  <c r="Q651" i="16"/>
  <c r="R652" i="16" s="1"/>
  <c r="S653" i="16" s="1"/>
  <c r="T654" i="16" s="1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Q652" i="16" l="1"/>
  <c r="R653" i="16" s="1"/>
  <c r="S654" i="16" s="1"/>
  <c r="T655" i="16" s="1"/>
  <c r="P652" i="16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P653" i="16" l="1"/>
  <c r="Q653" i="16"/>
  <c r="R654" i="16" s="1"/>
  <c r="S655" i="16" s="1"/>
  <c r="T656" i="16" s="1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P656" i="16" l="1"/>
  <c r="Q656" i="16"/>
  <c r="R657" i="16" s="1"/>
  <c r="S658" i="16" s="1"/>
  <c r="T659" i="16" s="1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P657" i="16" l="1"/>
  <c r="Q657" i="16"/>
  <c r="R658" i="16" s="1"/>
  <c r="S659" i="16" s="1"/>
  <c r="T660" i="16" s="1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P658" i="16" l="1"/>
  <c r="Q658" i="16"/>
  <c r="R659" i="16" s="1"/>
  <c r="S660" i="16" s="1"/>
  <c r="T661" i="16" s="1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P662" i="16" l="1"/>
  <c r="Q662" i="16"/>
  <c r="R663" i="16" s="1"/>
  <c r="S664" i="16" s="1"/>
  <c r="T665" i="16" s="1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P663" i="16" l="1"/>
  <c r="Q663" i="16"/>
  <c r="R664" i="16" s="1"/>
  <c r="S665" i="16" s="1"/>
  <c r="T666" i="16" s="1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P668" i="16" l="1"/>
  <c r="Q668" i="16"/>
  <c r="R669" i="16" s="1"/>
  <c r="S670" i="16" s="1"/>
  <c r="T671" i="16" s="1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P669" i="16" l="1"/>
  <c r="Q669" i="16"/>
  <c r="R670" i="16" s="1"/>
  <c r="S671" i="16" s="1"/>
  <c r="T672" i="16" s="1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Q670" i="16" l="1"/>
  <c r="R671" i="16" s="1"/>
  <c r="S672" i="16" s="1"/>
  <c r="T673" i="16" s="1"/>
  <c r="P670" i="16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Q672" i="16" l="1"/>
  <c r="R673" i="16" s="1"/>
  <c r="S674" i="16" s="1"/>
  <c r="T675" i="16" s="1"/>
  <c r="P672" i="16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P674" i="16" l="1"/>
  <c r="Q674" i="16"/>
  <c r="R675" i="16" s="1"/>
  <c r="S676" i="16" s="1"/>
  <c r="T677" i="16" s="1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P676" i="16" l="1"/>
  <c r="Q676" i="16"/>
  <c r="R677" i="16" s="1"/>
  <c r="S678" i="16" s="1"/>
  <c r="T679" i="16" s="1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P677" i="16" l="1"/>
  <c r="Q677" i="16"/>
  <c r="R678" i="16" s="1"/>
  <c r="S679" i="16" s="1"/>
  <c r="T680" i="16" s="1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Q678" i="16" l="1"/>
  <c r="R679" i="16" s="1"/>
  <c r="S680" i="16" s="1"/>
  <c r="T681" i="16" s="1"/>
  <c r="P678" i="16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P679" i="16" l="1"/>
  <c r="Q679" i="16"/>
  <c r="R680" i="16" s="1"/>
  <c r="S681" i="16" s="1"/>
  <c r="T682" i="16" s="1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P680" i="16" l="1"/>
  <c r="Q680" i="16"/>
  <c r="R681" i="16" s="1"/>
  <c r="S682" i="16" s="1"/>
  <c r="T683" i="16" s="1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Q682" i="16" l="1"/>
  <c r="R683" i="16" s="1"/>
  <c r="S684" i="16" s="1"/>
  <c r="T685" i="16" s="1"/>
  <c r="P682" i="16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P688" i="16" l="1"/>
  <c r="Q688" i="16"/>
  <c r="R689" i="16" s="1"/>
  <c r="S690" i="16" s="1"/>
  <c r="T691" i="16" s="1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P691" i="16" l="1"/>
  <c r="Q691" i="16"/>
  <c r="R692" i="16" s="1"/>
  <c r="S693" i="16" s="1"/>
  <c r="T694" i="16" s="1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P699" i="16" l="1"/>
  <c r="Q699" i="16"/>
  <c r="R700" i="16" s="1"/>
  <c r="S701" i="16" s="1"/>
  <c r="T702" i="16" s="1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P701" i="16" l="1"/>
  <c r="Q701" i="16"/>
  <c r="R702" i="16" s="1"/>
  <c r="S703" i="16" s="1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K712" i="3"/>
  <c r="L712" i="3" s="1"/>
  <c r="W171" i="3"/>
  <c r="X171" i="3" s="1"/>
  <c r="Y171" i="3" s="1"/>
  <c r="Z171" i="3" s="1"/>
  <c r="AA171" i="3" s="1"/>
  <c r="AB171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M448" i="4"/>
  <c r="K448" i="4"/>
  <c r="E35" i="5" s="1"/>
  <c r="D35" i="5"/>
  <c r="L449" i="4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/>
  <c r="W693" i="3" l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/>
  <c r="W716" i="3" l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V743" i="3" s="1"/>
  <c r="K742" i="4"/>
  <c r="E42" i="5" s="1"/>
  <c r="M742" i="4"/>
  <c r="D42" i="5"/>
  <c r="L743" i="4" l="1"/>
  <c r="W743" i="3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33" i="19" s="1"/>
  <c r="C7" i="19"/>
  <c r="C36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58" i="19" l="1"/>
  <c r="C54" i="19"/>
  <c r="Z17" i="1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Rodríguez</author>
  </authors>
  <commentList>
    <comment ref="B25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48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2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4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57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2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<sst xmlns="http://schemas.openxmlformats.org/spreadsheetml/2006/main" count="2026" uniqueCount="1180">
  <si>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</si>
  <si>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</si>
  <si>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</si>
  <si>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</si>
  <si>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</si>
  <si>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</si>
  <si>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</si>
  <si>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</si>
  <si>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</si>
  <si>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</si>
  <si>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</si>
  <si>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</si>
  <si>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</si>
  <si>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</si>
  <si>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</si>
  <si>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</si>
  <si>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</si>
  <si>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</si>
  <si>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</si>
  <si>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</si>
  <si>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</si>
  <si>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</si>
  <si>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</si>
  <si>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</si>
  <si>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</si>
  <si>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</si>
  <si>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</si>
  <si>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</si>
  <si>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</si>
  <si>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</si>
  <si>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</si>
  <si>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</si>
  <si>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</si>
  <si>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</si>
  <si>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</si>
  <si>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</si>
  <si>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</si>
  <si>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</si>
  <si>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</si>
  <si>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</si>
  <si>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</si>
  <si>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</si>
  <si>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</si>
  <si>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</si>
  <si>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</si>
  <si>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</si>
  <si>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</si>
  <si>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</si>
  <si>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</si>
  <si>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</si>
  <si>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</si>
  <si>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</si>
  <si>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</si>
  <si>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</si>
  <si>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</si>
  <si>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</si>
  <si>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</si>
  <si>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</si>
  <si>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</si>
  <si>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</si>
  <si>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</si>
  <si>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</si>
  <si>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</si>
  <si>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</si>
  <si>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</si>
  <si>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</si>
  <si>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</si>
  <si>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</si>
  <si>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</si>
  <si>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</si>
  <si>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</si>
  <si>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</si>
  <si>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</si>
  <si>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</si>
  <si>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</si>
  <si>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</si>
  <si>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</si>
  <si>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</si>
  <si>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</si>
  <si>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</si>
  <si>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</si>
  <si>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</si>
  <si>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</si>
  <si>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</si>
  <si>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</si>
  <si>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</si>
  <si>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</si>
  <si>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</si>
  <si>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</si>
  <si>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</si>
  <si>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</si>
  <si>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</si>
  <si>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</si>
  <si>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</si>
  <si>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</si>
  <si>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</si>
  <si>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</si>
  <si>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</si>
  <si>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</si>
  <si>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</si>
  <si>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</si>
  <si>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</si>
  <si>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</si>
  <si>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</si>
  <si>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</si>
  <si>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</si>
  <si>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</si>
  <si>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</si>
  <si>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</si>
  <si>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</si>
  <si>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</si>
  <si>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</si>
  <si>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</si>
  <si>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</si>
  <si>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</si>
  <si>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</si>
  <si>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</si>
  <si>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</si>
  <si>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</si>
  <si>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</si>
  <si>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</si>
  <si>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</si>
  <si>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</si>
  <si>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</si>
  <si>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</si>
  <si>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</si>
  <si>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</si>
  <si>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</si>
  <si>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</si>
  <si>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</si>
  <si>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</si>
  <si>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</si>
  <si>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</si>
  <si>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</si>
  <si>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</si>
  <si>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</si>
  <si>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</si>
  <si>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</si>
  <si>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</si>
  <si>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</si>
  <si>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</si>
  <si>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</si>
  <si>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</si>
  <si>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</si>
  <si>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</si>
  <si>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</si>
  <si>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</si>
  <si>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</si>
  <si>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</si>
  <si>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</si>
  <si>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</si>
  <si>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</si>
  <si>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</si>
  <si>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</si>
  <si>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</si>
  <si>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</si>
  <si>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</si>
  <si>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</si>
  <si>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</si>
  <si>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</si>
  <si>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</si>
  <si>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</si>
  <si>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</si>
  <si>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</si>
  <si>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</si>
  <si>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</si>
  <si>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</si>
  <si>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</si>
  <si>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</si>
  <si>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</si>
  <si>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</si>
  <si>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</si>
  <si>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</si>
  <si>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</si>
  <si>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</si>
  <si>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</si>
  <si>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</si>
  <si>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</si>
  <si>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</si>
  <si>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</si>
  <si>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</si>
  <si>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</si>
  <si>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</si>
  <si>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</si>
  <si>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</si>
  <si>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</si>
  <si>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</si>
  <si>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</si>
  <si>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</si>
  <si>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</si>
  <si>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</si>
  <si>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</si>
  <si>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</si>
  <si>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</si>
  <si>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</si>
  <si>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</si>
  <si>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</si>
  <si>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</si>
  <si>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</si>
  <si>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</si>
  <si>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</si>
  <si>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</si>
  <si>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</si>
  <si>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</si>
  <si>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</si>
  <si>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</si>
  <si>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</si>
  <si>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</si>
  <si>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</si>
  <si>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</si>
  <si>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</si>
  <si>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</si>
  <si>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</si>
  <si>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</si>
  <si>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</si>
  <si>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</si>
  <si>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</si>
  <si>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</si>
  <si>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</si>
  <si>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</si>
  <si>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</si>
  <si>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</si>
  <si>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</si>
  <si>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</si>
  <si>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</si>
  <si>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</si>
  <si>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</si>
  <si>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</si>
  <si>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</si>
  <si>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</si>
  <si>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</si>
  <si>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</si>
  <si>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</si>
  <si>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</si>
  <si>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</si>
  <si>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</si>
  <si>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</si>
  <si>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</si>
  <si>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</si>
  <si>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</si>
  <si>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</si>
  <si>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</si>
  <si>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</si>
  <si>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</si>
  <si>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</si>
  <si>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</si>
  <si>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</si>
  <si>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</si>
  <si>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</si>
  <si>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</si>
  <si>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</si>
  <si>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</si>
  <si>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</si>
  <si>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</si>
  <si>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</si>
  <si>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</si>
  <si>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</si>
  <si>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</si>
  <si>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</si>
  <si>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</si>
  <si>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</si>
  <si>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</si>
  <si>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</si>
  <si>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</si>
  <si>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</si>
  <si>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</si>
  <si>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</si>
  <si>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</si>
  <si>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</si>
  <si>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</si>
  <si>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</si>
  <si>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</si>
  <si>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</si>
  <si>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</si>
  <si>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</si>
  <si>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</si>
  <si>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</si>
  <si>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</si>
  <si>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</si>
  <si>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</si>
  <si>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</si>
  <si>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</si>
  <si>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</si>
  <si>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</si>
  <si>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</si>
  <si>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</si>
  <si>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</si>
  <si>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</si>
  <si>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</si>
  <si>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</si>
  <si>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</si>
  <si>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</si>
  <si>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</si>
  <si>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</si>
  <si>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</si>
  <si>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</si>
  <si>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</si>
  <si>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</si>
  <si>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</si>
  <si>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</si>
  <si>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</si>
  <si>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</si>
  <si>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</si>
  <si>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</si>
  <si>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</si>
  <si>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</si>
  <si>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</si>
  <si>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</si>
  <si>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</si>
  <si>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</si>
  <si>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</si>
  <si>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</si>
  <si>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</si>
  <si>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</si>
  <si>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</si>
  <si>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</si>
  <si>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</si>
  <si>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</si>
  <si>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</si>
  <si>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</si>
  <si>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</si>
  <si>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</si>
  <si>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</si>
  <si>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</si>
  <si>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</si>
  <si>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</si>
  <si>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</si>
  <si>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</si>
  <si>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</si>
  <si>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</si>
  <si>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</si>
  <si>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</si>
  <si>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</si>
  <si>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</si>
  <si>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</si>
  <si>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</si>
  <si>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</si>
  <si>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</si>
  <si>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</si>
  <si>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</si>
  <si>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</si>
  <si>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</si>
  <si>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</si>
  <si>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</si>
  <si>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</si>
  <si>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</si>
  <si>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</si>
  <si>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</si>
  <si>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</si>
  <si>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</si>
  <si>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</si>
  <si>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</si>
  <si>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</si>
  <si>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</si>
  <si>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</si>
  <si>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</si>
  <si>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</si>
  <si>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</si>
  <si>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</si>
  <si>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</si>
  <si>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</si>
  <si>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</si>
  <si>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</si>
  <si>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</si>
  <si>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</si>
  <si>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</si>
  <si>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</si>
  <si>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</si>
  <si>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</si>
  <si>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</si>
  <si>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</si>
  <si>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</si>
  <si>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</si>
  <si>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</si>
  <si>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</si>
  <si>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</si>
  <si>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</si>
  <si>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</si>
  <si>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</si>
  <si>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</si>
  <si>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</si>
  <si>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</si>
  <si>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</si>
  <si>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</si>
  <si>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</si>
  <si>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</si>
  <si>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</si>
  <si>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</si>
  <si>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</si>
  <si>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</si>
  <si>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</si>
  <si>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</si>
  <si>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</si>
  <si>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</si>
  <si>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</si>
  <si>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</si>
  <si>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</si>
  <si>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</si>
  <si>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</si>
  <si>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</si>
  <si>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</si>
  <si>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</si>
  <si>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</si>
  <si>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</si>
  <si>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</si>
  <si>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</si>
  <si>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</si>
  <si>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</si>
  <si>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</si>
  <si>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</si>
  <si>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</si>
  <si>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</si>
  <si>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</si>
  <si>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</si>
  <si>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</si>
  <si>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</si>
  <si>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</si>
  <si>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</si>
  <si>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</si>
  <si>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</si>
  <si>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</si>
  <si>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</si>
  <si>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</si>
  <si>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</si>
  <si>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</si>
  <si>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</si>
  <si>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</si>
  <si>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</si>
  <si>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</si>
  <si>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</si>
  <si>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</si>
  <si>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</si>
  <si>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</si>
  <si>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</si>
  <si>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</si>
  <si>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</si>
  <si>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</si>
  <si>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</si>
  <si>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</si>
  <si>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</si>
  <si>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</si>
  <si>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</si>
  <si>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</si>
  <si>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</si>
  <si>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</si>
  <si>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</si>
  <si>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</si>
  <si>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</si>
  <si>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</si>
  <si>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</si>
  <si>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</si>
  <si>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</si>
  <si>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</si>
  <si>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</si>
  <si>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</si>
  <si>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</si>
  <si>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</si>
  <si>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</si>
  <si>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</si>
  <si>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</si>
  <si>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</si>
  <si>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</si>
  <si>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</si>
  <si>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</si>
  <si>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</si>
  <si>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</si>
  <si>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</si>
  <si>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</si>
  <si>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</si>
  <si>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</si>
  <si>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</si>
  <si>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</si>
  <si>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</si>
  <si>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</si>
  <si>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</si>
  <si>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</si>
  <si>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</si>
  <si>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</si>
  <si>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</si>
  <si>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</si>
  <si>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</si>
  <si>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</si>
  <si>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</si>
  <si>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</si>
  <si>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</si>
  <si>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</si>
  <si>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</si>
  <si>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</si>
  <si>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</si>
  <si>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</si>
  <si>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</si>
  <si>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</si>
  <si>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</si>
  <si>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</si>
  <si>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</si>
  <si>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</si>
  <si>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</si>
  <si>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</si>
  <si>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</si>
  <si>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</si>
  <si>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</si>
  <si>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</si>
  <si>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</si>
  <si>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</si>
  <si>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</si>
  <si>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</si>
  <si>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</si>
  <si>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</si>
  <si>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</si>
  <si>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</si>
  <si>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</si>
  <si>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</si>
  <si>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</si>
  <si>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</si>
  <si>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</si>
  <si>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</si>
  <si>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</si>
  <si>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</si>
  <si>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</si>
  <si>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</si>
  <si>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</si>
  <si>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</si>
  <si>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</si>
  <si>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</si>
  <si>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</si>
  <si>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</si>
  <si>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</si>
  <si>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</si>
  <si>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</si>
  <si>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</si>
  <si>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</si>
  <si>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</si>
  <si>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</si>
  <si>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</si>
  <si>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</si>
  <si>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</si>
  <si>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</si>
  <si>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</si>
  <si>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</si>
  <si>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</si>
  <si>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</si>
  <si>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</si>
  <si>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</si>
  <si>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</si>
  <si>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</si>
  <si>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</si>
  <si>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</si>
  <si>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</si>
  <si>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</si>
  <si>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</si>
  <si>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</si>
  <si>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</si>
  <si>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</si>
  <si>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</si>
  <si>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</si>
  <si>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</si>
  <si>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</si>
  <si>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</si>
  <si>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</si>
  <si>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</si>
  <si>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</si>
  <si>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</si>
  <si>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</si>
  <si>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</si>
  <si>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</si>
  <si>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</si>
  <si>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</si>
  <si>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</si>
  <si>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</si>
  <si>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</si>
  <si>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</si>
  <si>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</si>
  <si>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</si>
  <si>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</si>
  <si>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</si>
  <si>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</si>
  <si>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</si>
  <si>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</si>
  <si>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</si>
  <si>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</si>
  <si>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</si>
  <si>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</si>
  <si>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</si>
  <si>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</si>
  <si>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</si>
  <si>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</si>
  <si>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</si>
  <si>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</si>
  <si>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</si>
  <si>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</si>
  <si>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</si>
  <si>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</si>
  <si>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</si>
  <si>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</si>
  <si>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</si>
  <si>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</si>
  <si>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</si>
  <si>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</si>
  <si>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</si>
  <si>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</si>
  <si>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</si>
  <si>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</si>
  <si>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</si>
  <si>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</si>
  <si>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</si>
  <si>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</si>
  <si>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</si>
  <si>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</si>
  <si>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</si>
  <si>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</si>
  <si>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</si>
  <si>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</si>
  <si>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</si>
  <si>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</si>
  <si>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</si>
  <si>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</si>
  <si>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</si>
  <si>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</si>
  <si>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</si>
  <si>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</si>
  <si>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</si>
  <si>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</si>
  <si>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</si>
  <si>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</si>
  <si>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</si>
  <si>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</si>
  <si>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</si>
  <si>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</si>
  <si>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</si>
  <si>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</si>
  <si>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</si>
  <si>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</si>
  <si>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</si>
  <si>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</si>
  <si>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</si>
  <si>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</si>
  <si>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</si>
  <si>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</si>
  <si>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</si>
  <si>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</si>
  <si>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</si>
  <si>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</si>
  <si>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</si>
  <si>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</si>
  <si>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</si>
  <si>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</si>
  <si>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</si>
  <si>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</si>
  <si>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</si>
  <si>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</si>
  <si>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</si>
  <si>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</si>
  <si>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</si>
  <si>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</si>
  <si>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</si>
  <si>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</si>
  <si>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</si>
  <si>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</si>
  <si>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</si>
  <si>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</si>
  <si>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</si>
  <si>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</si>
  <si>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</si>
  <si>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</si>
  <si>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</si>
  <si>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</si>
  <si>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</si>
  <si>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</si>
  <si>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</si>
  <si>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</si>
  <si>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</si>
  <si>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</si>
  <si>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</si>
  <si>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</si>
  <si>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</si>
  <si>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</si>
  <si>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</si>
  <si>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</si>
  <si>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</si>
  <si>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</si>
  <si>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</si>
  <si>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</si>
  <si>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</si>
  <si>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</si>
  <si>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</si>
  <si>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</si>
  <si>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</si>
  <si>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</si>
  <si>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</si>
  <si>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</si>
  <si>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</si>
  <si>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</si>
  <si>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</si>
  <si>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</si>
  <si>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</si>
  <si>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</si>
  <si>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</si>
  <si>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</si>
  <si>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</si>
  <si>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</si>
  <si>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</si>
  <si>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</si>
  <si>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</si>
  <si>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</si>
  <si>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</si>
  <si>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</si>
  <si>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</si>
  <si>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</si>
  <si>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</si>
  <si>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</si>
  <si>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</si>
  <si>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</si>
  <si>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</si>
  <si>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</si>
  <si>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</si>
  <si>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</si>
  <si>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</si>
  <si>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</si>
  <si>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</si>
  <si>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</si>
  <si>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</si>
  <si>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</si>
  <si>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</si>
  <si>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</si>
  <si>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</si>
  <si>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</si>
  <si>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</si>
  <si>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</si>
  <si>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</si>
  <si>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</si>
  <si>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</si>
  <si>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</si>
  <si>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</si>
  <si>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</si>
  <si>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</si>
  <si>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</si>
  <si>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</si>
  <si>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</si>
  <si>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</si>
  <si>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</si>
  <si>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</si>
  <si>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</si>
  <si>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</si>
  <si>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</si>
  <si>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</si>
  <si>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</si>
  <si>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</si>
  <si>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</si>
  <si>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</si>
  <si>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</si>
  <si>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</si>
  <si>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</si>
  <si>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</si>
  <si>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</si>
  <si>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</si>
  <si>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</si>
  <si>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</si>
  <si>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</si>
  <si>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</si>
  <si>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</si>
  <si>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</si>
  <si>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</si>
  <si>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</si>
  <si>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</si>
  <si>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</si>
  <si>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</si>
  <si>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</si>
  <si>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</si>
  <si>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</si>
  <si>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</si>
  <si>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</si>
  <si>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</si>
  <si>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</si>
  <si>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</si>
  <si>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</si>
  <si>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</si>
  <si>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</si>
  <si>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</si>
  <si>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</si>
  <si>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</si>
  <si>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</si>
  <si>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</si>
  <si>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</si>
  <si>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</si>
  <si>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</si>
  <si>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</si>
  <si>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</si>
  <si>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</si>
  <si>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</si>
  <si>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</si>
  <si>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</si>
  <si>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</si>
  <si>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</si>
  <si>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</si>
  <si>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</si>
  <si>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</si>
  <si>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</si>
  <si>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</si>
  <si>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</si>
  <si>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</si>
  <si>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</si>
  <si>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</si>
  <si>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</si>
  <si>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</si>
  <si>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</si>
  <si>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</si>
  <si>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</si>
  <si>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</si>
  <si>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</si>
  <si>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</si>
  <si>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</si>
  <si>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</si>
  <si>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</si>
  <si>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</si>
  <si>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</si>
  <si>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</si>
  <si>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</si>
  <si>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</si>
  <si>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</si>
  <si>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</si>
  <si>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</si>
  <si>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</si>
  <si>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</si>
  <si>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</si>
  <si>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</si>
  <si>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</si>
  <si>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</si>
  <si>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</si>
  <si>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</si>
  <si>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</si>
  <si>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</si>
  <si>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</si>
  <si>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</si>
  <si>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</si>
  <si>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</si>
  <si>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</si>
  <si>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</si>
  <si>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</si>
  <si>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</si>
  <si>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</si>
  <si>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</si>
  <si>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</si>
  <si>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</si>
  <si>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</si>
  <si>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</si>
  <si>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</si>
  <si>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</si>
  <si>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</si>
  <si>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</si>
  <si>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</si>
  <si>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</si>
  <si>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</si>
  <si>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</si>
  <si>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</si>
  <si>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</si>
  <si>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</si>
  <si>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</si>
  <si>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</si>
  <si>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</si>
  <si>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</si>
  <si>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</si>
  <si>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</si>
  <si>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</si>
  <si>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</si>
  <si>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</si>
  <si>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</si>
  <si>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</si>
  <si>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</si>
  <si>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</si>
  <si>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</si>
  <si>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</si>
  <si>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</si>
  <si>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</si>
  <si>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</si>
  <si>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</si>
  <si>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</si>
  <si>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</si>
  <si>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</si>
  <si>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</si>
  <si>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</si>
  <si>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</si>
  <si>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</si>
  <si>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</si>
  <si>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</si>
  <si>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</si>
  <si>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</si>
  <si>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</si>
  <si>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</si>
  <si>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</si>
  <si>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</si>
  <si>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</si>
  <si>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</si>
  <si>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</si>
  <si>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</si>
  <si>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</si>
  <si>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</si>
  <si>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</si>
  <si>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</si>
  <si>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</si>
  <si>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</si>
  <si>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</si>
  <si>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</si>
  <si>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</si>
  <si>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</si>
  <si>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</si>
  <si>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</si>
  <si>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</si>
  <si>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</si>
  <si>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</si>
  <si>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</si>
  <si>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</si>
  <si>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</si>
  <si>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</si>
  <si>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</si>
  <si>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</si>
  <si>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</si>
  <si>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</si>
  <si>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</si>
  <si>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</si>
  <si>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</si>
  <si>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</si>
  <si>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</si>
  <si>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</si>
  <si>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</si>
  <si>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</si>
  <si>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</si>
  <si>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</si>
  <si>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</si>
  <si>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</si>
  <si>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</si>
  <si>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</si>
  <si>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</si>
  <si>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</si>
  <si>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</si>
  <si>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</si>
  <si>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</si>
  <si>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</si>
  <si>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</si>
  <si>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</si>
  <si>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</si>
  <si>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</si>
  <si>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</si>
  <si>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</si>
  <si>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</si>
  <si>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</si>
  <si>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</si>
  <si>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</si>
  <si>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</si>
  <si>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</si>
  <si>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</si>
  <si>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</si>
  <si>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</si>
  <si>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</si>
  <si>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</si>
  <si>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</si>
  <si>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</si>
  <si>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</si>
  <si>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</si>
  <si>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</si>
  <si>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</si>
  <si>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</si>
  <si>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</si>
  <si>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</si>
  <si>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</si>
  <si>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</si>
  <si>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</si>
  <si>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</si>
  <si>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</si>
  <si>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</si>
  <si>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</si>
  <si>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</si>
  <si>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</si>
  <si>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</si>
  <si>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</si>
  <si>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</si>
  <si>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</si>
  <si>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</si>
  <si>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</si>
  <si>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</si>
  <si>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</si>
  <si>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</si>
  <si>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</si>
  <si>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</si>
  <si>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</si>
  <si>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</si>
  <si>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</si>
  <si>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</si>
  <si>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</si>
  <si>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</si>
  <si>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</si>
  <si>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</si>
  <si>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</si>
  <si>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</si>
  <si>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</si>
  <si>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</si>
  <si>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</si>
  <si>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</si>
  <si>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</si>
  <si>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</si>
  <si>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</si>
  <si>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</si>
  <si>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</si>
  <si>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</si>
  <si>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</si>
  <si>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</si>
  <si>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</si>
  <si>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</si>
  <si>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</si>
  <si>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</si>
  <si>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</si>
  <si>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</si>
  <si>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</si>
  <si>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</si>
  <si>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</si>
  <si>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</si>
  <si>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</si>
  <si>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</si>
  <si>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</si>
  <si>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</si>
  <si>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</si>
  <si>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</si>
  <si>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</si>
  <si>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</si>
  <si>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</si>
  <si>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</si>
  <si>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</si>
  <si>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</si>
  <si>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</si>
  <si>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</si>
  <si>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</si>
  <si>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</si>
  <si>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</si>
  <si>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</si>
  <si>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</si>
  <si>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</si>
  <si>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</si>
  <si>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</si>
  <si>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</si>
  <si>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</si>
  <si>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</si>
  <si>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</si>
  <si>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</si>
  <si>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</si>
  <si>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</si>
  <si>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</si>
  <si>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</si>
  <si>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</si>
  <si>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</si>
  <si>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</si>
  <si>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</si>
  <si>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</si>
  <si>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</si>
  <si>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</si>
  <si>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</si>
  <si>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</si>
  <si>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</si>
  <si>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</si>
  <si>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</si>
  <si>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</si>
  <si>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</si>
  <si>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</si>
  <si>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</si>
  <si>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</si>
  <si>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</si>
  <si>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Max. Work temp</t>
  </si>
  <si>
    <t>density</t>
  </si>
  <si>
    <t>126 - 163</t>
  </si>
  <si>
    <t>200 Gpa</t>
  </si>
  <si>
    <t>k_thermal W/mK</t>
  </si>
  <si>
    <t>12x10^-6 /degC</t>
  </si>
  <si>
    <t>c_solid J/kgK</t>
  </si>
  <si>
    <t>1425 - 1540</t>
  </si>
  <si>
    <t>400 - 540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</si>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</sst>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2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166224"/>
        <c:axId val="1638160784"/>
      </c:scatterChart>
      <c:valAx>
        <c:axId val="163816622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38160784"/>
        <c:crosses val="autoZero"/>
        <c:crossBetween val="midCat"/>
      </c:valAx>
      <c:valAx>
        <c:axId val="163816078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381662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162416"/>
        <c:axId val="1638162960"/>
      </c:scatterChart>
      <c:valAx>
        <c:axId val="16381624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38162960"/>
        <c:crosses val="autoZero"/>
        <c:crossBetween val="midCat"/>
      </c:valAx>
      <c:valAx>
        <c:axId val="16381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381624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8168400"/>
        <c:axId val="163817003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8167312"/>
        <c:axId val="1638167856"/>
      </c:lineChart>
      <c:catAx>
        <c:axId val="163816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38167856"/>
        <c:crosses val="autoZero"/>
        <c:auto val="1"/>
        <c:lblAlgn val="ctr"/>
        <c:lblOffset val="100"/>
        <c:tickMarkSkip val="1"/>
        <c:noMultiLvlLbl val="0"/>
      </c:catAx>
      <c:valAx>
        <c:axId val="163816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38167312"/>
        <c:crosses val="autoZero"/>
        <c:crossBetween val="between"/>
      </c:valAx>
      <c:catAx>
        <c:axId val="1638168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38170032"/>
        <c:crosses val="autoZero"/>
        <c:auto val="1"/>
        <c:lblAlgn val="ctr"/>
        <c:lblOffset val="100"/>
        <c:noMultiLvlLbl val="0"/>
      </c:catAx>
      <c:valAx>
        <c:axId val="163817003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81684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629824"/>
        <c:axId val="1729069824"/>
      </c:scatterChart>
      <c:valAx>
        <c:axId val="138762982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29069824"/>
        <c:crosses val="autoZero"/>
        <c:crossBetween val="midCat"/>
      </c:valAx>
      <c:valAx>
        <c:axId val="17290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387629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C91278DB-B977-4D7A-B322-3F0EB4F992F5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544A6FB4-0531-4A41-B5FD-1FF9B01E98DA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39CE93C9-4945-4446-8CB5-CA58A1B37107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7DDD3C-9607-47C2-A6F1-AE3B823B434F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3C2075-F34C-4E32-B190-7F0046184F3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20-4556-A27A-157CF7D0CA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80B683-90C9-4FC6-BCA2-2C381A2424F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20-4556-A27A-157CF7D0CA9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20-4556-A27A-157CF7D0CA90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0F885D6-668B-4381-89E3-2433D115CB88}" type="CELLRANGE">
                      <a:rPr lang="en-US"/>
                      <a:pPr>
                        <a:defRPr/>
                      </a:pPr>
                      <a:t>[CELLRANGE]</a:t>
                    </a:fld>
                    <a:endParaRPr lang="es-MX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s-MX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620-4556-A27A-157CF7D0CA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620-4556-A27A-157CF7D0CA90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20-4556-A27A-157CF7D0CA90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B0C0CC84-6E47-411A-8FF0-D487105746F5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620-4556-A27A-157CF7D0CA9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D620-4556-A27A-157CF7D0CA90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06D78FD-0070-4B9C-BFCC-FFDCC264B990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92B2D253-87B7-4C16-AF6C-FFFB51DD1BCD}" type="XVALUE">
                      <a:rPr lang="en-US" baseline="0"/>
                      <a:pPr>
                        <a:defRPr/>
                      </a:pPr>
                      <a:t>[VALOR DE X]</a:t>
                    </a:fld>
                    <a:r>
                      <a:rPr lang="en-US" baseline="0"/>
                      <a:t>, </a:t>
                    </a:r>
                    <a:fld id="{938505E8-3586-4BC2-B0F0-F87854A9694B}" type="YVALUE">
                      <a:rPr lang="en-US" baseline="0"/>
                      <a:pPr>
                        <a:defRPr/>
                      </a:pPr>
                      <a:t>[VALOR DE Y]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620-4556-A27A-157CF7D0CA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D620-4556-A27A-157CF7D0C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1120"/>
        <c:axId val="1729063840"/>
      </c:scatterChart>
      <c:valAx>
        <c:axId val="172906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29063840"/>
        <c:crosses val="autoZero"/>
        <c:crossBetween val="midCat"/>
      </c:valAx>
      <c:valAx>
        <c:axId val="17290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2906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71456"/>
        <c:axId val="1729066560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4384"/>
        <c:axId val="1729058400"/>
      </c:scatterChart>
      <c:valAx>
        <c:axId val="172907145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6560"/>
        <c:crosses val="autoZero"/>
        <c:crossBetween val="midCat"/>
        <c:majorUnit val="2"/>
      </c:valAx>
      <c:valAx>
        <c:axId val="172906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71456"/>
        <c:crosses val="autoZero"/>
        <c:crossBetween val="midCat"/>
      </c:valAx>
      <c:valAx>
        <c:axId val="1729064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29058400"/>
        <c:crosses val="autoZero"/>
        <c:crossBetween val="midCat"/>
      </c:valAx>
      <c:valAx>
        <c:axId val="172905840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438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57856"/>
        <c:axId val="1729072000"/>
      </c:scatterChart>
      <c:valAx>
        <c:axId val="172905785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29072000"/>
        <c:crosses val="autoZero"/>
        <c:crossBetween val="midCat"/>
      </c:valAx>
      <c:valAx>
        <c:axId val="172907200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90578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1664"/>
        <c:axId val="1729069280"/>
      </c:scatterChart>
      <c:valAx>
        <c:axId val="172906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29069280"/>
        <c:crosses val="autoZero"/>
        <c:crossBetween val="midCat"/>
      </c:valAx>
      <c:valAx>
        <c:axId val="172906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90616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2208"/>
        <c:axId val="1729064928"/>
      </c:scatterChart>
      <c:valAx>
        <c:axId val="1729062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4928"/>
        <c:crosses val="autoZero"/>
        <c:crossBetween val="midCat"/>
      </c:valAx>
      <c:valAx>
        <c:axId val="17290649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2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5472"/>
        <c:axId val="1729068192"/>
      </c:scatterChart>
      <c:valAx>
        <c:axId val="172906547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8192"/>
        <c:crosses val="autoZero"/>
        <c:crossBetween val="midCat"/>
      </c:valAx>
      <c:valAx>
        <c:axId val="17290681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54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7104"/>
        <c:axId val="1729063296"/>
      </c:scatterChart>
      <c:valAx>
        <c:axId val="17290671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3296"/>
        <c:crosses val="autoZero"/>
        <c:crossBetween val="midCat"/>
      </c:valAx>
      <c:valAx>
        <c:axId val="172906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71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7648"/>
        <c:axId val="1729066016"/>
      </c:scatterChart>
      <c:valAx>
        <c:axId val="17290676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6016"/>
        <c:crosses val="autoZero"/>
        <c:crossBetween val="midCat"/>
      </c:valAx>
      <c:valAx>
        <c:axId val="17290660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8736"/>
        <c:axId val="1729073088"/>
      </c:scatterChart>
      <c:valAx>
        <c:axId val="172906873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1729073088"/>
        <c:crosses val="autoZero"/>
        <c:crossBetween val="midCat"/>
      </c:valAx>
      <c:valAx>
        <c:axId val="172907308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172906873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070912"/>
        <c:axId val="1729072544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059488"/>
        <c:axId val="1729058944"/>
      </c:lineChart>
      <c:catAx>
        <c:axId val="172907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072544"/>
        <c:crosses val="autoZero"/>
        <c:auto val="1"/>
        <c:lblAlgn val="ctr"/>
        <c:lblOffset val="100"/>
        <c:noMultiLvlLbl val="0"/>
      </c:catAx>
      <c:valAx>
        <c:axId val="172907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070912"/>
        <c:crosses val="autoZero"/>
        <c:crossBetween val="between"/>
      </c:valAx>
      <c:valAx>
        <c:axId val="1729058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059488"/>
        <c:crosses val="max"/>
        <c:crossBetween val="between"/>
      </c:valAx>
      <c:catAx>
        <c:axId val="1729059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29058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060032"/>
        <c:axId val="1729060576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466560"/>
        <c:axId val="1735467104"/>
      </c:lineChart>
      <c:catAx>
        <c:axId val="172906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29060576"/>
        <c:crosses val="autoZero"/>
        <c:auto val="1"/>
        <c:lblAlgn val="ctr"/>
        <c:lblOffset val="100"/>
        <c:noMultiLvlLbl val="0"/>
      </c:catAx>
      <c:valAx>
        <c:axId val="172906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29060032"/>
        <c:crosses val="autoZero"/>
        <c:crossBetween val="between"/>
      </c:valAx>
      <c:valAx>
        <c:axId val="17354671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35466560"/>
        <c:crosses val="max"/>
        <c:crossBetween val="between"/>
      </c:valAx>
      <c:catAx>
        <c:axId val="17354665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1735467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72544"/>
        <c:axId val="1735473632"/>
      </c:scatterChart>
      <c:valAx>
        <c:axId val="17354725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3632"/>
        <c:crosses val="autoZero"/>
        <c:crossBetween val="midCat"/>
        <c:majorUnit val="100"/>
      </c:valAx>
      <c:valAx>
        <c:axId val="17354736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25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76896"/>
        <c:axId val="1735477984"/>
      </c:scatterChart>
      <c:valAx>
        <c:axId val="173547689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7984"/>
        <c:crosses val="autoZero"/>
        <c:crossBetween val="midCat"/>
        <c:majorUnit val="100"/>
      </c:valAx>
      <c:valAx>
        <c:axId val="17354779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73088"/>
        <c:axId val="1735466016"/>
      </c:scatterChart>
      <c:valAx>
        <c:axId val="173547308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6016"/>
        <c:crosses val="autoZero"/>
        <c:crossBetween val="midCat"/>
        <c:majorUnit val="100"/>
      </c:valAx>
      <c:valAx>
        <c:axId val="17354660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3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64384"/>
        <c:axId val="1735467648"/>
      </c:scatterChart>
      <c:valAx>
        <c:axId val="1735464384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7648"/>
        <c:crosses val="autoZero"/>
        <c:crossBetween val="midCat"/>
        <c:majorUnit val="100"/>
      </c:valAx>
      <c:valAx>
        <c:axId val="17354676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43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69824"/>
        <c:axId val="1735474176"/>
      </c:scatterChart>
      <c:valAx>
        <c:axId val="173546982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4176"/>
        <c:crosses val="autoZero"/>
        <c:crossBetween val="midCat"/>
      </c:valAx>
      <c:valAx>
        <c:axId val="1735474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98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63840"/>
        <c:axId val="1735474720"/>
      </c:scatterChart>
      <c:valAx>
        <c:axId val="173546384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4720"/>
        <c:crosses val="autoZero"/>
        <c:crossBetween val="midCat"/>
      </c:valAx>
      <c:valAx>
        <c:axId val="173547472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38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64928"/>
        <c:axId val="1735471456"/>
      </c:scatterChart>
      <c:valAx>
        <c:axId val="173546492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1456"/>
        <c:crosses val="autoZero"/>
        <c:crossBetween val="midCat"/>
      </c:valAx>
      <c:valAx>
        <c:axId val="173547145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49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77440"/>
        <c:axId val="1735465472"/>
      </c:scatterChart>
      <c:valAx>
        <c:axId val="173547744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5472"/>
        <c:crosses val="autoZero"/>
        <c:crossBetween val="midCat"/>
        <c:majorUnit val="2"/>
      </c:valAx>
      <c:valAx>
        <c:axId val="173546547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7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chart" Target="../charts/chart14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94CD42FF-7416-4AFF-8B3A-110604287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1127760</xdr:colOff>
          <xdr:row>39</xdr:row>
          <xdr:rowOff>144780</xdr:rowOff>
        </xdr:from>
        <xdr:to>
          <xdr:col>3</xdr:col>
          <xdr:colOff>99060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137160</xdr:rowOff>
        </xdr:from>
        <xdr:to>
          <xdr:col>1</xdr:col>
          <xdr:colOff>937260</xdr:colOff>
          <xdr:row>41</xdr:row>
          <xdr:rowOff>144780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A2AF755F-6EA6-6C2E-A769-106DFD01E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8347</xdr:colOff>
      <xdr:row>20</xdr:row>
      <xdr:rowOff>155303</xdr:rowOff>
    </xdr:from>
    <xdr:to>
      <xdr:col>10</xdr:col>
      <xdr:colOff>254000</xdr:colOff>
      <xdr:row>42</xdr:row>
      <xdr:rowOff>130447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68E634A7-8D33-11A0-D23F-6B9721EA6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0E2004A-3AFC-9417-5EB4-8E7FC4687C65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ACE0750-A5E7-0B5F-3EFD-D84D4E74D89E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FEFD4790-6202-32A4-D55E-7781B91E1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144780</xdr:colOff>
      <xdr:row>141</xdr:row>
      <xdr:rowOff>160020</xdr:rowOff>
    </xdr:from>
    <xdr:to>
      <xdr:col>11</xdr:col>
      <xdr:colOff>212912</xdr:colOff>
      <xdr:row>162</xdr:row>
      <xdr:rowOff>116169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7D95A3B4-EE8B-6930-1F54-10B5D835F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860" y="14653260"/>
          <a:ext cx="2834640" cy="3528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163</xdr:row>
      <xdr:rowOff>106680</xdr:rowOff>
    </xdr:from>
    <xdr:to>
      <xdr:col>17</xdr:col>
      <xdr:colOff>289560</xdr:colOff>
      <xdr:row>178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227A2B81-BB30-4B56-84A9-46337B02F9F8}"/>
            </a:ext>
          </a:extLst>
        </xdr:cNvPr>
        <xdr:cNvGrpSpPr>
          <a:grpSpLocks/>
        </xdr:cNvGrpSpPr>
      </xdr:nvGrpSpPr>
      <xdr:grpSpPr bwMode="auto">
        <a:xfrm>
          <a:off x="7939314" y="27467379"/>
          <a:ext cx="4608286" cy="2449285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4F660C9E-2C7E-F527-6D16-39D2E3192EA1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C497A231-8F45-E2FE-99A6-D9BD58CB75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557775A-96CB-20C1-61CE-B26C7FF362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A171A7DC-EE1B-5605-2EFE-637F27B84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114299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BD8ECC1B-7D7B-6E1C-3FB6-FF2CBB2F78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1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642985C7-92FC-43DB-F6B2-0BF54BB40287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E06EB8E1-64D7-928E-C3D2-874088558901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5A965C78-7EEC-DDCD-28E1-88EE2646A28C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179</xdr:row>
      <xdr:rowOff>129540</xdr:rowOff>
    </xdr:from>
    <xdr:to>
      <xdr:col>15</xdr:col>
      <xdr:colOff>342901</xdr:colOff>
      <xdr:row>187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EA1D9F23-51A9-CF4E-E433-F3658D5796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3C6443C4-158B-3A2E-36A3-62C7BA3B8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A8B7AE0F-EF82-F343-7439-48920AE9A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0E25EA3-551A-4E16-938D-C96AC7862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70092" y="18056711"/>
          <a:ext cx="5915969" cy="378182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8C92CC32-CDCC-D484-2AB7-4C0E7B312DAC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481854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770877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4D559494-CB59-D513-902B-6CA7CF8C5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C8A88BAD-C427-FE01-1964-1B2EC7F16C91}"/>
            </a:ext>
          </a:extLst>
        </xdr:cNvPr>
        <xdr:cNvGrpSpPr>
          <a:grpSpLocks/>
        </xdr:cNvGrpSpPr>
      </xdr:nvGrpSpPr>
      <xdr:grpSpPr bwMode="auto">
        <a:xfrm>
          <a:off x="4997450" y="5499100"/>
          <a:ext cx="508000" cy="2794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416AFC2A-AE16-BEFC-8767-E6ACB4CFF493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D5C25182-3F7D-BAB6-4EA0-9FAAC7F30868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31</xdr:row>
          <xdr:rowOff>60960</xdr:rowOff>
        </xdr:from>
        <xdr:to>
          <xdr:col>9</xdr:col>
          <xdr:colOff>594360</xdr:colOff>
          <xdr:row>33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876824E6-426F-7FCA-A919-A4394DA91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4D4EBFE2-D603-0578-5D29-5B3C54CE8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6FD65B98-BFAA-1662-EB7A-72768BA5E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F721CD73-8795-9A20-91DC-DDCC074A2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8B67D13-4546-DCA4-32BA-AC3BEF7DA226}"/>
            </a:ext>
          </a:extLst>
        </xdr:cNvPr>
        <xdr:cNvGrpSpPr>
          <a:grpSpLocks/>
        </xdr:cNvGrpSpPr>
      </xdr:nvGrpSpPr>
      <xdr:grpSpPr bwMode="auto">
        <a:xfrm>
          <a:off x="1830294" y="3567953"/>
          <a:ext cx="508747" cy="25885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754DE380-7956-2041-EEBF-33167AA2EAD5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47D6B53C-5380-3625-9E6B-FB50B885BDA6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82B66BD-A726-DF25-6B09-1FD38796D1E7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21</xdr:row>
          <xdr:rowOff>22860</xdr:rowOff>
        </xdr:from>
        <xdr:to>
          <xdr:col>5</xdr:col>
          <xdr:colOff>601980</xdr:colOff>
          <xdr:row>23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617220</xdr:colOff>
          <xdr:row>23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5E28E901-0E6D-7A41-49E7-C7B810DB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94F8EE44-DC76-D153-8ED8-7E18A6636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C69F2775-6AF7-FFFC-2BCF-3FC5C9F65D2E}"/>
            </a:ext>
          </a:extLst>
        </xdr:cNvPr>
        <xdr:cNvGrpSpPr>
          <a:grpSpLocks/>
        </xdr:cNvGrpSpPr>
      </xdr:nvGrpSpPr>
      <xdr:grpSpPr bwMode="auto">
        <a:xfrm>
          <a:off x="1988457" y="3439886"/>
          <a:ext cx="509814" cy="25672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51513E4F-A91B-5A2D-779A-F12DA8C204A7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E4101316-2C74-1565-4C93-DD39A3BEBADA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20</xdr:row>
          <xdr:rowOff>0</xdr:rowOff>
        </xdr:from>
        <xdr:to>
          <xdr:col>5</xdr:col>
          <xdr:colOff>746760</xdr:colOff>
          <xdr:row>22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5D87260E-40F6-81ED-CD25-25DBC6408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2CB7867-79C7-831B-0BCD-DB907A3E749E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A3C70C0C-1CB6-B0C1-FC2B-90D347FB1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2B478BC-6639-8A3E-9F3B-2105BFC59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C730F36-D3F1-5D4C-8387-2A1F33905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A8702A9-7C26-32D7-61B8-1607C31E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D37BBA8-5645-5129-0A49-046D563EFEF2}"/>
            </a:ext>
          </a:extLst>
        </xdr:cNvPr>
        <xdr:cNvGrpSpPr/>
      </xdr:nvGrpSpPr>
      <xdr:grpSpPr>
        <a:xfrm>
          <a:off x="12794706" y="3270367"/>
          <a:ext cx="5848883" cy="323478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3F0A7DE1-887E-12B8-480B-B118FE1D7BC7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607BAEA8-4A62-2762-55DB-767F6F545EC5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C66955D-A453-81B3-6BF3-7070C457D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E8CB0D12-D107-B877-E153-1C1453D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37</xdr:row>
      <xdr:rowOff>136392</xdr:rowOff>
    </xdr:from>
    <xdr:to>
      <xdr:col>10</xdr:col>
      <xdr:colOff>225091</xdr:colOff>
      <xdr:row>50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1E5B58D-BC13-2B83-D41B-1F2E6E07F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47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BE4750EA-F793-7C05-9D55-BBC22CFFA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617905CF-770F-E4AF-E48F-A1828F5E2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13212BFE-D5B5-8AB8-2848-C07D41961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88E81F0D-BC60-5904-593C-0FC6013EF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20</xdr:row>
          <xdr:rowOff>30480</xdr:rowOff>
        </xdr:from>
        <xdr:to>
          <xdr:col>19</xdr:col>
          <xdr:colOff>365760</xdr:colOff>
          <xdr:row>23</xdr:row>
          <xdr:rowOff>175260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30480</xdr:rowOff>
        </xdr:from>
        <xdr:to>
          <xdr:col>19</xdr:col>
          <xdr:colOff>342900</xdr:colOff>
          <xdr:row>6</xdr:row>
          <xdr:rowOff>160020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68580</xdr:rowOff>
        </xdr:from>
        <xdr:to>
          <xdr:col>19</xdr:col>
          <xdr:colOff>342900</xdr:colOff>
          <xdr:row>10</xdr:row>
          <xdr:rowOff>160020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11</xdr:row>
          <xdr:rowOff>106680</xdr:rowOff>
        </xdr:from>
        <xdr:to>
          <xdr:col>19</xdr:col>
          <xdr:colOff>350520</xdr:colOff>
          <xdr:row>15</xdr:row>
          <xdr:rowOff>68580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15</xdr:row>
          <xdr:rowOff>144780</xdr:rowOff>
        </xdr:from>
        <xdr:to>
          <xdr:col>19</xdr:col>
          <xdr:colOff>350520</xdr:colOff>
          <xdr:row>19</xdr:row>
          <xdr:rowOff>106680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24</xdr:row>
          <xdr:rowOff>76200</xdr:rowOff>
        </xdr:from>
        <xdr:to>
          <xdr:col>19</xdr:col>
          <xdr:colOff>365760</xdr:colOff>
          <xdr:row>27</xdr:row>
          <xdr:rowOff>160020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AEC815BA-1B25-0B48-6478-059A5A6C5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B47E2674-B029-899E-F17E-BF206FDAD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9BEDFB1B-AE3B-3216-A467-A90232642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413DC1F6-5261-58C3-D276-3F9ED71B9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2F7EB996-32CE-D8FD-DC38-EFAAA6EAB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SOFFICE\EXCEL\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onardo.valadez\OneDrive%20-%20frisa\01%20CODIGOS\RocketMotor\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tubosmonterrey.com/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tuboreymonterrey.com.mx/" TargetMode="Externa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tubosdeacero.mx/index.html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baseColWidth="10" defaultColWidth="8.88671875" defaultRowHeight="13.2"/>
  <cols>
    <col min="1" max="1" width="9.109375" customWidth="1"/>
    <col min="2" max="2" width="56.88671875" customWidth="1"/>
    <col min="3" max="3" width="9.109375" customWidth="1"/>
    <col min="4" max="4" width="9.5546875" customWidth="1"/>
    <col min="5" max="5" width="17.33203125" customWidth="1"/>
    <col min="6" max="8" width="9.109375" customWidth="1"/>
    <col min="9" max="9" width="11.109375" customWidth="1"/>
  </cols>
  <sheetData>
    <row r="4" spans="2:9" ht="20.399999999999999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" thickBot="1">
      <c r="B5" s="227" t="s">
        <v>429</v>
      </c>
      <c r="D5" s="229" t="s">
        <v>191</v>
      </c>
      <c r="E5" s="315" t="s">
        <v>533</v>
      </c>
      <c r="I5" s="271"/>
    </row>
    <row r="6" spans="2:9" ht="15.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zoomScale="70" zoomScaleNormal="70" workbookViewId="0">
      <selection activeCell="D44" sqref="D44"/>
    </sheetView>
  </sheetViews>
  <sheetFormatPr baseColWidth="10" defaultColWidth="8.88671875" defaultRowHeight="13.2"/>
  <cols>
    <col min="1" max="1" width="4.33203125" customWidth="1"/>
    <col min="2" max="2" width="16.5546875" customWidth="1"/>
    <col min="3" max="3" width="13.44140625" customWidth="1"/>
    <col min="4" max="4" width="14.109375" customWidth="1"/>
    <col min="5" max="5" width="12" bestFit="1" customWidth="1"/>
    <col min="6" max="6" width="10.88671875" customWidth="1"/>
    <col min="7" max="7" width="17.109375" customWidth="1"/>
    <col min="8" max="8" width="12.5546875" bestFit="1" customWidth="1"/>
    <col min="9" max="9" width="11" bestFit="1" customWidth="1"/>
    <col min="10" max="10" width="14.88671875" customWidth="1"/>
    <col min="11" max="11" width="13.109375" customWidth="1"/>
    <col min="12" max="12" width="12.44140625" bestFit="1" customWidth="1"/>
    <col min="13" max="13" width="13.44140625" customWidth="1"/>
    <col min="14" max="14" width="13.5546875" customWidth="1"/>
    <col min="15" max="15" width="2.33203125" customWidth="1"/>
    <col min="16" max="16" width="5" bestFit="1" customWidth="1"/>
    <col min="17" max="17" width="8.88671875" customWidth="1"/>
    <col min="18" max="18" width="20.1093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8" thickBot="1">
      <c r="B11" s="396" t="s">
        <v>569</v>
      </c>
    </row>
    <row r="12" spans="1:256" s="394" customFormat="1" ht="13.8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8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8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8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8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8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8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8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8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8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8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8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8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8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1127760</xdr:colOff>
                    <xdr:row>39</xdr:row>
                    <xdr:rowOff>144780</xdr:rowOff>
                  </from>
                  <to>
                    <xdr:col>3</xdr:col>
                    <xdr:colOff>99060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137160</xdr:rowOff>
                  </from>
                  <to>
                    <xdr:col>1</xdr:col>
                    <xdr:colOff>937260</xdr:colOff>
                    <xdr:row>41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196"/>
  <sheetViews>
    <sheetView topLeftCell="A70" zoomScale="70" zoomScaleNormal="70" workbookViewId="0">
      <selection activeCell="L13" sqref="L13"/>
    </sheetView>
  </sheetViews>
  <sheetFormatPr baseColWidth="10" defaultColWidth="8.88671875" defaultRowHeight="13.2"/>
  <cols>
    <col min="1" max="1" width="6.33203125" customWidth="1"/>
    <col min="2" max="2" width="10.6640625" customWidth="1"/>
    <col min="3" max="4" width="8.88671875" customWidth="1"/>
    <col min="5" max="5" width="13.109375" bestFit="1" customWidth="1"/>
    <col min="6" max="6" width="12.44140625" bestFit="1" customWidth="1"/>
    <col min="7" max="7" width="6.33203125" customWidth="1"/>
    <col min="8" max="8" width="5.44140625" customWidth="1"/>
    <col min="9" max="9" width="11.88671875" bestFit="1" customWidth="1"/>
    <col min="10" max="10" width="8.88671875" customWidth="1"/>
    <col min="11" max="11" width="14.109375" customWidth="1"/>
    <col min="12" max="12" width="14.88671875" customWidth="1"/>
    <col min="13" max="13" width="11.44140625" bestFit="1" customWidth="1"/>
    <col min="14" max="14" width="8.33203125" customWidth="1"/>
    <col min="15" max="15" width="17.33203125" customWidth="1"/>
    <col min="16" max="16" width="10" customWidth="1"/>
    <col min="17" max="17" width="9.6640625" customWidth="1"/>
    <col min="18" max="18" width="17" customWidth="1"/>
    <col min="19" max="19" width="12.6640625" customWidth="1"/>
    <col min="20" max="20" width="10.44140625" customWidth="1"/>
    <col min="21" max="21" width="10.33203125" customWidth="1"/>
  </cols>
  <sheetData>
    <row r="1" spans="1:21" ht="13.8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8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J11" s="8"/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8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1118</v>
      </c>
      <c r="S22" s="789" t="s">
        <v>1119</v>
      </c>
    </row>
    <row r="23" spans="2:21" ht="13.8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8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8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8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8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8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8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1093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1092</v>
      </c>
    </row>
    <row r="32" spans="2:21" ht="13.8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1091</v>
      </c>
    </row>
    <row r="34" spans="2:22" ht="13.8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1090</v>
      </c>
    </row>
    <row r="36" spans="2:22" ht="13.8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8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1118</v>
      </c>
      <c r="S37" s="789" t="s">
        <v>1119</v>
      </c>
    </row>
    <row r="38" spans="2:22" ht="13.8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8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8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8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8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8" thickBot="1">
      <c r="L56" s="779" t="s">
        <v>1081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1084</v>
      </c>
    </row>
    <row r="58" spans="2:24">
      <c r="L58" s="415" t="s">
        <v>1050</v>
      </c>
      <c r="N58">
        <f>PI()*M60^2*(1/4)</f>
        <v>966.51600642514586</v>
      </c>
      <c r="O58" s="415" t="s">
        <v>1080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1085</v>
      </c>
      <c r="U59" t="s">
        <v>1073</v>
      </c>
    </row>
    <row r="60" spans="2:24" ht="13.8" thickBot="1">
      <c r="L60" s="8" t="s">
        <v>1079</v>
      </c>
      <c r="M60">
        <f>M59-M61*2</f>
        <v>35.080000000000005</v>
      </c>
      <c r="N60" s="8" t="s">
        <v>2</v>
      </c>
      <c r="O60" s="8" t="s">
        <v>1079</v>
      </c>
      <c r="P60">
        <f>+P59-P61*2</f>
        <v>31.080000000000005</v>
      </c>
      <c r="Q60" s="8" t="s">
        <v>2</v>
      </c>
    </row>
    <row r="61" spans="2:24" ht="13.8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1.5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1076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1075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1077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1078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1128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1074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6">
      <c r="B72">
        <v>3</v>
      </c>
      <c r="C72">
        <v>151</v>
      </c>
      <c r="L72" s="771" t="s">
        <v>1056</v>
      </c>
      <c r="M72" s="10">
        <f>2*((M61*M65)/(M59*M62))</f>
        <v>26.995260663507107</v>
      </c>
      <c r="N72" s="8" t="s">
        <v>87</v>
      </c>
      <c r="O72" s="771" t="s">
        <v>1056</v>
      </c>
      <c r="P72" s="10">
        <f>2*((M61*P65)/(M59*M62))</f>
        <v>16.197156398104262</v>
      </c>
      <c r="Q72" s="8" t="s">
        <v>87</v>
      </c>
    </row>
    <row r="73" spans="2:24" ht="15.6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6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2.8864799999999999E-2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9.0681443627338654E-2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1082</v>
      </c>
    </row>
    <row r="85" spans="2:16">
      <c r="L85" s="8" t="s">
        <v>1083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1086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1172</v>
      </c>
      <c r="F93" s="789" t="s">
        <v>1173</v>
      </c>
      <c r="L93" s="8" t="s">
        <v>1088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1089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1087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8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1132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1080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1085</v>
      </c>
      <c r="U101" t="s">
        <v>1073</v>
      </c>
    </row>
    <row r="102" spans="2:24" ht="13.8" thickBot="1">
      <c r="L102" s="8" t="s">
        <v>1079</v>
      </c>
      <c r="M102">
        <f>M101-M103*2</f>
        <v>35.08</v>
      </c>
      <c r="N102" s="8" t="s">
        <v>2</v>
      </c>
      <c r="O102" s="8" t="s">
        <v>1079</v>
      </c>
      <c r="P102">
        <f>+P101-P103*2</f>
        <v>31.08</v>
      </c>
      <c r="Q102" s="8" t="s">
        <v>2</v>
      </c>
    </row>
    <row r="103" spans="2:24" ht="13.8" thickBot="1">
      <c r="B103" s="789" t="s">
        <v>53</v>
      </c>
      <c r="C103" s="789" t="s">
        <v>90</v>
      </c>
      <c r="D103" s="789" t="s">
        <v>1174</v>
      </c>
      <c r="E103" s="789" t="s">
        <v>1175</v>
      </c>
      <c r="G103" s="789" t="s">
        <v>1176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1177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1076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1075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1077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1078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1074</v>
      </c>
      <c r="P112" s="737"/>
      <c r="Q112" s="738"/>
    </row>
    <row r="113" spans="12:17">
      <c r="L113" s="415"/>
      <c r="P113" s="737"/>
      <c r="Q113" s="738"/>
    </row>
    <row r="114" spans="12:17" ht="15.6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6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6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1133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1082</v>
      </c>
    </row>
    <row r="127" spans="12:17">
      <c r="L127" s="8" t="s">
        <v>1083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2:17">
      <c r="L129" s="722" t="s">
        <v>964</v>
      </c>
      <c r="M129">
        <v>415</v>
      </c>
      <c r="N129" s="8" t="s">
        <v>87</v>
      </c>
    </row>
    <row r="130" spans="2:17">
      <c r="L130" s="2" t="s">
        <v>965</v>
      </c>
      <c r="M130">
        <v>200000</v>
      </c>
      <c r="N130" s="8" t="s">
        <v>87</v>
      </c>
    </row>
    <row r="131" spans="2:17">
      <c r="L131" s="725" t="s">
        <v>968</v>
      </c>
      <c r="M131">
        <v>0.28999999999999998</v>
      </c>
    </row>
    <row r="132" spans="2:17">
      <c r="J132" t="s">
        <v>1179</v>
      </c>
    </row>
    <row r="133" spans="2:17">
      <c r="L133" s="415" t="s">
        <v>1086</v>
      </c>
    </row>
    <row r="134" spans="2:17">
      <c r="L134" s="8" t="s">
        <v>213</v>
      </c>
      <c r="M134">
        <v>0.23699999999999999</v>
      </c>
      <c r="N134" s="8" t="s">
        <v>802</v>
      </c>
    </row>
    <row r="135" spans="2:17">
      <c r="L135" s="8" t="s">
        <v>1088</v>
      </c>
      <c r="M135">
        <f>M134*((PI()/4)*((M101/1000)^2-(M102/1000)^2))</f>
        <v>3.9720949140422398E-5</v>
      </c>
      <c r="N135" s="8" t="s">
        <v>1041</v>
      </c>
    </row>
    <row r="136" spans="2:17">
      <c r="L136" s="8" t="s">
        <v>1089</v>
      </c>
      <c r="M136">
        <v>7850</v>
      </c>
      <c r="N136" s="8" t="s">
        <v>805</v>
      </c>
      <c r="P136" s="8"/>
    </row>
    <row r="137" spans="2:17">
      <c r="L137" s="8" t="s">
        <v>1087</v>
      </c>
      <c r="M137">
        <f>M136*M135</f>
        <v>0.31180945075231581</v>
      </c>
      <c r="N137" s="8" t="s">
        <v>104</v>
      </c>
    </row>
    <row r="139" spans="2:17">
      <c r="E139" t="s">
        <v>1178</v>
      </c>
    </row>
    <row r="141" spans="2:17">
      <c r="Q141" s="415"/>
    </row>
    <row r="142" spans="2:17">
      <c r="B142" s="8" t="s">
        <v>688</v>
      </c>
    </row>
    <row r="143" spans="2:17">
      <c r="B143" s="8" t="s">
        <v>689</v>
      </c>
    </row>
    <row r="144" spans="2:17">
      <c r="M144" t="s">
        <v>1059</v>
      </c>
    </row>
    <row r="145" spans="2:23"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1068</v>
      </c>
      <c r="S145" t="s">
        <v>1062</v>
      </c>
      <c r="T145" t="s">
        <v>1070</v>
      </c>
      <c r="U145" t="s">
        <v>1063</v>
      </c>
      <c r="V145" t="s">
        <v>1065</v>
      </c>
      <c r="W145" t="s">
        <v>1064</v>
      </c>
    </row>
    <row r="146" spans="2:23">
      <c r="M146">
        <v>415</v>
      </c>
      <c r="N146">
        <v>240</v>
      </c>
      <c r="O146" t="s">
        <v>1066</v>
      </c>
      <c r="P146" t="s">
        <v>1067</v>
      </c>
      <c r="Q146">
        <v>0.28999999999999998</v>
      </c>
      <c r="R146">
        <v>50</v>
      </c>
      <c r="S146" t="s">
        <v>1069</v>
      </c>
      <c r="T146">
        <v>486</v>
      </c>
      <c r="U146" t="s">
        <v>1071</v>
      </c>
      <c r="V146">
        <v>7850</v>
      </c>
      <c r="W146" t="s">
        <v>1072</v>
      </c>
    </row>
    <row r="150" spans="2:23">
      <c r="B150" s="8" t="s">
        <v>690</v>
      </c>
    </row>
    <row r="151" spans="2:23">
      <c r="M151" s="151" t="s">
        <v>142</v>
      </c>
      <c r="N151" t="s">
        <v>1030</v>
      </c>
    </row>
    <row r="152" spans="2:23">
      <c r="M152" t="s">
        <v>1024</v>
      </c>
      <c r="N152" t="s">
        <v>1025</v>
      </c>
      <c r="O152" t="s">
        <v>6</v>
      </c>
      <c r="P152" t="s">
        <v>45</v>
      </c>
    </row>
    <row r="153" spans="2:23">
      <c r="M153" s="39" t="s">
        <v>1026</v>
      </c>
      <c r="N153">
        <v>2.87</v>
      </c>
      <c r="O153">
        <f>26.7</f>
        <v>26.7</v>
      </c>
      <c r="P153">
        <f>O153-2*N153</f>
        <v>20.96</v>
      </c>
    </row>
    <row r="154" spans="2:23">
      <c r="M154" s="39" t="s">
        <v>1027</v>
      </c>
      <c r="N154">
        <v>3.91</v>
      </c>
      <c r="O154">
        <f>26.7</f>
        <v>26.7</v>
      </c>
      <c r="P154">
        <f>O154-2*N154</f>
        <v>18.88</v>
      </c>
    </row>
    <row r="155" spans="2:23">
      <c r="B155" s="8" t="s">
        <v>691</v>
      </c>
      <c r="M155" s="39">
        <v>160</v>
      </c>
      <c r="N155">
        <v>5.56</v>
      </c>
      <c r="O155">
        <f>26.7</f>
        <v>26.7</v>
      </c>
      <c r="P155">
        <f>O155-2*N155</f>
        <v>15.58</v>
      </c>
    </row>
    <row r="156" spans="2:23">
      <c r="M156" s="39" t="s">
        <v>1028</v>
      </c>
      <c r="N156">
        <v>7.82</v>
      </c>
      <c r="O156">
        <f>26.7</f>
        <v>26.7</v>
      </c>
      <c r="P156">
        <f>O156-2*N156</f>
        <v>11.059999999999999</v>
      </c>
    </row>
    <row r="158" spans="2:23" ht="13.8" thickBot="1">
      <c r="M158" t="s">
        <v>1024</v>
      </c>
      <c r="N158" t="s">
        <v>1025</v>
      </c>
      <c r="O158" t="s">
        <v>6</v>
      </c>
      <c r="P158" t="s">
        <v>45</v>
      </c>
      <c r="Q158" s="789" t="s">
        <v>1131</v>
      </c>
      <c r="R158" s="789"/>
    </row>
    <row r="159" spans="2:23" ht="13.8" thickBot="1">
      <c r="M159" s="757" t="s">
        <v>1026</v>
      </c>
      <c r="N159" s="758">
        <v>3.56</v>
      </c>
      <c r="O159" s="758">
        <v>42.2</v>
      </c>
      <c r="P159" s="759">
        <f>O159-2*N159</f>
        <v>35.080000000000005</v>
      </c>
      <c r="Q159">
        <f>(38-P159)/2</f>
        <v>1.4599999999999973</v>
      </c>
    </row>
    <row r="160" spans="2:23" ht="13.8" thickBot="1">
      <c r="M160" s="39" t="s">
        <v>1027</v>
      </c>
      <c r="N160">
        <v>4.8499999999999996</v>
      </c>
      <c r="O160" s="758">
        <v>42.2</v>
      </c>
      <c r="P160">
        <f>O160-2*N160</f>
        <v>32.5</v>
      </c>
      <c r="Q160">
        <f t="shared" ref="Q160:Q161" si="10">(38-P160)/2</f>
        <v>2.75</v>
      </c>
    </row>
    <row r="161" spans="2:17" ht="13.8" thickBot="1">
      <c r="B161" s="8" t="s">
        <v>692</v>
      </c>
      <c r="M161" s="39">
        <v>160</v>
      </c>
      <c r="N161">
        <v>6.35</v>
      </c>
      <c r="O161" s="758">
        <v>42.2</v>
      </c>
      <c r="P161">
        <f>O161-2*N161</f>
        <v>29.500000000000004</v>
      </c>
      <c r="Q161">
        <f t="shared" si="10"/>
        <v>4.2499999999999982</v>
      </c>
    </row>
    <row r="172" spans="2:17">
      <c r="B172" t="s">
        <v>941</v>
      </c>
    </row>
    <row r="173" spans="2:17">
      <c r="B173" s="765" t="s">
        <v>142</v>
      </c>
      <c r="C173" s="143" t="s">
        <v>937</v>
      </c>
    </row>
    <row r="174" spans="2:17">
      <c r="B174" s="765" t="s">
        <v>139</v>
      </c>
      <c r="C174" s="143" t="s">
        <v>938</v>
      </c>
    </row>
    <row r="175" spans="2:17">
      <c r="B175" s="765" t="s">
        <v>140</v>
      </c>
      <c r="C175" s="143" t="s">
        <v>939</v>
      </c>
    </row>
    <row r="176" spans="2:17">
      <c r="B176" s="765" t="s">
        <v>141</v>
      </c>
      <c r="C176" s="143" t="s">
        <v>940</v>
      </c>
    </row>
    <row r="177" spans="2:17">
      <c r="B177" s="765" t="s">
        <v>769</v>
      </c>
      <c r="C177" s="143" t="s">
        <v>942</v>
      </c>
    </row>
    <row r="192" spans="2:17">
      <c r="N192" t="s">
        <v>1031</v>
      </c>
      <c r="Q192" t="s">
        <v>1032</v>
      </c>
    </row>
    <row r="193" spans="13:18">
      <c r="M193" t="s">
        <v>1024</v>
      </c>
      <c r="N193" t="s">
        <v>1025</v>
      </c>
      <c r="O193" t="s">
        <v>6</v>
      </c>
      <c r="P193" t="s">
        <v>45</v>
      </c>
      <c r="Q193" t="s">
        <v>6</v>
      </c>
      <c r="R193" t="s">
        <v>1033</v>
      </c>
    </row>
    <row r="194" spans="13:18" ht="13.8" thickBot="1">
      <c r="M194" s="39" t="s">
        <v>1026</v>
      </c>
      <c r="N194">
        <v>3.56</v>
      </c>
      <c r="O194">
        <v>42.2</v>
      </c>
      <c r="P194">
        <f>O194-N194*2</f>
        <v>35.080000000000005</v>
      </c>
      <c r="Q194">
        <f>38</f>
        <v>38</v>
      </c>
      <c r="R194">
        <f>(Q194-P194)/2</f>
        <v>1.4599999999999973</v>
      </c>
    </row>
    <row r="195" spans="13:18" ht="13.8" thickBot="1">
      <c r="M195" s="757" t="s">
        <v>1027</v>
      </c>
      <c r="N195" s="758">
        <v>4.8499999999999996</v>
      </c>
      <c r="O195" s="758">
        <v>42.2</v>
      </c>
      <c r="P195" s="758">
        <f>O195-N195*2</f>
        <v>32.5</v>
      </c>
      <c r="Q195" s="758">
        <f>38</f>
        <v>38</v>
      </c>
      <c r="R195" s="759">
        <f>(Q195-P195)/2</f>
        <v>2.75</v>
      </c>
    </row>
    <row r="196" spans="13:18">
      <c r="M196" s="39">
        <v>160</v>
      </c>
      <c r="N196">
        <v>6.35</v>
      </c>
      <c r="O196">
        <v>42.2</v>
      </c>
      <c r="P196">
        <f>O196-N196*2</f>
        <v>29.500000000000004</v>
      </c>
      <c r="Q196">
        <f>38</f>
        <v>38</v>
      </c>
      <c r="R196">
        <f>(Q196-P196)/2</f>
        <v>4.2499999999999982</v>
      </c>
    </row>
  </sheetData>
  <conditionalFormatting sqref="M36">
    <cfRule type="cellIs" dxfId="0" priority="1" stopIfTrue="1" operator="greaterThan">
      <formula>$M$32</formula>
    </cfRule>
  </conditionalFormatting>
  <hyperlinks>
    <hyperlink ref="C173" r:id="rId1" display="https://www.tubosmonterrey.com.mx/tuberia/" xr:uid="{00000000-0004-0000-0200-000000000000}"/>
    <hyperlink ref="C174" r:id="rId2" display="https://tuboreymonterrey.com.mx/" xr:uid="{00000000-0004-0000-0200-000001000000}"/>
    <hyperlink ref="C175" r:id="rId3" display="https://www.tubosmonterrey.com/" xr:uid="{00000000-0004-0000-0200-000002000000}"/>
    <hyperlink ref="C176" r:id="rId4" display="https://aluminext.mx/" xr:uid="{00000000-0004-0000-0200-000003000000}"/>
    <hyperlink ref="C177" r:id="rId5" display="https://tubosdeacero.mx/index.html" xr:uid="{00000000-0004-0000-0200-000004000000}"/>
  </hyperlinks>
  <pageMargins left="0.7" right="0.7" top="0.75" bottom="0.75" header="0.3" footer="0.3"/>
  <pageSetup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3" zoomScaleNormal="100" workbookViewId="0">
      <selection activeCell="E23" sqref="E23"/>
    </sheetView>
  </sheetViews>
  <sheetFormatPr baseColWidth="10" defaultColWidth="8.88671875" defaultRowHeight="13.2"/>
  <cols>
    <col min="1" max="1" width="5.88671875" customWidth="1"/>
    <col min="2" max="2" width="15.5546875" customWidth="1"/>
    <col min="3" max="3" width="11.88671875" customWidth="1"/>
    <col min="4" max="4" width="8.33203125" customWidth="1"/>
    <col min="5" max="8" width="9.109375" customWidth="1"/>
    <col min="9" max="9" width="10" customWidth="1"/>
    <col min="10" max="10" width="9.109375" customWidth="1"/>
    <col min="11" max="11" width="9.6640625" customWidth="1"/>
    <col min="12" max="12" width="9.109375" customWidth="1"/>
    <col min="13" max="13" width="9.33203125" customWidth="1"/>
    <col min="14" max="23" width="9.109375" customWidth="1"/>
    <col min="24" max="24" width="18.5546875" customWidth="1"/>
    <col min="25" max="29" width="9.109375" customWidth="1"/>
    <col min="30" max="30" width="12.109375" customWidth="1"/>
    <col min="31" max="32" width="9.109375" customWidth="1"/>
    <col min="33" max="33" width="10.33203125" bestFit="1" customWidth="1"/>
    <col min="34" max="34" width="11.5546875" bestFit="1" customWidth="1"/>
    <col min="35" max="35" width="11.109375" bestFit="1" customWidth="1"/>
    <col min="36" max="36" width="11.5546875" bestFit="1" customWidth="1"/>
    <col min="37" max="37" width="10.44140625" bestFit="1" customWidth="1"/>
    <col min="38" max="38" width="11.109375" bestFit="1" customWidth="1"/>
    <col min="39" max="39" width="10.44140625" bestFit="1" customWidth="1"/>
    <col min="40" max="40" width="9.109375" customWidth="1"/>
    <col min="41" max="41" width="13.554687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1094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5.6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.6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.6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5.6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5.6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5.6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.6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5.6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5.6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.6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6.2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8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8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251460</xdr:colOff>
                    <xdr:row>31</xdr:row>
                    <xdr:rowOff>60960</xdr:rowOff>
                  </from>
                  <to>
                    <xdr:col>9</xdr:col>
                    <xdr:colOff>594360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baseColWidth="10" defaultColWidth="9.109375" defaultRowHeight="13.8"/>
  <cols>
    <col min="1" max="1" width="2.88671875" style="572" customWidth="1"/>
    <col min="2" max="2" width="21.44140625" style="572" customWidth="1"/>
    <col min="3" max="3" width="15.6640625" style="582" customWidth="1"/>
    <col min="4" max="4" width="10.6640625" style="582" bestFit="1" customWidth="1"/>
    <col min="5" max="7" width="9.6640625" style="572" bestFit="1" customWidth="1"/>
    <col min="8" max="8" width="9.88671875" style="710" bestFit="1" customWidth="1"/>
    <col min="9" max="12" width="9.6640625" style="572" bestFit="1" customWidth="1"/>
    <col min="13" max="13" width="9.109375" style="572"/>
    <col min="14" max="14" width="16.6640625" style="572" customWidth="1"/>
    <col min="15" max="15" width="9.109375" style="572"/>
    <col min="16" max="20" width="9.6640625" style="572" bestFit="1" customWidth="1"/>
    <col min="21" max="16384" width="9.10937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4.4" thickBot="1">
      <c r="C3" s="582"/>
      <c r="D3" s="582"/>
    </row>
    <row r="4" spans="2:6" s="572" customFormat="1" ht="14.4" thickBot="1">
      <c r="B4" s="573" t="s">
        <v>795</v>
      </c>
      <c r="C4" s="797" t="s">
        <v>796</v>
      </c>
      <c r="D4" s="798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4.4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1084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4.4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4.4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4.4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4.4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4.4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4.4" thickBot="1">
      <c r="C18" s="582"/>
      <c r="D18" s="582"/>
    </row>
    <row r="19" spans="2:6" s="572" customFormat="1" ht="14.4" thickBot="1">
      <c r="B19" s="573" t="s">
        <v>818</v>
      </c>
      <c r="C19" s="795" t="s">
        <v>796</v>
      </c>
      <c r="D19" s="796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1127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4.4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4.4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4.4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4.4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4.4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4.4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4.4" thickBot="1">
      <c r="C33" s="582"/>
      <c r="D33" s="582"/>
    </row>
    <row r="34" spans="2:6" s="572" customFormat="1" ht="14.4" thickBot="1">
      <c r="B34" s="573" t="s">
        <v>823</v>
      </c>
      <c r="C34" s="797" t="s">
        <v>796</v>
      </c>
      <c r="D34" s="798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4.4" thickBot="1">
      <c r="B43" s="577" t="s">
        <v>831</v>
      </c>
      <c r="C43" s="699"/>
      <c r="D43" s="700"/>
      <c r="E43" s="698"/>
      <c r="F43" s="698"/>
    </row>
    <row r="44" spans="2:6" s="572" customFormat="1" ht="14.4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4.4" thickBot="1">
      <c r="C45" s="582"/>
      <c r="D45" s="582"/>
    </row>
    <row r="46" spans="2:6" s="572" customFormat="1" ht="14.4" thickBot="1">
      <c r="B46" s="581" t="s">
        <v>654</v>
      </c>
      <c r="C46" s="704">
        <f>C44-(C47*C44)</f>
        <v>1.4845454460601298E-2</v>
      </c>
      <c r="D46" s="582"/>
    </row>
    <row r="47" spans="2:6" s="572" customFormat="1" ht="14.4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1129</v>
      </c>
      <c r="H70" s="572"/>
      <c r="N70" s="75" t="s">
        <v>936</v>
      </c>
    </row>
    <row r="71" spans="2:20" ht="14.4" thickBot="1">
      <c r="H71" s="572"/>
    </row>
    <row r="72" spans="2:20" s="582" customFormat="1" ht="14.4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4.4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topLeftCell="A7" zoomScale="85" zoomScaleNormal="85" workbookViewId="0">
      <selection activeCell="K28" sqref="K28"/>
    </sheetView>
  </sheetViews>
  <sheetFormatPr baseColWidth="10" defaultColWidth="8.88671875" defaultRowHeight="13.2"/>
  <cols>
    <col min="1" max="1" width="3.109375" customWidth="1"/>
    <col min="2" max="2" width="9.109375" customWidth="1"/>
    <col min="3" max="3" width="8.88671875" customWidth="1"/>
    <col min="4" max="4" width="10.5546875" customWidth="1"/>
    <col min="5" max="7" width="9.109375" customWidth="1"/>
    <col min="8" max="8" width="10" bestFit="1" customWidth="1"/>
    <col min="9" max="9" width="9.44140625" customWidth="1"/>
    <col min="10" max="29" width="9.109375" customWidth="1"/>
    <col min="30" max="30" width="8.6640625" customWidth="1"/>
  </cols>
  <sheetData>
    <row r="3" spans="2:27" ht="13.8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6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6.2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213360</xdr:colOff>
                    <xdr:row>21</xdr:row>
                    <xdr:rowOff>22860</xdr:rowOff>
                  </from>
                  <to>
                    <xdr:col>5</xdr:col>
                    <xdr:colOff>601980</xdr:colOff>
                    <xdr:row>23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617220</xdr:colOff>
                    <xdr:row>23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O30" sqref="O30"/>
    </sheetView>
  </sheetViews>
  <sheetFormatPr baseColWidth="10" defaultColWidth="8.88671875" defaultRowHeight="13.2"/>
  <cols>
    <col min="1" max="1" width="4.6640625" customWidth="1"/>
    <col min="2" max="2" width="9.109375" customWidth="1"/>
    <col min="3" max="3" width="10.109375" bestFit="1" customWidth="1"/>
    <col min="4" max="4" width="9.6640625" customWidth="1"/>
    <col min="5" max="5" width="9.88671875" customWidth="1"/>
    <col min="6" max="6" width="11.441406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5.6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5.6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6.2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297180</xdr:colOff>
                    <xdr:row>20</xdr:row>
                    <xdr:rowOff>0</xdr:rowOff>
                  </from>
                  <to>
                    <xdr:col>5</xdr:col>
                    <xdr:colOff>746760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topLeftCell="A10" zoomScale="85" zoomScaleNormal="85" workbookViewId="0">
      <selection activeCell="C10" sqref="C10"/>
    </sheetView>
  </sheetViews>
  <sheetFormatPr baseColWidth="10" defaultColWidth="8.88671875" defaultRowHeight="13.2"/>
  <cols>
    <col min="1" max="1" width="5.6640625" customWidth="1"/>
    <col min="2" max="4" width="8.88671875" customWidth="1"/>
    <col min="5" max="5" width="26.33203125" customWidth="1"/>
    <col min="6" max="6" width="21.441406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C1" zoomScale="70" zoomScaleNormal="70" workbookViewId="0">
      <selection activeCell="Q18" sqref="Q18"/>
    </sheetView>
  </sheetViews>
  <sheetFormatPr baseColWidth="10" defaultColWidth="11.44140625" defaultRowHeight="13.2"/>
  <cols>
    <col min="2" max="2" width="16.109375" style="40" bestFit="1" customWidth="1"/>
    <col min="3" max="3" width="17.6640625" bestFit="1" customWidth="1"/>
    <col min="4" max="4" width="12.33203125" bestFit="1" customWidth="1"/>
    <col min="5" max="5" width="14.6640625" bestFit="1" customWidth="1"/>
    <col min="6" max="6" width="12" bestFit="1" customWidth="1"/>
    <col min="7" max="7" width="14.88671875" bestFit="1" customWidth="1"/>
    <col min="9" max="9" width="12" bestFit="1" customWidth="1"/>
    <col min="10" max="11" width="13.44140625" customWidth="1"/>
    <col min="12" max="12" width="12.6640625" bestFit="1" customWidth="1"/>
    <col min="13" max="13" width="12" bestFit="1" customWidth="1"/>
    <col min="15" max="15" width="17.6640625" bestFit="1" customWidth="1"/>
  </cols>
  <sheetData>
    <row r="1" spans="2:5">
      <c r="B1"/>
    </row>
    <row r="2" spans="2:5">
      <c r="B2" s="720" t="s">
        <v>1098</v>
      </c>
    </row>
    <row r="3" spans="2:5">
      <c r="B3" s="789" t="s">
        <v>1095</v>
      </c>
      <c r="C3" s="10">
        <f>dc</f>
        <v>31.08</v>
      </c>
      <c r="D3" s="789" t="s">
        <v>2</v>
      </c>
    </row>
    <row r="4" spans="2:5">
      <c r="B4" s="789" t="s">
        <v>1096</v>
      </c>
      <c r="C4" s="10">
        <f>dto</f>
        <v>10.171462348013772</v>
      </c>
      <c r="D4" s="789" t="s">
        <v>2</v>
      </c>
    </row>
    <row r="5" spans="2:5">
      <c r="B5" s="789" t="s">
        <v>1097</v>
      </c>
      <c r="C5" s="10">
        <f>'Nozzle Design'!C11</f>
        <v>21.576930002592544</v>
      </c>
      <c r="D5" s="789" t="s">
        <v>2</v>
      </c>
    </row>
    <row r="6" spans="2:5">
      <c r="B6" s="789" t="s">
        <v>1099</v>
      </c>
      <c r="C6" s="4">
        <f>etac*tothe</f>
        <v>1634</v>
      </c>
      <c r="D6" s="789" t="s">
        <v>73</v>
      </c>
    </row>
    <row r="7" spans="2:5">
      <c r="B7" s="789" t="s">
        <v>1099</v>
      </c>
      <c r="C7">
        <f>CONVERT(C6,"K","C")</f>
        <v>1360.85</v>
      </c>
      <c r="D7" s="789" t="s">
        <v>66</v>
      </c>
    </row>
    <row r="8" spans="2:5">
      <c r="B8" s="789" t="s">
        <v>1100</v>
      </c>
      <c r="C8" s="10">
        <f>pmax</f>
        <v>4.9969130252874665</v>
      </c>
      <c r="D8" s="789" t="s">
        <v>87</v>
      </c>
    </row>
    <row r="9" spans="2:5">
      <c r="B9" s="789" t="s">
        <v>1101</v>
      </c>
    </row>
    <row r="10" spans="2:5">
      <c r="B10" s="789" t="s">
        <v>1102</v>
      </c>
      <c r="E10" s="10">
        <f>C5/2</f>
        <v>10.788465001296272</v>
      </c>
    </row>
    <row r="11" spans="2:5">
      <c r="B11" s="789" t="s">
        <v>1103</v>
      </c>
    </row>
    <row r="12" spans="2:5">
      <c r="B12" s="789" t="s">
        <v>1108</v>
      </c>
      <c r="C12">
        <f>k2ph</f>
        <v>1.133</v>
      </c>
    </row>
    <row r="13" spans="2:5">
      <c r="B13" s="789" t="s">
        <v>1109</v>
      </c>
      <c r="C13" s="10">
        <f>mef</f>
        <v>2.5992897854448858</v>
      </c>
      <c r="D13" s="789" t="s">
        <v>64</v>
      </c>
    </row>
    <row r="14" spans="2:5">
      <c r="B14" s="789" t="s">
        <v>1111</v>
      </c>
      <c r="C14" s="10">
        <f>(C4-C3)/1</f>
        <v>-20.908537651986226</v>
      </c>
      <c r="D14" s="789"/>
    </row>
    <row r="15" spans="2:5">
      <c r="B15" s="789" t="s">
        <v>1112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1105</v>
      </c>
      <c r="C17" s="790">
        <v>0.05</v>
      </c>
      <c r="O17" s="789" t="s">
        <v>1126</v>
      </c>
      <c r="P17">
        <f>P18+I31</f>
        <v>1436.6299999999999</v>
      </c>
    </row>
    <row r="18" spans="2:19">
      <c r="B18" s="789" t="s">
        <v>1104</v>
      </c>
      <c r="C18" s="789" t="s">
        <v>1106</v>
      </c>
      <c r="D18" s="789" t="s">
        <v>1107</v>
      </c>
      <c r="E18" s="789" t="s">
        <v>1110</v>
      </c>
      <c r="O18" s="789" t="s">
        <v>1122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1120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1121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1115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1113</v>
      </c>
      <c r="H24" s="789" t="s">
        <v>1116</v>
      </c>
      <c r="I24" s="789" t="s">
        <v>1125</v>
      </c>
      <c r="J24" s="789" t="s">
        <v>1130</v>
      </c>
      <c r="K24" s="789" t="s">
        <v>1123</v>
      </c>
      <c r="L24" s="789" t="s">
        <v>1114</v>
      </c>
      <c r="M24" s="789" t="s">
        <v>1124</v>
      </c>
      <c r="N24" s="789" t="s">
        <v>1117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F70"/>
  <sheetViews>
    <sheetView tabSelected="1" topLeftCell="A43" zoomScale="85" zoomScaleNormal="85" workbookViewId="0">
      <selection activeCell="K53" sqref="K53"/>
    </sheetView>
  </sheetViews>
  <sheetFormatPr baseColWidth="10" defaultColWidth="11.44140625" defaultRowHeight="13.2"/>
  <cols>
    <col min="3" max="5" width="12" bestFit="1" customWidth="1"/>
  </cols>
  <sheetData>
    <row r="2" spans="2:6">
      <c r="B2" s="720" t="s">
        <v>1134</v>
      </c>
    </row>
    <row r="4" spans="2:6">
      <c r="B4" s="789" t="s">
        <v>1135</v>
      </c>
    </row>
    <row r="5" spans="2:6">
      <c r="B5" s="789" t="s">
        <v>1136</v>
      </c>
    </row>
    <row r="6" spans="2:6">
      <c r="B6" s="789" t="s">
        <v>1137</v>
      </c>
      <c r="C6">
        <f>pmax*((PI()*('First iteration &amp; Mechanical'!M60)^2)/4)</f>
        <v>4829.5964216546363</v>
      </c>
      <c r="D6" s="789" t="s">
        <v>1138</v>
      </c>
    </row>
    <row r="7" spans="2:6">
      <c r="B7" s="789" t="s">
        <v>1137</v>
      </c>
      <c r="C7">
        <f>pmax*((PI()*('First iteration &amp; Mechanical'!P60)^2)/4)</f>
        <v>3790.9991926570601</v>
      </c>
      <c r="D7" s="789" t="s">
        <v>1139</v>
      </c>
    </row>
    <row r="8" spans="2:6">
      <c r="F8" s="789"/>
    </row>
    <row r="9" spans="2:6">
      <c r="B9" s="789" t="s">
        <v>1140</v>
      </c>
    </row>
    <row r="10" spans="2:6">
      <c r="B10" s="789" t="s">
        <v>1141</v>
      </c>
      <c r="C10">
        <f>fmax</f>
        <v>495.59239714220945</v>
      </c>
    </row>
    <row r="12" spans="2:6">
      <c r="B12" s="789" t="s">
        <v>1142</v>
      </c>
    </row>
    <row r="13" spans="2:6">
      <c r="B13" s="789" t="s">
        <v>1143</v>
      </c>
      <c r="C13">
        <v>1.5</v>
      </c>
    </row>
    <row r="15" spans="2:6">
      <c r="B15" s="789" t="s">
        <v>1144</v>
      </c>
    </row>
    <row r="16" spans="2:6">
      <c r="B16" s="789" t="s">
        <v>1145</v>
      </c>
      <c r="D16" s="789" t="str">
        <f>"M" &amp;C17</f>
        <v>M4</v>
      </c>
    </row>
    <row r="17" spans="2:4">
      <c r="B17" s="789" t="s">
        <v>1162</v>
      </c>
      <c r="C17">
        <v>4</v>
      </c>
      <c r="D17" s="789" t="s">
        <v>2</v>
      </c>
    </row>
    <row r="18" spans="2:4">
      <c r="B18" s="789" t="s">
        <v>1166</v>
      </c>
      <c r="D18" s="789" t="str">
        <f>'First iteration &amp; Mechanical'!L57</f>
        <v>ASTM A53</v>
      </c>
    </row>
    <row r="19" spans="2:4">
      <c r="B19" s="789" t="s">
        <v>842</v>
      </c>
      <c r="C19">
        <f>'First iteration &amp; Mechanical'!M65</f>
        <v>240</v>
      </c>
      <c r="D19" s="789" t="s">
        <v>87</v>
      </c>
    </row>
    <row r="20" spans="2:4">
      <c r="B20" s="789" t="s">
        <v>843</v>
      </c>
      <c r="C20">
        <f>'First iteration &amp; Mechanical'!M66</f>
        <v>415</v>
      </c>
      <c r="D20" s="789" t="s">
        <v>87</v>
      </c>
    </row>
    <row r="21" spans="2:4">
      <c r="B21" s="789" t="s">
        <v>67</v>
      </c>
      <c r="C21">
        <f>'First iteration &amp; Mechanical'!M67</f>
        <v>200000</v>
      </c>
      <c r="D21" s="789" t="s">
        <v>87</v>
      </c>
    </row>
    <row r="22" spans="2:4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4">
      <c r="B23" s="789" t="s">
        <v>1165</v>
      </c>
      <c r="C23">
        <f>'First iteration &amp; Mechanical'!M61</f>
        <v>3.56</v>
      </c>
      <c r="D23" s="789" t="s">
        <v>2</v>
      </c>
    </row>
    <row r="24" spans="2:4">
      <c r="B24" s="789" t="s">
        <v>1146</v>
      </c>
      <c r="D24" s="789" t="s">
        <v>1084</v>
      </c>
    </row>
    <row r="25" spans="2:4">
      <c r="B25" s="789" t="s">
        <v>842</v>
      </c>
      <c r="C25">
        <v>300</v>
      </c>
      <c r="D25" s="789" t="s">
        <v>87</v>
      </c>
    </row>
    <row r="26" spans="2:4">
      <c r="B26" s="789" t="s">
        <v>843</v>
      </c>
      <c r="C26">
        <v>415</v>
      </c>
      <c r="D26" s="789" t="s">
        <v>87</v>
      </c>
    </row>
    <row r="27" spans="2:4">
      <c r="B27" s="789" t="s">
        <v>67</v>
      </c>
      <c r="C27">
        <v>200000</v>
      </c>
      <c r="D27" s="789" t="s">
        <v>87</v>
      </c>
    </row>
    <row r="28" spans="2:4">
      <c r="B28" s="204" t="s">
        <v>1061</v>
      </c>
      <c r="C28">
        <v>0.28999999999999998</v>
      </c>
      <c r="D28" s="789" t="s">
        <v>64</v>
      </c>
    </row>
    <row r="29" spans="2:4">
      <c r="B29" s="789" t="s">
        <v>1147</v>
      </c>
    </row>
    <row r="30" spans="2:4">
      <c r="B30" s="789" t="s">
        <v>1148</v>
      </c>
    </row>
    <row r="32" spans="2:4">
      <c r="B32" s="789" t="s">
        <v>1149</v>
      </c>
    </row>
    <row r="33" spans="2:4">
      <c r="B33" s="789" t="s">
        <v>1152</v>
      </c>
      <c r="C33">
        <f>(C6*C13)/C34</f>
        <v>1207.3991054136591</v>
      </c>
      <c r="D33" s="789" t="s">
        <v>1138</v>
      </c>
    </row>
    <row r="34" spans="2:4">
      <c r="B34" s="789" t="s">
        <v>1150</v>
      </c>
      <c r="C34">
        <v>6</v>
      </c>
    </row>
    <row r="35" spans="2:4">
      <c r="B35" s="789" t="s">
        <v>1151</v>
      </c>
    </row>
    <row r="36" spans="2:4">
      <c r="B36" s="789" t="s">
        <v>1152</v>
      </c>
      <c r="C36">
        <f>(C7*C13)/C37</f>
        <v>947.74979816426503</v>
      </c>
      <c r="D36" s="789" t="s">
        <v>1139</v>
      </c>
    </row>
    <row r="37" spans="2:4">
      <c r="B37" s="789" t="s">
        <v>1150</v>
      </c>
      <c r="C37">
        <v>6</v>
      </c>
    </row>
    <row r="39" spans="2:4">
      <c r="B39" s="415" t="s">
        <v>1153</v>
      </c>
    </row>
    <row r="40" spans="2:4">
      <c r="B40" s="789" t="s">
        <v>1154</v>
      </c>
    </row>
    <row r="41" spans="2:4">
      <c r="B41" t="s">
        <v>1155</v>
      </c>
    </row>
    <row r="42" spans="2:4">
      <c r="B42" s="789" t="s">
        <v>1156</v>
      </c>
    </row>
    <row r="43" spans="2:4">
      <c r="B43" s="789" t="s">
        <v>1157</v>
      </c>
    </row>
    <row r="44" spans="2:4">
      <c r="B44" s="789" t="s">
        <v>1158</v>
      </c>
    </row>
    <row r="45" spans="2:4">
      <c r="B45" s="789" t="s">
        <v>1159</v>
      </c>
    </row>
    <row r="47" spans="2:4">
      <c r="B47" s="789" t="s">
        <v>1167</v>
      </c>
    </row>
    <row r="48" spans="2:4">
      <c r="B48" s="789" t="s">
        <v>1152</v>
      </c>
      <c r="C48">
        <f>C49*C19*(C52-C51)*C23</f>
        <v>2945.5680895615096</v>
      </c>
    </row>
    <row r="49" spans="2:5">
      <c r="B49" s="789" t="s">
        <v>1160</v>
      </c>
      <c r="C49" s="10">
        <f>IF(C53&lt;0.3,(1-0.9+3*C50*C53),1)</f>
        <v>0.19051465957832908</v>
      </c>
    </row>
    <row r="50" spans="2:5">
      <c r="B50" s="789" t="s">
        <v>1161</v>
      </c>
      <c r="C50" s="793">
        <f>1/C34</f>
        <v>0.16666666666666666</v>
      </c>
      <c r="E50" s="415"/>
    </row>
    <row r="51" spans="2:5">
      <c r="B51" s="789" t="s">
        <v>1162</v>
      </c>
      <c r="C51" s="10">
        <f>C17</f>
        <v>4</v>
      </c>
      <c r="D51" s="789" t="s">
        <v>2</v>
      </c>
    </row>
    <row r="52" spans="2:5">
      <c r="B52" s="789" t="s">
        <v>1163</v>
      </c>
      <c r="C52" s="10">
        <f>(PI()*'First iteration &amp; Mechanical'!M59)/C34</f>
        <v>22.095868330248212</v>
      </c>
      <c r="D52" s="789" t="s">
        <v>2</v>
      </c>
    </row>
    <row r="53" spans="2:5">
      <c r="B53" s="789" t="s">
        <v>1164</v>
      </c>
      <c r="C53" s="10">
        <f>C51/C52</f>
        <v>0.18102931915665821</v>
      </c>
    </row>
    <row r="54" spans="2:5">
      <c r="B54" s="789" t="s">
        <v>1143</v>
      </c>
      <c r="C54">
        <f>C48/C33</f>
        <v>2.4395977074642174</v>
      </c>
    </row>
    <row r="56" spans="2:5">
      <c r="B56" s="789" t="s">
        <v>1159</v>
      </c>
    </row>
    <row r="57" spans="2:5">
      <c r="B57" s="789" t="s">
        <v>1152</v>
      </c>
      <c r="C57">
        <f>0.32*C25*C17^2</f>
        <v>1536</v>
      </c>
    </row>
    <row r="58" spans="2:5">
      <c r="B58" s="789" t="s">
        <v>1143</v>
      </c>
      <c r="C58">
        <f>C57/C33</f>
        <v>1.2721559864612961</v>
      </c>
      <c r="D58" s="720" t="s">
        <v>1171</v>
      </c>
    </row>
    <row r="60" spans="2:5">
      <c r="B60" s="789" t="s">
        <v>1168</v>
      </c>
    </row>
    <row r="61" spans="2:5">
      <c r="B61" s="789" t="s">
        <v>1152</v>
      </c>
      <c r="C61" s="10">
        <f>MAX(C57,C48)</f>
        <v>2945.5680895615096</v>
      </c>
    </row>
    <row r="62" spans="2:5">
      <c r="B62" s="789" t="s">
        <v>1170</v>
      </c>
      <c r="C62" s="10">
        <f>(C61*SQRT(3))/(2*C23*C19)</f>
        <v>2.9856469968832675</v>
      </c>
      <c r="D62" s="789" t="s">
        <v>2</v>
      </c>
    </row>
    <row r="63" spans="2:5">
      <c r="B63" s="789" t="s">
        <v>1162</v>
      </c>
      <c r="C63" s="10">
        <f>C51</f>
        <v>4</v>
      </c>
      <c r="D63" s="789" t="s">
        <v>2</v>
      </c>
    </row>
    <row r="64" spans="2:5">
      <c r="B64" s="789" t="s">
        <v>1169</v>
      </c>
      <c r="C64">
        <f>C62/C63</f>
        <v>0.74641174922081688</v>
      </c>
    </row>
    <row r="67" spans="2:2">
      <c r="B67" s="789"/>
    </row>
    <row r="68" spans="2:2">
      <c r="B68" s="789"/>
    </row>
    <row r="69" spans="2:2">
      <c r="B69" s="789"/>
    </row>
    <row r="70" spans="2:2">
      <c r="B70" s="789"/>
    </row>
  </sheetData>
  <pageMargins left="0.7" right="0.7" top="0.75" bottom="0.75" header="0.3" footer="0.3"/>
  <cellWatches>
    <cellWatch r="C54"/>
    <cellWatch r="C58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baseColWidth="10" defaultColWidth="11.44140625" defaultRowHeight="13.2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baseColWidth="10" defaultColWidth="8.88671875" defaultRowHeight="13.2"/>
  <cols>
    <col min="1" max="1" width="3.44140625" customWidth="1"/>
    <col min="2" max="2" width="12.6640625" customWidth="1"/>
    <col min="3" max="3" width="9.88671875" bestFit="1" customWidth="1"/>
    <col min="4" max="4" width="12.33203125" bestFit="1" customWidth="1"/>
    <col min="5" max="5" width="10.109375" bestFit="1" customWidth="1"/>
    <col min="9" max="9" width="25.33203125" bestFit="1" customWidth="1"/>
    <col min="10" max="10" width="36.5546875" bestFit="1" customWidth="1"/>
  </cols>
  <sheetData>
    <row r="1" spans="2:24" ht="13.8" thickBot="1"/>
    <row r="2" spans="2:24" ht="13.8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8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8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5.6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8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8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6.2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8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6.2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8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5.6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8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8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8">
      <c r="B78" s="129" t="s">
        <v>887</v>
      </c>
    </row>
    <row r="79" spans="2:12" ht="13.8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8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6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baseColWidth="10" defaultColWidth="8.88671875" defaultRowHeight="13.2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6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.6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.6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.6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.6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5.6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8">
      <c r="B36" s="635" t="s">
        <v>886</v>
      </c>
    </row>
    <row r="37" spans="2:17" ht="13.8">
      <c r="B37" s="129" t="s">
        <v>887</v>
      </c>
    </row>
    <row r="38" spans="2:17" ht="13.8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60960</xdr:colOff>
                <xdr:row>20</xdr:row>
                <xdr:rowOff>30480</xdr:rowOff>
              </from>
              <to>
                <xdr:col>19</xdr:col>
                <xdr:colOff>365760</xdr:colOff>
                <xdr:row>23</xdr:row>
                <xdr:rowOff>175260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30480</xdr:rowOff>
              </from>
              <to>
                <xdr:col>19</xdr:col>
                <xdr:colOff>342900</xdr:colOff>
                <xdr:row>6</xdr:row>
                <xdr:rowOff>160020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68580</xdr:rowOff>
              </from>
              <to>
                <xdr:col>19</xdr:col>
                <xdr:colOff>342900</xdr:colOff>
                <xdr:row>10</xdr:row>
                <xdr:rowOff>160020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45720</xdr:colOff>
                <xdr:row>11</xdr:row>
                <xdr:rowOff>106680</xdr:rowOff>
              </from>
              <to>
                <xdr:col>19</xdr:col>
                <xdr:colOff>350520</xdr:colOff>
                <xdr:row>15</xdr:row>
                <xdr:rowOff>68580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45720</xdr:colOff>
                <xdr:row>15</xdr:row>
                <xdr:rowOff>144780</xdr:rowOff>
              </from>
              <to>
                <xdr:col>19</xdr:col>
                <xdr:colOff>350520</xdr:colOff>
                <xdr:row>19</xdr:row>
                <xdr:rowOff>106680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60960</xdr:colOff>
                <xdr:row>24</xdr:row>
                <xdr:rowOff>76200</xdr:rowOff>
              </from>
              <to>
                <xdr:col>19</xdr:col>
                <xdr:colOff>365760</xdr:colOff>
                <xdr:row>27</xdr:row>
                <xdr:rowOff>160020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31" zoomScale="110" zoomScaleNormal="110" workbookViewId="0">
      <selection activeCell="K33" sqref="K33"/>
    </sheetView>
  </sheetViews>
  <sheetFormatPr baseColWidth="10" defaultColWidth="8.88671875" defaultRowHeight="13.2"/>
  <cols>
    <col min="1" max="1" width="2.332031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799" t="s">
        <v>349</v>
      </c>
      <c r="C19" s="800"/>
      <c r="D19" s="800"/>
      <c r="E19" s="801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baseColWidth="10" defaultColWidth="8.88671875" defaultRowHeight="13.2"/>
  <cols>
    <col min="1" max="1" width="2.88671875" customWidth="1"/>
    <col min="2" max="2" width="13.109375" bestFit="1" customWidth="1"/>
    <col min="3" max="3" width="5.6640625" bestFit="1" customWidth="1"/>
    <col min="4" max="4" width="12" bestFit="1" customWidth="1"/>
    <col min="5" max="5" width="14.5546875" bestFit="1" customWidth="1"/>
    <col min="6" max="6" width="13.6640625" bestFit="1" customWidth="1"/>
    <col min="7" max="7" width="5.44140625" bestFit="1" customWidth="1"/>
    <col min="8" max="8" width="14.6640625" bestFit="1" customWidth="1"/>
    <col min="9" max="9" width="14.33203125" bestFit="1" customWidth="1"/>
    <col min="10" max="10" width="21" bestFit="1" customWidth="1"/>
    <col min="11" max="11" width="16" bestFit="1" customWidth="1"/>
    <col min="12" max="12" width="16.109375" bestFit="1" customWidth="1"/>
  </cols>
  <sheetData>
    <row r="2" spans="2:13" ht="13.8" thickBot="1">
      <c r="B2" s="802" t="s">
        <v>1029</v>
      </c>
      <c r="C2" s="802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K17" sqref="K17"/>
    </sheetView>
  </sheetViews>
  <sheetFormatPr baseColWidth="10" defaultColWidth="8.88671875" defaultRowHeight="13.2"/>
  <cols>
    <col min="1" max="1" width="8.88671875" hidden="1" customWidth="1"/>
    <col min="2" max="2" width="0" hidden="1" customWidth="1"/>
  </cols>
  <sheetData>
    <row r="2" spans="1:8" ht="13.8" thickBot="1"/>
    <row r="3" spans="1:8" ht="13.8">
      <c r="C3" s="803" t="s">
        <v>59</v>
      </c>
      <c r="D3" s="804"/>
      <c r="E3" s="804"/>
      <c r="F3" s="805"/>
    </row>
    <row r="4" spans="1:8" ht="13.8">
      <c r="C4" s="365" t="s">
        <v>60</v>
      </c>
      <c r="D4" s="806" t="s">
        <v>61</v>
      </c>
      <c r="E4" s="807"/>
      <c r="F4" s="808"/>
    </row>
    <row r="5" spans="1:8" ht="13.8">
      <c r="C5" s="366"/>
      <c r="D5" s="809" t="s">
        <v>62</v>
      </c>
      <c r="E5" s="810"/>
      <c r="F5" s="811"/>
    </row>
    <row r="6" spans="1:8" ht="13.8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3.8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3.8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3.8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3.8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3.8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3.8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3.8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3.8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3.8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3.8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3.8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3.8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3.8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3.8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3.8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3.8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3.8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3.8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3.8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3.8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4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baseColWidth="10" defaultColWidth="8.88671875" defaultRowHeight="13.2"/>
  <cols>
    <col min="1" max="1" width="4.88671875" customWidth="1"/>
    <col min="2" max="2" width="26.6640625" customWidth="1"/>
    <col min="3" max="3" width="6.6640625" customWidth="1"/>
    <col min="4" max="4" width="8.109375" customWidth="1"/>
    <col min="5" max="5" width="5.44140625" customWidth="1"/>
    <col min="6" max="6" width="13.33203125" customWidth="1"/>
    <col min="7" max="7" width="12.44140625" customWidth="1"/>
    <col min="8" max="9" width="11.6640625" customWidth="1"/>
    <col min="10" max="10" width="11" customWidth="1"/>
    <col min="11" max="11" width="10.5546875" customWidth="1"/>
    <col min="12" max="12" width="9.109375" customWidth="1"/>
    <col min="13" max="13" width="13.33203125" customWidth="1"/>
  </cols>
  <sheetData>
    <row r="3" spans="2:12">
      <c r="B3" s="76" t="s">
        <v>199</v>
      </c>
      <c r="D3" s="39"/>
      <c r="E3" s="39"/>
    </row>
    <row r="6" spans="2:12">
      <c r="B6" s="812" t="s">
        <v>135</v>
      </c>
      <c r="C6" s="813"/>
      <c r="D6" s="813"/>
      <c r="E6" s="813"/>
      <c r="F6" s="813"/>
      <c r="G6" s="813"/>
      <c r="H6" s="813"/>
      <c r="I6" s="813"/>
      <c r="J6" s="813"/>
      <c r="K6" s="813"/>
      <c r="L6" s="814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8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5.6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8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baseColWidth="10" defaultColWidth="8.88671875" defaultRowHeight="13.2"/>
  <cols>
    <col min="1" max="1" width="9" customWidth="1"/>
    <col min="2" max="2" width="7.109375" customWidth="1"/>
    <col min="3" max="3" width="4.109375" customWidth="1"/>
    <col min="4" max="4" width="7.5546875" customWidth="1"/>
    <col min="5" max="5" width="9.109375" customWidth="1"/>
    <col min="6" max="6" width="10.88671875" customWidth="1"/>
    <col min="7" max="7" width="7.88671875" customWidth="1"/>
    <col min="8" max="8" width="4.109375" customWidth="1"/>
    <col min="9" max="9" width="7.44140625" customWidth="1"/>
    <col min="10" max="11" width="9.109375" customWidth="1"/>
    <col min="12" max="12" width="22.109375" customWidth="1"/>
  </cols>
  <sheetData>
    <row r="2" spans="2:36">
      <c r="B2" s="76" t="s">
        <v>200</v>
      </c>
    </row>
    <row r="4" spans="2:36">
      <c r="L4" s="8"/>
    </row>
    <row r="5" spans="2:36">
      <c r="B5" s="823" t="s">
        <v>365</v>
      </c>
      <c r="C5" s="824"/>
      <c r="D5" s="824"/>
      <c r="E5" s="824"/>
      <c r="F5" s="824"/>
      <c r="G5" s="824"/>
      <c r="H5" s="824"/>
      <c r="I5" s="824"/>
      <c r="J5" s="824"/>
      <c r="K5" s="825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18"/>
      <c r="C6" s="818"/>
      <c r="D6" s="818"/>
      <c r="E6" s="25" t="s">
        <v>80</v>
      </c>
      <c r="F6" s="25" t="s">
        <v>81</v>
      </c>
      <c r="G6" s="818"/>
      <c r="H6" s="818"/>
      <c r="I6" s="818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8" thickBot="1">
      <c r="B7" s="819" t="s">
        <v>82</v>
      </c>
      <c r="C7" s="819"/>
      <c r="D7" s="819"/>
      <c r="E7" s="819" t="s">
        <v>83</v>
      </c>
      <c r="F7" s="819"/>
      <c r="G7" s="819" t="s">
        <v>84</v>
      </c>
      <c r="H7" s="819"/>
      <c r="I7" s="819"/>
      <c r="J7" s="819" t="s">
        <v>85</v>
      </c>
      <c r="K7" s="819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8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5" t="s">
        <v>401</v>
      </c>
      <c r="C16" s="816"/>
      <c r="D16" s="816"/>
      <c r="E16" s="816"/>
      <c r="F16" s="816"/>
      <c r="G16" s="816"/>
      <c r="H16" s="816"/>
      <c r="I16" s="816"/>
      <c r="J16" s="816"/>
      <c r="K16" s="817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18"/>
      <c r="C17" s="818"/>
      <c r="D17" s="818"/>
      <c r="E17" s="25" t="s">
        <v>80</v>
      </c>
      <c r="F17" s="25" t="s">
        <v>81</v>
      </c>
      <c r="G17" s="818"/>
      <c r="H17" s="818"/>
      <c r="I17" s="818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8" thickBot="1">
      <c r="B18" s="819" t="s">
        <v>82</v>
      </c>
      <c r="C18" s="819"/>
      <c r="D18" s="819"/>
      <c r="E18" s="819" t="s">
        <v>83</v>
      </c>
      <c r="F18" s="819"/>
      <c r="G18" s="820" t="s">
        <v>84</v>
      </c>
      <c r="H18" s="821"/>
      <c r="I18" s="822"/>
      <c r="J18" s="820" t="s">
        <v>85</v>
      </c>
      <c r="K18" s="822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8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5" t="s">
        <v>475</v>
      </c>
      <c r="C25" s="816"/>
      <c r="D25" s="816"/>
      <c r="E25" s="816"/>
      <c r="F25" s="816"/>
      <c r="G25" s="816"/>
      <c r="H25" s="816"/>
      <c r="I25" s="816"/>
      <c r="J25" s="816"/>
      <c r="K25" s="817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18"/>
      <c r="C26" s="818"/>
      <c r="D26" s="818"/>
      <c r="E26" s="25" t="s">
        <v>80</v>
      </c>
      <c r="F26" s="25" t="s">
        <v>81</v>
      </c>
      <c r="G26" s="818"/>
      <c r="H26" s="818"/>
      <c r="I26" s="818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8" thickBot="1">
      <c r="B27" s="819" t="s">
        <v>82</v>
      </c>
      <c r="C27" s="819"/>
      <c r="D27" s="819"/>
      <c r="E27" s="819" t="s">
        <v>83</v>
      </c>
      <c r="F27" s="819"/>
      <c r="G27" s="820" t="s">
        <v>84</v>
      </c>
      <c r="H27" s="821"/>
      <c r="I27" s="822"/>
      <c r="J27" s="820" t="s">
        <v>85</v>
      </c>
      <c r="K27" s="822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8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5" t="s">
        <v>366</v>
      </c>
      <c r="C30" s="816"/>
      <c r="D30" s="816"/>
      <c r="E30" s="816"/>
      <c r="F30" s="816"/>
      <c r="G30" s="816"/>
      <c r="H30" s="816"/>
      <c r="I30" s="816"/>
      <c r="J30" s="816"/>
      <c r="K30" s="817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18"/>
      <c r="C31" s="818"/>
      <c r="D31" s="818"/>
      <c r="E31" s="25" t="s">
        <v>80</v>
      </c>
      <c r="F31" s="25" t="s">
        <v>81</v>
      </c>
      <c r="G31" s="818"/>
      <c r="H31" s="818"/>
      <c r="I31" s="818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8" thickBot="1">
      <c r="B32" s="819" t="s">
        <v>82</v>
      </c>
      <c r="C32" s="819"/>
      <c r="D32" s="819"/>
      <c r="E32" s="819" t="s">
        <v>83</v>
      </c>
      <c r="F32" s="819"/>
      <c r="G32" s="820" t="s">
        <v>84</v>
      </c>
      <c r="H32" s="821"/>
      <c r="I32" s="822"/>
      <c r="J32" s="820" t="s">
        <v>85</v>
      </c>
      <c r="K32" s="822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8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8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8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8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5" t="s">
        <v>476</v>
      </c>
      <c r="C48" s="816"/>
      <c r="D48" s="816"/>
      <c r="E48" s="816"/>
      <c r="F48" s="816"/>
      <c r="G48" s="816"/>
      <c r="H48" s="816"/>
      <c r="I48" s="816"/>
      <c r="J48" s="816"/>
      <c r="K48" s="817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5"/>
      <c r="C49" s="816"/>
      <c r="D49" s="816"/>
      <c r="E49" s="816"/>
      <c r="F49" s="816"/>
      <c r="G49" s="816"/>
      <c r="H49" s="816"/>
      <c r="I49" s="816"/>
      <c r="J49" s="816"/>
      <c r="K49" s="817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6"/>
      <c r="C50" s="827"/>
      <c r="D50" s="828"/>
      <c r="E50" s="25" t="s">
        <v>80</v>
      </c>
      <c r="F50" s="25" t="s">
        <v>81</v>
      </c>
      <c r="G50" s="826"/>
      <c r="H50" s="827"/>
      <c r="I50" s="828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8" thickBot="1">
      <c r="B51" s="820" t="s">
        <v>82</v>
      </c>
      <c r="C51" s="821"/>
      <c r="D51" s="822"/>
      <c r="E51" s="820" t="s">
        <v>83</v>
      </c>
      <c r="F51" s="822"/>
      <c r="G51" s="820" t="s">
        <v>84</v>
      </c>
      <c r="H51" s="821"/>
      <c r="I51" s="822"/>
      <c r="J51" s="820" t="s">
        <v>85</v>
      </c>
      <c r="K51" s="822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8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5" t="s">
        <v>519</v>
      </c>
      <c r="C54" s="816"/>
      <c r="D54" s="816"/>
      <c r="E54" s="816"/>
      <c r="F54" s="816"/>
      <c r="G54" s="816"/>
      <c r="H54" s="816"/>
      <c r="I54" s="816"/>
      <c r="J54" s="816"/>
      <c r="K54" s="817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5"/>
      <c r="C55" s="816"/>
      <c r="D55" s="816"/>
      <c r="E55" s="816"/>
      <c r="F55" s="816"/>
      <c r="G55" s="816"/>
      <c r="H55" s="816"/>
      <c r="I55" s="816"/>
      <c r="J55" s="816"/>
      <c r="K55" s="817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6"/>
      <c r="C56" s="827"/>
      <c r="D56" s="828"/>
      <c r="E56" s="25" t="s">
        <v>80</v>
      </c>
      <c r="F56" s="25" t="s">
        <v>81</v>
      </c>
      <c r="G56" s="826"/>
      <c r="H56" s="827"/>
      <c r="I56" s="828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8" thickBot="1">
      <c r="B57" s="820" t="s">
        <v>82</v>
      </c>
      <c r="C57" s="821"/>
      <c r="D57" s="822"/>
      <c r="E57" s="820" t="s">
        <v>83</v>
      </c>
      <c r="F57" s="822"/>
      <c r="G57" s="820" t="s">
        <v>84</v>
      </c>
      <c r="H57" s="821"/>
      <c r="I57" s="822"/>
      <c r="J57" s="820" t="s">
        <v>85</v>
      </c>
      <c r="K57" s="822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8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5" t="s">
        <v>535</v>
      </c>
      <c r="C60" s="816"/>
      <c r="D60" s="816"/>
      <c r="E60" s="816"/>
      <c r="F60" s="816"/>
      <c r="G60" s="816"/>
      <c r="H60" s="816"/>
      <c r="I60" s="816"/>
      <c r="J60" s="816"/>
      <c r="K60" s="817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5"/>
      <c r="C61" s="816"/>
      <c r="D61" s="816"/>
      <c r="E61" s="816"/>
      <c r="F61" s="816"/>
      <c r="G61" s="816"/>
      <c r="H61" s="816"/>
      <c r="I61" s="816"/>
      <c r="J61" s="816"/>
      <c r="K61" s="817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6"/>
      <c r="C62" s="827"/>
      <c r="D62" s="828"/>
      <c r="E62" s="25" t="s">
        <v>80</v>
      </c>
      <c r="F62" s="25" t="s">
        <v>81</v>
      </c>
      <c r="G62" s="826"/>
      <c r="H62" s="827"/>
      <c r="I62" s="828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8" thickBot="1">
      <c r="B63" s="820" t="s">
        <v>82</v>
      </c>
      <c r="C63" s="821"/>
      <c r="D63" s="822"/>
      <c r="E63" s="820" t="s">
        <v>83</v>
      </c>
      <c r="F63" s="822"/>
      <c r="G63" s="820" t="s">
        <v>84</v>
      </c>
      <c r="H63" s="821"/>
      <c r="I63" s="822"/>
      <c r="J63" s="820" t="s">
        <v>85</v>
      </c>
      <c r="K63" s="822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8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C7" sqref="C7"/>
    </sheetView>
  </sheetViews>
  <sheetFormatPr baseColWidth="10" defaultColWidth="8.88671875" defaultRowHeight="13.2"/>
  <cols>
    <col min="1" max="1" width="2.88671875" customWidth="1"/>
    <col min="2" max="2" width="15" customWidth="1"/>
    <col min="3" max="6" width="9.109375" customWidth="1"/>
    <col min="7" max="7" width="2.6640625" customWidth="1"/>
    <col min="8" max="8" width="15.441406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29" t="s">
        <v>231</v>
      </c>
      <c r="C5" s="830"/>
      <c r="D5" s="830"/>
      <c r="E5" s="830"/>
      <c r="F5" s="830"/>
      <c r="H5" s="830" t="s">
        <v>232</v>
      </c>
      <c r="I5" s="830"/>
      <c r="J5" s="830"/>
      <c r="K5" s="830"/>
      <c r="L5" s="831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F259-C111-45D3-8791-61FB9504F27B}">
  <sheetPr>
    <tabColor rgb="FF92D050"/>
  </sheetPr>
  <dimension ref="A1"/>
  <sheetViews>
    <sheetView workbookViewId="0"/>
  </sheetViews>
  <sheetFormatPr baseColWidth="10" defaultRowHeight="13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workbookViewId="0">
      <selection activeCell="G25" sqref="G25"/>
    </sheetView>
  </sheetViews>
  <sheetFormatPr baseColWidth="10" defaultColWidth="8.88671875" defaultRowHeight="13.2"/>
  <cols>
    <col min="1" max="1" width="5.109375" customWidth="1"/>
    <col min="2" max="3" width="9.109375" customWidth="1"/>
    <col min="4" max="4" width="16.6640625" customWidth="1"/>
    <col min="5" max="5" width="70.554687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6.4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153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Hoja1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'Data and Kn'!Área_de_impresión</vt:lpstr>
      <vt:lpstr>Output!Área_de_impresión</vt:lpstr>
      <vt:lpstr>Performance!Área_de_impresión</vt:lpstr>
      <vt:lpstr>Pressure!Área_de_impresión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DIEGO RUBEN RODRIGUEZ AGUILERA</cp:lastModifiedBy>
  <cp:lastPrinted>2013-12-11T16:19:33Z</cp:lastPrinted>
  <dcterms:created xsi:type="dcterms:W3CDTF">1999-11-21T17:16:22Z</dcterms:created>
  <dcterms:modified xsi:type="dcterms:W3CDTF">2025-05-31T20:51:10Z</dcterms:modified>
</cp:coreProperties>
</file>