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9.xml" ContentType="application/vnd.openxmlformats-officedocument.drawingml.chart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00 Leonardo\PFlammam - Lucia V1 rev1\"/>
    </mc:Choice>
  </mc:AlternateContent>
  <xr:revisionPtr revIDLastSave="0" documentId="13_ncr:1_{06AD77B5-DE75-4B00-A906-79B523FCD3F3}" xr6:coauthVersionLast="47" xr6:coauthVersionMax="47" xr10:uidLastSave="{00000000-0000-0000-0000-000000000000}"/>
  <bookViews>
    <workbookView xWindow="-19310" yWindow="-110" windowWidth="19420" windowHeight="10300" tabRatio="832" firstSheet="5" activeTab="9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Mechanical Joints" sheetId="19" r:id="rId9"/>
    <sheet name="O-ring Sealant" sheetId="20" r:id="rId10"/>
    <sheet name="Nozzle Parameters" sheetId="18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Joints'!$C$54</definedName>
    <definedName name="Sf_shearFailureBolts">'Mechanical Joints'!$C$58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15" l="1"/>
  <c r="C64" i="19"/>
  <c r="C62" i="19"/>
  <c r="C61" i="19"/>
  <c r="D16" i="19"/>
  <c r="C50" i="19"/>
  <c r="C57" i="19"/>
  <c r="C23" i="19"/>
  <c r="C51" i="19"/>
  <c r="C63" i="19" s="1"/>
  <c r="C52" i="19"/>
  <c r="D18" i="19"/>
  <c r="C22" i="19"/>
  <c r="C21" i="19"/>
  <c r="C20" i="19"/>
  <c r="C19" i="19"/>
  <c r="C10" i="19"/>
  <c r="C7" i="19"/>
  <c r="C36" i="19" s="1"/>
  <c r="N58" i="15"/>
  <c r="C6" i="19"/>
  <c r="C33" i="19" s="1"/>
  <c r="M114" i="15"/>
  <c r="P117" i="15"/>
  <c r="P118" i="15" s="1"/>
  <c r="M117" i="15"/>
  <c r="M118" i="15" s="1"/>
  <c r="P116" i="15"/>
  <c r="M116" i="15"/>
  <c r="M123" i="15"/>
  <c r="M124" i="15" s="1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7" i="18"/>
  <c r="K27" i="18"/>
  <c r="L27" i="18" s="1"/>
  <c r="J28" i="18"/>
  <c r="K28" i="18"/>
  <c r="J29" i="18"/>
  <c r="K29" i="18"/>
  <c r="L29" i="18" s="1"/>
  <c r="J30" i="18"/>
  <c r="K30" i="18" s="1"/>
  <c r="L30" i="18" s="1"/>
  <c r="J31" i="18"/>
  <c r="K31" i="18"/>
  <c r="L31" i="18" s="1"/>
  <c r="J32" i="18"/>
  <c r="K32" i="18"/>
  <c r="L32" i="18" s="1"/>
  <c r="J33" i="18"/>
  <c r="K33" i="18"/>
  <c r="L33" i="18" s="1"/>
  <c r="J34" i="18"/>
  <c r="K34" i="18" s="1"/>
  <c r="L34" i="18" s="1"/>
  <c r="J35" i="18"/>
  <c r="K35" i="18"/>
  <c r="L35" i="18" s="1"/>
  <c r="J36" i="18"/>
  <c r="K36" i="18"/>
  <c r="J37" i="18"/>
  <c r="K37" i="18"/>
  <c r="L37" i="18" s="1"/>
  <c r="J38" i="18"/>
  <c r="K38" i="18" s="1"/>
  <c r="L38" i="18" s="1"/>
  <c r="J39" i="18"/>
  <c r="K39" i="18"/>
  <c r="K25" i="18"/>
  <c r="J25" i="18"/>
  <c r="D72" i="18"/>
  <c r="D70" i="15"/>
  <c r="E70" i="15" s="1"/>
  <c r="C50" i="15"/>
  <c r="C51" i="15" s="1"/>
  <c r="C49" i="15" s="1"/>
  <c r="I36" i="12"/>
  <c r="C22" i="16"/>
  <c r="C24" i="16"/>
  <c r="P17" i="18"/>
  <c r="L28" i="18"/>
  <c r="L36" i="18"/>
  <c r="L39" i="18"/>
  <c r="L25" i="18"/>
  <c r="P18" i="18"/>
  <c r="I37" i="18"/>
  <c r="I35" i="18"/>
  <c r="I33" i="18"/>
  <c r="I31" i="18"/>
  <c r="C13" i="18"/>
  <c r="C12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6" i="18"/>
  <c r="C7" i="18" s="1"/>
  <c r="C3" i="18"/>
  <c r="E19" i="18" s="1"/>
  <c r="C13" i="16"/>
  <c r="M75" i="15"/>
  <c r="C58" i="19" l="1"/>
  <c r="C53" i="19"/>
  <c r="C49" i="19" s="1"/>
  <c r="C48" i="19" s="1"/>
  <c r="C54" i="19" s="1"/>
  <c r="P115" i="15"/>
  <c r="M115" i="15"/>
  <c r="P101" i="15"/>
  <c r="P102" i="15" s="1"/>
  <c r="C48" i="15"/>
  <c r="M25" i="18"/>
  <c r="M37" i="18"/>
  <c r="M30" i="18"/>
  <c r="M35" i="18"/>
  <c r="M29" i="18"/>
  <c r="M34" i="18"/>
  <c r="M31" i="18"/>
  <c r="M33" i="18"/>
  <c r="C19" i="18"/>
  <c r="B46" i="18"/>
  <c r="C29" i="18"/>
  <c r="C35" i="18"/>
  <c r="C42" i="18"/>
  <c r="C41" i="18"/>
  <c r="C33" i="18"/>
  <c r="C25" i="18"/>
  <c r="C37" i="18"/>
  <c r="C21" i="18"/>
  <c r="C40" i="18"/>
  <c r="C32" i="18"/>
  <c r="C24" i="18"/>
  <c r="C34" i="18"/>
  <c r="C39" i="18"/>
  <c r="C31" i="18"/>
  <c r="C23" i="18"/>
  <c r="C45" i="18"/>
  <c r="C44" i="18"/>
  <c r="C36" i="18"/>
  <c r="C28" i="18"/>
  <c r="C43" i="18"/>
  <c r="C27" i="18"/>
  <c r="C26" i="18"/>
  <c r="C20" i="18"/>
  <c r="C38" i="18"/>
  <c r="C30" i="18"/>
  <c r="C22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F4" i="15" s="1"/>
  <c r="M3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29" i="12" s="1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J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J9" i="7" s="1"/>
  <c r="AI10" i="7"/>
  <c r="AH10" i="7"/>
  <c r="AJ10" i="7" s="1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G34" i="7" s="1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G19" i="7" s="1"/>
  <c r="AF18" i="7"/>
  <c r="AE18" i="7"/>
  <c r="AF17" i="7"/>
  <c r="AE17" i="7"/>
  <c r="AF16" i="7"/>
  <c r="AE16" i="7"/>
  <c r="AF15" i="7"/>
  <c r="AE15" i="7"/>
  <c r="AF14" i="7"/>
  <c r="AE14" i="7"/>
  <c r="AG14" i="7" s="1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P9" i="7" s="1"/>
  <c r="O9" i="7"/>
  <c r="S9" i="7"/>
  <c r="T9" i="7"/>
  <c r="V9" i="7"/>
  <c r="W9" i="7"/>
  <c r="Y9" i="7"/>
  <c r="Z9" i="7"/>
  <c r="AB9" i="7"/>
  <c r="AD9" i="7" s="1"/>
  <c r="AC9" i="7"/>
  <c r="M10" i="7"/>
  <c r="N10" i="7"/>
  <c r="R10" i="7"/>
  <c r="S10" i="7"/>
  <c r="V10" i="7"/>
  <c r="X10" i="7" s="1"/>
  <c r="W10" i="7"/>
  <c r="Y10" i="7"/>
  <c r="AA10" i="7" s="1"/>
  <c r="Z10" i="7"/>
  <c r="AB10" i="7"/>
  <c r="AC10" i="7"/>
  <c r="V11" i="7"/>
  <c r="W11" i="7"/>
  <c r="Y11" i="7"/>
  <c r="AA11" i="7" s="1"/>
  <c r="Z11" i="7"/>
  <c r="AB11" i="7"/>
  <c r="AC11" i="7"/>
  <c r="N12" i="7"/>
  <c r="P12" i="7" s="1"/>
  <c r="O12" i="7"/>
  <c r="V12" i="7"/>
  <c r="W12" i="7"/>
  <c r="Y12" i="7"/>
  <c r="Z12" i="7"/>
  <c r="AA12" i="7" s="1"/>
  <c r="AB12" i="7"/>
  <c r="AC12" i="7"/>
  <c r="M13" i="7"/>
  <c r="N13" i="7"/>
  <c r="V13" i="7"/>
  <c r="W13" i="7"/>
  <c r="Y13" i="7"/>
  <c r="Z13" i="7"/>
  <c r="AA13" i="7" s="1"/>
  <c r="AB13" i="7"/>
  <c r="AC13" i="7"/>
  <c r="S14" i="7"/>
  <c r="T14" i="7"/>
  <c r="V14" i="7"/>
  <c r="X14" i="7" s="1"/>
  <c r="W14" i="7"/>
  <c r="Y14" i="7"/>
  <c r="Z14" i="7"/>
  <c r="AB14" i="7"/>
  <c r="AC14" i="7"/>
  <c r="R15" i="7"/>
  <c r="T15" i="7"/>
  <c r="V15" i="7"/>
  <c r="X15" i="7" s="1"/>
  <c r="W15" i="7"/>
  <c r="Y15" i="7"/>
  <c r="Z15" i="7"/>
  <c r="AA15" i="7" s="1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U19" i="7" s="1"/>
  <c r="T19" i="7"/>
  <c r="V19" i="7"/>
  <c r="W19" i="7"/>
  <c r="Y19" i="7"/>
  <c r="Z19" i="7"/>
  <c r="AB19" i="7"/>
  <c r="AC19" i="7"/>
  <c r="AD19" i="7" s="1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X34" i="7"/>
  <c r="W34" i="7"/>
  <c r="Y34" i="7"/>
  <c r="Z34" i="7"/>
  <c r="AB34" i="7"/>
  <c r="AD34" i="7" s="1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U56" i="7"/>
  <c r="T56" i="7"/>
  <c r="V56" i="7"/>
  <c r="X56" i="7" s="1"/>
  <c r="W56" i="7"/>
  <c r="Y56" i="7"/>
  <c r="Z56" i="7"/>
  <c r="AB56" i="7"/>
  <c r="AD56" i="7" s="1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M44" i="7"/>
  <c r="M45" i="7" s="1"/>
  <c r="N43" i="7"/>
  <c r="P43" i="7"/>
  <c r="AD20" i="7"/>
  <c r="S57" i="7"/>
  <c r="AD14" i="7"/>
  <c r="O13" i="7"/>
  <c r="P13" i="7" s="1"/>
  <c r="AD10" i="7"/>
  <c r="T10" i="7"/>
  <c r="U10" i="7" s="1"/>
  <c r="AJ15" i="7"/>
  <c r="AJ19" i="7"/>
  <c r="C12" i="3"/>
  <c r="D9" i="4"/>
  <c r="G22" i="4" s="1"/>
  <c r="C10" i="3"/>
  <c r="C11" i="3"/>
  <c r="N28" i="3"/>
  <c r="C14" i="3"/>
  <c r="C15" i="3" s="1"/>
  <c r="C5" i="16" s="1"/>
  <c r="D5" i="16" s="1"/>
  <c r="D35" i="16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F29" i="3"/>
  <c r="F30" i="3" s="1"/>
  <c r="A22" i="2"/>
  <c r="C32" i="2"/>
  <c r="E45" i="2"/>
  <c r="R194" i="15"/>
  <c r="AG20" i="7"/>
  <c r="S20" i="7"/>
  <c r="U20" i="7" s="1"/>
  <c r="T20" i="7"/>
  <c r="AA20" i="7"/>
  <c r="F23" i="9"/>
  <c r="AA57" i="7"/>
  <c r="T35" i="7"/>
  <c r="M14" i="7"/>
  <c r="O14" i="7" s="1"/>
  <c r="AD15" i="7"/>
  <c r="E74" i="16"/>
  <c r="B9" i="15"/>
  <c r="F74" i="16"/>
  <c r="P74" i="16"/>
  <c r="R11" i="7"/>
  <c r="F10" i="15"/>
  <c r="C26" i="2"/>
  <c r="C28" i="2" s="1"/>
  <c r="E10" i="15"/>
  <c r="I74" i="16"/>
  <c r="S74" i="16"/>
  <c r="K74" i="16"/>
  <c r="T74" i="16"/>
  <c r="AG11" i="7"/>
  <c r="S11" i="7"/>
  <c r="AD11" i="7"/>
  <c r="AJ11" i="7"/>
  <c r="X11" i="7"/>
  <c r="R12" i="7"/>
  <c r="S12" i="7" s="1"/>
  <c r="T11" i="7"/>
  <c r="M15" i="7"/>
  <c r="O15" i="7" s="1"/>
  <c r="AG12" i="7"/>
  <c r="AD12" i="7"/>
  <c r="T12" i="7"/>
  <c r="R13" i="7"/>
  <c r="AJ12" i="7"/>
  <c r="X12" i="7"/>
  <c r="M16" i="7"/>
  <c r="M17" i="7" s="1"/>
  <c r="O17" i="7" s="1"/>
  <c r="AG13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M74" i="15"/>
  <c r="F12" i="15" l="1"/>
  <c r="B13" i="15"/>
  <c r="B14" i="15" s="1"/>
  <c r="B15" i="15" s="1"/>
  <c r="E12" i="15"/>
  <c r="E13" i="15"/>
  <c r="C10" i="15"/>
  <c r="Z14" i="11"/>
  <c r="Z20" i="11" s="1"/>
  <c r="M27" i="18"/>
  <c r="M32" i="18"/>
  <c r="M28" i="18"/>
  <c r="M38" i="18"/>
  <c r="M26" i="18"/>
  <c r="M36" i="18"/>
  <c r="C46" i="18"/>
  <c r="B47" i="18"/>
  <c r="J28" i="3"/>
  <c r="J45" i="2"/>
  <c r="P75" i="15"/>
  <c r="P76" i="15" s="1"/>
  <c r="AI888" i="3"/>
  <c r="AI892" i="3"/>
  <c r="G910" i="4"/>
  <c r="C3" i="4"/>
  <c r="AI893" i="3"/>
  <c r="N15" i="7"/>
  <c r="P15" i="7" s="1"/>
  <c r="U12" i="7"/>
  <c r="D24" i="9"/>
  <c r="B24" i="9" s="1"/>
  <c r="F24" i="9"/>
  <c r="AI869" i="3"/>
  <c r="C31" i="2"/>
  <c r="C33" i="2" s="1"/>
  <c r="E29" i="3"/>
  <c r="E30" i="3" s="1"/>
  <c r="R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M93" i="15"/>
  <c r="M95" i="15" s="1"/>
  <c r="T13" i="7"/>
  <c r="X9" i="7"/>
  <c r="C20" i="14"/>
  <c r="C25" i="14" s="1"/>
  <c r="C26" i="14" s="1"/>
  <c r="P74" i="15"/>
  <c r="AJ56" i="7"/>
  <c r="P73" i="15"/>
  <c r="F15" i="15"/>
  <c r="D15" i="15"/>
  <c r="E15" i="15"/>
  <c r="C12" i="15"/>
  <c r="F14" i="15"/>
  <c r="E14" i="15"/>
  <c r="D14" i="15"/>
  <c r="R196" i="15"/>
  <c r="C11" i="15"/>
  <c r="F13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B16" i="15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AI906" i="3"/>
  <c r="N16" i="7"/>
  <c r="P16" i="7" s="1"/>
  <c r="S13" i="7"/>
  <c r="U13" i="7" s="1"/>
  <c r="AI904" i="3"/>
  <c r="N45" i="7"/>
  <c r="P45" i="7" s="1"/>
  <c r="M46" i="7"/>
  <c r="O45" i="7"/>
  <c r="M18" i="7"/>
  <c r="AI880" i="3"/>
  <c r="AI903" i="3"/>
  <c r="AI863" i="3"/>
  <c r="N17" i="7"/>
  <c r="P17" i="7" s="1"/>
  <c r="AI887" i="3"/>
  <c r="AI867" i="3"/>
  <c r="AI879" i="3"/>
  <c r="AI890" i="3"/>
  <c r="AI874" i="3"/>
  <c r="AI902" i="3"/>
  <c r="AI901" i="3"/>
  <c r="AI899" i="3"/>
  <c r="AI882" i="3"/>
  <c r="AI900" i="3"/>
  <c r="AI905" i="3"/>
  <c r="AI870" i="3"/>
  <c r="AI886" i="3"/>
  <c r="AI891" i="3"/>
  <c r="AI883" i="3"/>
  <c r="AI881" i="3"/>
  <c r="AI889" i="3"/>
  <c r="AI909" i="3"/>
  <c r="AI884" i="3"/>
  <c r="AI878" i="3"/>
  <c r="AI907" i="3"/>
  <c r="AI868" i="3"/>
  <c r="AI873" i="3"/>
  <c r="AI876" i="3"/>
  <c r="AI866" i="3"/>
  <c r="AI895" i="3"/>
  <c r="C17" i="3"/>
  <c r="AI865" i="3"/>
  <c r="AI875" i="3"/>
  <c r="AI877" i="3"/>
  <c r="AI864" i="3"/>
  <c r="AI908" i="3"/>
  <c r="AI872" i="3"/>
  <c r="AI885" i="3"/>
  <c r="AI897" i="3"/>
  <c r="AI896" i="3"/>
  <c r="AI871" i="3"/>
  <c r="AI898" i="3"/>
  <c r="R59" i="7"/>
  <c r="AG58" i="7"/>
  <c r="AA58" i="7"/>
  <c r="AJ58" i="7"/>
  <c r="AD58" i="7"/>
  <c r="X58" i="7"/>
  <c r="S58" i="7"/>
  <c r="U58" i="7" s="1"/>
  <c r="N44" i="7"/>
  <c r="C27" i="16"/>
  <c r="C42" i="16" s="1"/>
  <c r="M22" i="7"/>
  <c r="D13" i="15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13" i="15" l="1"/>
  <c r="M31" i="15" s="1"/>
  <c r="M32" i="15" s="1"/>
  <c r="C15" i="15"/>
  <c r="B48" i="18"/>
  <c r="C47" i="18"/>
  <c r="M45" i="15"/>
  <c r="M41" i="15" s="1"/>
  <c r="D49" i="15" s="1"/>
  <c r="C29" i="2"/>
  <c r="D9" i="5" s="1"/>
  <c r="D10" i="5" s="1"/>
  <c r="S30" i="3"/>
  <c r="T30" i="3" s="1"/>
  <c r="U30" i="3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P22" i="7" s="1"/>
  <c r="M23" i="7"/>
  <c r="O22" i="7"/>
  <c r="P44" i="7"/>
  <c r="C9" i="15"/>
  <c r="E16" i="15"/>
  <c r="B17" i="15"/>
  <c r="D16" i="15"/>
  <c r="F16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C32" i="16" l="1"/>
  <c r="C31" i="16"/>
  <c r="H75" i="16" s="1"/>
  <c r="C73" i="16"/>
  <c r="C461" i="16" s="1"/>
  <c r="B49" i="18"/>
  <c r="C48" i="18"/>
  <c r="R31" i="3"/>
  <c r="J31" i="3"/>
  <c r="D31" i="3"/>
  <c r="S29" i="3"/>
  <c r="T29" i="3" s="1"/>
  <c r="M33" i="15"/>
  <c r="S5" i="15"/>
  <c r="D26" i="9"/>
  <c r="B26" i="9" s="1"/>
  <c r="F26" i="9"/>
  <c r="P11" i="7"/>
  <c r="C445" i="16"/>
  <c r="C453" i="16"/>
  <c r="C501" i="16"/>
  <c r="C509" i="16"/>
  <c r="C517" i="16"/>
  <c r="C525" i="16"/>
  <c r="C533" i="16"/>
  <c r="C541" i="16"/>
  <c r="C549" i="16"/>
  <c r="C557" i="16"/>
  <c r="C565" i="16"/>
  <c r="C573" i="16"/>
  <c r="C581" i="16"/>
  <c r="C446" i="16"/>
  <c r="C454" i="16"/>
  <c r="C462" i="16"/>
  <c r="C470" i="16"/>
  <c r="C478" i="16"/>
  <c r="C486" i="16"/>
  <c r="C494" i="16"/>
  <c r="C502" i="16"/>
  <c r="C510" i="16"/>
  <c r="C518" i="16"/>
  <c r="C526" i="16"/>
  <c r="C534" i="16"/>
  <c r="C542" i="16"/>
  <c r="C550" i="16"/>
  <c r="C558" i="16"/>
  <c r="C566" i="16"/>
  <c r="C574" i="16"/>
  <c r="C582" i="16"/>
  <c r="C438" i="16"/>
  <c r="C440" i="16"/>
  <c r="C447" i="16"/>
  <c r="C455" i="16"/>
  <c r="C463" i="16"/>
  <c r="C471" i="16"/>
  <c r="C479" i="16"/>
  <c r="C487" i="16"/>
  <c r="C495" i="16"/>
  <c r="C503" i="16"/>
  <c r="C511" i="16"/>
  <c r="C519" i="16"/>
  <c r="C527" i="16"/>
  <c r="C535" i="16"/>
  <c r="C543" i="16"/>
  <c r="C551" i="16"/>
  <c r="C559" i="16"/>
  <c r="C567" i="16"/>
  <c r="C575" i="16"/>
  <c r="C583" i="16"/>
  <c r="C448" i="16"/>
  <c r="C456" i="16"/>
  <c r="C464" i="16"/>
  <c r="C472" i="16"/>
  <c r="C480" i="16"/>
  <c r="C488" i="16"/>
  <c r="C496" i="16"/>
  <c r="C504" i="16"/>
  <c r="C512" i="16"/>
  <c r="C520" i="16"/>
  <c r="C528" i="16"/>
  <c r="C536" i="16"/>
  <c r="C544" i="16"/>
  <c r="C552" i="16"/>
  <c r="C560" i="16"/>
  <c r="C568" i="16"/>
  <c r="C576" i="16"/>
  <c r="C584" i="16"/>
  <c r="C439" i="16"/>
  <c r="C441" i="16"/>
  <c r="C449" i="16"/>
  <c r="C457" i="16"/>
  <c r="C465" i="16"/>
  <c r="C473" i="16"/>
  <c r="C481" i="16"/>
  <c r="C489" i="16"/>
  <c r="C497" i="16"/>
  <c r="C505" i="16"/>
  <c r="C513" i="16"/>
  <c r="C521" i="16"/>
  <c r="C529" i="16"/>
  <c r="C537" i="16"/>
  <c r="C545" i="16"/>
  <c r="C553" i="16"/>
  <c r="C561" i="16"/>
  <c r="C569" i="16"/>
  <c r="C577" i="16"/>
  <c r="C585" i="16"/>
  <c r="C442" i="16"/>
  <c r="C450" i="16"/>
  <c r="C458" i="16"/>
  <c r="C466" i="16"/>
  <c r="C474" i="16"/>
  <c r="C482" i="16"/>
  <c r="C490" i="16"/>
  <c r="C498" i="16"/>
  <c r="C506" i="16"/>
  <c r="C514" i="16"/>
  <c r="C522" i="16"/>
  <c r="C530" i="16"/>
  <c r="C538" i="16"/>
  <c r="C546" i="16"/>
  <c r="C554" i="16"/>
  <c r="C562" i="16"/>
  <c r="C570" i="16"/>
  <c r="C578" i="16"/>
  <c r="C586" i="16"/>
  <c r="C459" i="16"/>
  <c r="C491" i="16"/>
  <c r="C523" i="16"/>
  <c r="C555" i="16"/>
  <c r="C587" i="16"/>
  <c r="C595" i="16"/>
  <c r="C603" i="16"/>
  <c r="C611" i="16"/>
  <c r="C619" i="16"/>
  <c r="C627" i="16"/>
  <c r="C635" i="16"/>
  <c r="C643" i="16"/>
  <c r="C651" i="16"/>
  <c r="C659" i="16"/>
  <c r="C667" i="16"/>
  <c r="C675" i="16"/>
  <c r="C683" i="16"/>
  <c r="C691" i="16"/>
  <c r="C699" i="16"/>
  <c r="C707" i="16"/>
  <c r="C206" i="16"/>
  <c r="C214" i="16"/>
  <c r="C222" i="16"/>
  <c r="C230" i="16"/>
  <c r="C238" i="16"/>
  <c r="C246" i="16"/>
  <c r="C254" i="16"/>
  <c r="C262" i="16"/>
  <c r="C270" i="16"/>
  <c r="C278" i="16"/>
  <c r="C286" i="16"/>
  <c r="C294" i="16"/>
  <c r="C302" i="16"/>
  <c r="C310" i="16"/>
  <c r="C318" i="16"/>
  <c r="C326" i="16"/>
  <c r="C334" i="16"/>
  <c r="C342" i="16"/>
  <c r="C350" i="16"/>
  <c r="C358" i="16"/>
  <c r="C366" i="16"/>
  <c r="C374" i="16"/>
  <c r="C382" i="16"/>
  <c r="C390" i="16"/>
  <c r="C398" i="16"/>
  <c r="C406" i="16"/>
  <c r="C414" i="16"/>
  <c r="C422" i="16"/>
  <c r="C430" i="16"/>
  <c r="C460" i="16"/>
  <c r="C492" i="16"/>
  <c r="C524" i="16"/>
  <c r="C556" i="16"/>
  <c r="C588" i="16"/>
  <c r="C596" i="16"/>
  <c r="C604" i="16"/>
  <c r="C612" i="16"/>
  <c r="C620" i="16"/>
  <c r="C628" i="16"/>
  <c r="C636" i="16"/>
  <c r="C644" i="16"/>
  <c r="C652" i="16"/>
  <c r="C660" i="16"/>
  <c r="C668" i="16"/>
  <c r="C676" i="16"/>
  <c r="C684" i="16"/>
  <c r="C692" i="16"/>
  <c r="C700" i="16"/>
  <c r="C203" i="16"/>
  <c r="C207" i="16"/>
  <c r="C215" i="16"/>
  <c r="C223" i="16"/>
  <c r="C231" i="16"/>
  <c r="C239" i="16"/>
  <c r="C247" i="16"/>
  <c r="C255" i="16"/>
  <c r="C263" i="16"/>
  <c r="C271" i="16"/>
  <c r="C279" i="16"/>
  <c r="C287" i="16"/>
  <c r="C295" i="16"/>
  <c r="C303" i="16"/>
  <c r="C311" i="16"/>
  <c r="C319" i="16"/>
  <c r="C327" i="16"/>
  <c r="C335" i="16"/>
  <c r="C343" i="16"/>
  <c r="C351" i="16"/>
  <c r="C359" i="16"/>
  <c r="C367" i="16"/>
  <c r="C375" i="16"/>
  <c r="C383" i="16"/>
  <c r="C391" i="16"/>
  <c r="C399" i="16"/>
  <c r="C407" i="16"/>
  <c r="C415" i="16"/>
  <c r="C423" i="16"/>
  <c r="C431" i="16"/>
  <c r="C467" i="16"/>
  <c r="C499" i="16"/>
  <c r="C531" i="16"/>
  <c r="C563" i="16"/>
  <c r="C589" i="16"/>
  <c r="C597" i="16"/>
  <c r="C605" i="16"/>
  <c r="C613" i="16"/>
  <c r="C621" i="16"/>
  <c r="C629" i="16"/>
  <c r="C637" i="16"/>
  <c r="C645" i="16"/>
  <c r="C653" i="16"/>
  <c r="C661" i="16"/>
  <c r="C669" i="16"/>
  <c r="C677" i="16"/>
  <c r="C685" i="16"/>
  <c r="C693" i="16"/>
  <c r="C701" i="16"/>
  <c r="C208" i="16"/>
  <c r="C216" i="16"/>
  <c r="C224" i="16"/>
  <c r="C232" i="16"/>
  <c r="C240" i="16"/>
  <c r="C248" i="16"/>
  <c r="C256" i="16"/>
  <c r="C264" i="16"/>
  <c r="C272" i="16"/>
  <c r="C280" i="16"/>
  <c r="C288" i="16"/>
  <c r="C296" i="16"/>
  <c r="C304" i="16"/>
  <c r="C312" i="16"/>
  <c r="C320" i="16"/>
  <c r="C328" i="16"/>
  <c r="C336" i="16"/>
  <c r="C344" i="16"/>
  <c r="C352" i="16"/>
  <c r="C360" i="16"/>
  <c r="C368" i="16"/>
  <c r="C376" i="16"/>
  <c r="C384" i="16"/>
  <c r="C392" i="16"/>
  <c r="C400" i="16"/>
  <c r="C408" i="16"/>
  <c r="C416" i="16"/>
  <c r="C424" i="16"/>
  <c r="C432" i="16"/>
  <c r="C468" i="16"/>
  <c r="C500" i="16"/>
  <c r="C532" i="16"/>
  <c r="C564" i="16"/>
  <c r="C590" i="16"/>
  <c r="C598" i="16"/>
  <c r="C606" i="16"/>
  <c r="C614" i="16"/>
  <c r="C622" i="16"/>
  <c r="C630" i="16"/>
  <c r="C638" i="16"/>
  <c r="C646" i="16"/>
  <c r="C654" i="16"/>
  <c r="C662" i="16"/>
  <c r="C670" i="16"/>
  <c r="C678" i="16"/>
  <c r="C686" i="16"/>
  <c r="C694" i="16"/>
  <c r="C702" i="16"/>
  <c r="C204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305" i="16"/>
  <c r="C313" i="16"/>
  <c r="C321" i="16"/>
  <c r="C329" i="16"/>
  <c r="C337" i="16"/>
  <c r="C345" i="16"/>
  <c r="C353" i="16"/>
  <c r="C361" i="16"/>
  <c r="C369" i="16"/>
  <c r="C377" i="16"/>
  <c r="C385" i="16"/>
  <c r="C393" i="16"/>
  <c r="C401" i="16"/>
  <c r="C409" i="16"/>
  <c r="C417" i="16"/>
  <c r="C425" i="16"/>
  <c r="C433" i="16"/>
  <c r="C443" i="16"/>
  <c r="C475" i="16"/>
  <c r="C507" i="16"/>
  <c r="C539" i="16"/>
  <c r="C571" i="16"/>
  <c r="C591" i="16"/>
  <c r="C599" i="16"/>
  <c r="C607" i="16"/>
  <c r="C615" i="16"/>
  <c r="C623" i="16"/>
  <c r="C631" i="16"/>
  <c r="C639" i="16"/>
  <c r="C647" i="16"/>
  <c r="C655" i="16"/>
  <c r="C663" i="16"/>
  <c r="C671" i="16"/>
  <c r="C679" i="16"/>
  <c r="C687" i="16"/>
  <c r="C695" i="16"/>
  <c r="C703" i="16"/>
  <c r="C210" i="16"/>
  <c r="C218" i="16"/>
  <c r="C226" i="16"/>
  <c r="C234" i="16"/>
  <c r="C242" i="16"/>
  <c r="C250" i="16"/>
  <c r="C258" i="16"/>
  <c r="C266" i="16"/>
  <c r="C274" i="16"/>
  <c r="C282" i="16"/>
  <c r="C290" i="16"/>
  <c r="C298" i="16"/>
  <c r="C306" i="16"/>
  <c r="C314" i="16"/>
  <c r="C322" i="16"/>
  <c r="C330" i="16"/>
  <c r="C338" i="16"/>
  <c r="C346" i="16"/>
  <c r="C354" i="16"/>
  <c r="C362" i="16"/>
  <c r="C370" i="16"/>
  <c r="C378" i="16"/>
  <c r="C386" i="16"/>
  <c r="C394" i="16"/>
  <c r="C402" i="16"/>
  <c r="C410" i="16"/>
  <c r="C418" i="16"/>
  <c r="C426" i="16"/>
  <c r="C434" i="16"/>
  <c r="C444" i="16"/>
  <c r="C476" i="16"/>
  <c r="C508" i="16"/>
  <c r="C540" i="16"/>
  <c r="C572" i="16"/>
  <c r="C592" i="16"/>
  <c r="C600" i="16"/>
  <c r="C608" i="16"/>
  <c r="C616" i="16"/>
  <c r="C624" i="16"/>
  <c r="C632" i="16"/>
  <c r="C640" i="16"/>
  <c r="C648" i="16"/>
  <c r="C656" i="16"/>
  <c r="C664" i="16"/>
  <c r="C672" i="16"/>
  <c r="C680" i="16"/>
  <c r="C688" i="16"/>
  <c r="C696" i="16"/>
  <c r="C704" i="16"/>
  <c r="C211" i="16"/>
  <c r="C219" i="16"/>
  <c r="C227" i="16"/>
  <c r="C235" i="16"/>
  <c r="C243" i="16"/>
  <c r="C251" i="16"/>
  <c r="C259" i="16"/>
  <c r="C267" i="16"/>
  <c r="C275" i="16"/>
  <c r="C283" i="16"/>
  <c r="C291" i="16"/>
  <c r="C299" i="16"/>
  <c r="C307" i="16"/>
  <c r="C315" i="16"/>
  <c r="C323" i="16"/>
  <c r="C331" i="16"/>
  <c r="C339" i="16"/>
  <c r="C347" i="16"/>
  <c r="C355" i="16"/>
  <c r="C363" i="16"/>
  <c r="C371" i="16"/>
  <c r="C379" i="16"/>
  <c r="C387" i="16"/>
  <c r="C395" i="16"/>
  <c r="C403" i="16"/>
  <c r="C411" i="16"/>
  <c r="C419" i="16"/>
  <c r="C427" i="16"/>
  <c r="C435" i="16"/>
  <c r="C451" i="16"/>
  <c r="C483" i="16"/>
  <c r="C515" i="16"/>
  <c r="C547" i="16"/>
  <c r="C579" i="16"/>
  <c r="C593" i="16"/>
  <c r="C601" i="16"/>
  <c r="C609" i="16"/>
  <c r="C617" i="16"/>
  <c r="C625" i="16"/>
  <c r="C633" i="16"/>
  <c r="C641" i="16"/>
  <c r="C649" i="16"/>
  <c r="C657" i="16"/>
  <c r="C665" i="16"/>
  <c r="C673" i="16"/>
  <c r="C681" i="16"/>
  <c r="C689" i="16"/>
  <c r="C697" i="16"/>
  <c r="C705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308" i="16"/>
  <c r="C316" i="16"/>
  <c r="C324" i="16"/>
  <c r="C332" i="16"/>
  <c r="C340" i="16"/>
  <c r="C348" i="16"/>
  <c r="C356" i="16"/>
  <c r="C364" i="16"/>
  <c r="C372" i="16"/>
  <c r="C380" i="16"/>
  <c r="C388" i="16"/>
  <c r="C396" i="16"/>
  <c r="C404" i="16"/>
  <c r="C412" i="16"/>
  <c r="C420" i="16"/>
  <c r="C428" i="16"/>
  <c r="C436" i="16"/>
  <c r="C452" i="16"/>
  <c r="C484" i="16"/>
  <c r="C516" i="16"/>
  <c r="C548" i="16"/>
  <c r="C580" i="16"/>
  <c r="C594" i="16"/>
  <c r="C602" i="16"/>
  <c r="C610" i="16"/>
  <c r="C618" i="16"/>
  <c r="C626" i="16"/>
  <c r="C634" i="16"/>
  <c r="C642" i="16"/>
  <c r="C650" i="16"/>
  <c r="C658" i="16"/>
  <c r="C666" i="16"/>
  <c r="C674" i="16"/>
  <c r="C682" i="16"/>
  <c r="C690" i="16"/>
  <c r="C698" i="16"/>
  <c r="C706" i="16"/>
  <c r="C205" i="16"/>
  <c r="C213" i="16"/>
  <c r="C221" i="16"/>
  <c r="C229" i="16"/>
  <c r="C237" i="16"/>
  <c r="C245" i="16"/>
  <c r="C253" i="16"/>
  <c r="C261" i="16"/>
  <c r="C269" i="16"/>
  <c r="C277" i="16"/>
  <c r="C285" i="16"/>
  <c r="C293" i="16"/>
  <c r="C301" i="16"/>
  <c r="C309" i="16"/>
  <c r="C317" i="16"/>
  <c r="C325" i="16"/>
  <c r="C333" i="16"/>
  <c r="C341" i="16"/>
  <c r="C349" i="16"/>
  <c r="C357" i="16"/>
  <c r="C365" i="16"/>
  <c r="C373" i="16"/>
  <c r="C381" i="16"/>
  <c r="C389" i="16"/>
  <c r="C397" i="16"/>
  <c r="C405" i="16"/>
  <c r="C413" i="16"/>
  <c r="C421" i="16"/>
  <c r="C429" i="16"/>
  <c r="C437" i="16"/>
  <c r="T37" i="7"/>
  <c r="AJ37" i="7"/>
  <c r="R38" i="7"/>
  <c r="X37" i="7"/>
  <c r="AD37" i="7"/>
  <c r="AA37" i="7"/>
  <c r="AG37" i="7"/>
  <c r="S37" i="7"/>
  <c r="U37" i="7" s="1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M48" i="15"/>
  <c r="M49" i="15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75" i="16"/>
  <c r="C126" i="16"/>
  <c r="C127" i="16"/>
  <c r="C86" i="16"/>
  <c r="C113" i="16"/>
  <c r="C196" i="16"/>
  <c r="C178" i="16"/>
  <c r="C187" i="16"/>
  <c r="C146" i="16"/>
  <c r="C139" i="16"/>
  <c r="C151" i="16"/>
  <c r="C94" i="16"/>
  <c r="C164" i="16"/>
  <c r="C138" i="16"/>
  <c r="C91" i="16"/>
  <c r="C87" i="16"/>
  <c r="C147" i="16"/>
  <c r="C193" i="16"/>
  <c r="C125" i="16"/>
  <c r="C172" i="16"/>
  <c r="C132" i="16"/>
  <c r="C123" i="16"/>
  <c r="C173" i="16"/>
  <c r="C103" i="16"/>
  <c r="C176" i="16"/>
  <c r="C82" i="16"/>
  <c r="C182" i="16"/>
  <c r="C129" i="16"/>
  <c r="C107" i="16"/>
  <c r="C190" i="16"/>
  <c r="C140" i="16"/>
  <c r="C143" i="16"/>
  <c r="C162" i="16"/>
  <c r="C194" i="16"/>
  <c r="C191" i="16"/>
  <c r="C198" i="16"/>
  <c r="C116" i="16"/>
  <c r="C170" i="16"/>
  <c r="C130" i="16"/>
  <c r="C77" i="16"/>
  <c r="C171" i="16"/>
  <c r="C141" i="16"/>
  <c r="C183" i="16"/>
  <c r="C124" i="16"/>
  <c r="C184" i="16"/>
  <c r="C180" i="16"/>
  <c r="C114" i="16"/>
  <c r="C79" i="16"/>
  <c r="C158" i="16"/>
  <c r="C136" i="16"/>
  <c r="C179" i="16"/>
  <c r="C202" i="16"/>
  <c r="C90" i="16"/>
  <c r="C88" i="16"/>
  <c r="C76" i="16"/>
  <c r="C99" i="16"/>
  <c r="C108" i="16"/>
  <c r="C97" i="16"/>
  <c r="C154" i="16"/>
  <c r="C112" i="16"/>
  <c r="C93" i="16"/>
  <c r="C156" i="16"/>
  <c r="C137" i="16"/>
  <c r="C102" i="16"/>
  <c r="C80" i="16"/>
  <c r="C121" i="16"/>
  <c r="C165" i="16"/>
  <c r="C105" i="16"/>
  <c r="C92" i="16"/>
  <c r="C120" i="16"/>
  <c r="C155" i="16"/>
  <c r="C200" i="16"/>
  <c r="C119" i="16"/>
  <c r="C109" i="16"/>
  <c r="C169" i="16"/>
  <c r="C111" i="16"/>
  <c r="C181" i="16"/>
  <c r="C192" i="16"/>
  <c r="C197" i="16"/>
  <c r="C142" i="16"/>
  <c r="C199" i="16"/>
  <c r="C75" i="16"/>
  <c r="C135" i="16"/>
  <c r="C177" i="16"/>
  <c r="C118" i="16"/>
  <c r="C160" i="16"/>
  <c r="C133" i="16"/>
  <c r="C150" i="16"/>
  <c r="C144" i="16"/>
  <c r="C122" i="16"/>
  <c r="C106" i="16"/>
  <c r="C188" i="16"/>
  <c r="C131" i="16"/>
  <c r="C189" i="16"/>
  <c r="C134" i="16"/>
  <c r="C201" i="16"/>
  <c r="C163" i="16"/>
  <c r="C104" i="16"/>
  <c r="C89" i="16"/>
  <c r="C101" i="16"/>
  <c r="C168" i="16"/>
  <c r="C148" i="16"/>
  <c r="C96" i="16"/>
  <c r="C83" i="16"/>
  <c r="C152" i="16"/>
  <c r="C149" i="16"/>
  <c r="C84" i="16"/>
  <c r="C95" i="16"/>
  <c r="C159" i="16"/>
  <c r="C195" i="16"/>
  <c r="C115" i="16"/>
  <c r="C167" i="16"/>
  <c r="C174" i="16"/>
  <c r="C145" i="16"/>
  <c r="C117" i="16"/>
  <c r="C85" i="16"/>
  <c r="C110" i="16"/>
  <c r="C128" i="16"/>
  <c r="C185" i="16"/>
  <c r="O73" i="16"/>
  <c r="C153" i="16"/>
  <c r="C78" i="16"/>
  <c r="C166" i="16"/>
  <c r="C81" i="16"/>
  <c r="C100" i="16"/>
  <c r="C157" i="16"/>
  <c r="C98" i="16"/>
  <c r="C161" i="16"/>
  <c r="C186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R75" i="16" l="1"/>
  <c r="L75" i="16"/>
  <c r="Q75" i="16"/>
  <c r="C493" i="16"/>
  <c r="T75" i="16"/>
  <c r="T76" i="16" s="1"/>
  <c r="J75" i="16"/>
  <c r="J76" i="16" s="1"/>
  <c r="K75" i="16"/>
  <c r="L76" i="16" s="1"/>
  <c r="C485" i="16"/>
  <c r="C477" i="16"/>
  <c r="C469" i="16"/>
  <c r="B50" i="18"/>
  <c r="C49" i="18"/>
  <c r="H49" i="2"/>
  <c r="J49" i="2"/>
  <c r="G49" i="2"/>
  <c r="I49" i="2"/>
  <c r="K49" i="2" s="1"/>
  <c r="D27" i="9"/>
  <c r="B27" i="9" s="1"/>
  <c r="F27" i="9"/>
  <c r="O203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O366" i="16"/>
  <c r="O374" i="16"/>
  <c r="O382" i="16"/>
  <c r="O390" i="16"/>
  <c r="O398" i="16"/>
  <c r="O406" i="16"/>
  <c r="O414" i="16"/>
  <c r="O422" i="16"/>
  <c r="O430" i="16"/>
  <c r="O438" i="16"/>
  <c r="O446" i="16"/>
  <c r="O454" i="16"/>
  <c r="O462" i="16"/>
  <c r="O470" i="16"/>
  <c r="O478" i="16"/>
  <c r="O486" i="16"/>
  <c r="O494" i="16"/>
  <c r="O502" i="16"/>
  <c r="O510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R76" i="16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U18" i="7" s="1"/>
  <c r="AJ18" i="7"/>
  <c r="AA18" i="7"/>
  <c r="X18" i="7"/>
  <c r="T18" i="7"/>
  <c r="AG18" i="7"/>
  <c r="Q76" i="16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N49" i="15"/>
  <c r="M51" i="15" s="1"/>
  <c r="M52" i="15" s="1"/>
  <c r="R40" i="15"/>
  <c r="P47" i="7"/>
  <c r="R25" i="15"/>
  <c r="N48" i="15"/>
  <c r="S52" i="15"/>
  <c r="S53" i="15" s="1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L77" i="16" l="1"/>
  <c r="S76" i="16"/>
  <c r="R77" i="16" s="1"/>
  <c r="Q77" i="16"/>
  <c r="F77" i="16"/>
  <c r="P77" i="16"/>
  <c r="T77" i="16"/>
  <c r="B51" i="18"/>
  <c r="C50" i="18"/>
  <c r="P24" i="7"/>
  <c r="K77" i="16"/>
  <c r="L78" i="16" s="1"/>
  <c r="U38" i="7"/>
  <c r="S39" i="7"/>
  <c r="R40" i="7"/>
  <c r="AJ39" i="7"/>
  <c r="AA39" i="7"/>
  <c r="X39" i="7"/>
  <c r="AG39" i="7"/>
  <c r="T39" i="7"/>
  <c r="AD39" i="7"/>
  <c r="J77" i="16"/>
  <c r="S77" i="16"/>
  <c r="T78" i="16" s="1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M50" i="15"/>
  <c r="S48" i="15"/>
  <c r="S49" i="15" s="1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P78" i="16"/>
  <c r="T24" i="7"/>
  <c r="R25" i="7"/>
  <c r="AD24" i="7"/>
  <c r="X24" i="7"/>
  <c r="AA24" i="7"/>
  <c r="S24" i="7"/>
  <c r="U24" i="7" s="1"/>
  <c r="AG24" i="7"/>
  <c r="AJ24" i="7"/>
  <c r="T40" i="15"/>
  <c r="S38" i="15" s="1"/>
  <c r="R42" i="15"/>
  <c r="R43" i="15" s="1"/>
  <c r="R44" i="15" s="1"/>
  <c r="N49" i="7"/>
  <c r="O49" i="7"/>
  <c r="M50" i="7"/>
  <c r="H77" i="16"/>
  <c r="P48" i="7"/>
  <c r="N38" i="7"/>
  <c r="O38" i="7"/>
  <c r="M39" i="7"/>
  <c r="F37" i="3"/>
  <c r="O25" i="7"/>
  <c r="N25" i="7"/>
  <c r="P25" i="7" s="1"/>
  <c r="M26" i="7"/>
  <c r="G51" i="2"/>
  <c r="J51" i="2"/>
  <c r="H51" i="2"/>
  <c r="R27" i="15"/>
  <c r="R28" i="15" s="1"/>
  <c r="R29" i="15" s="1"/>
  <c r="T25" i="15"/>
  <c r="S23" i="15" s="1"/>
  <c r="C6" i="15"/>
  <c r="U23" i="7"/>
  <c r="U33" i="3"/>
  <c r="S33" i="3"/>
  <c r="T33" i="3" s="1"/>
  <c r="G77" i="16"/>
  <c r="I78" i="16" l="1"/>
  <c r="R78" i="16"/>
  <c r="Q79" i="16" s="1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U40" i="7" s="1"/>
  <c r="T40" i="7"/>
  <c r="AJ40" i="7"/>
  <c r="J78" i="16"/>
  <c r="K79" i="16" s="1"/>
  <c r="U39" i="7"/>
  <c r="F78" i="16"/>
  <c r="T79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R79" i="16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S79" i="16"/>
  <c r="T80" i="16" s="1"/>
  <c r="L80" i="16" l="1"/>
  <c r="I79" i="16"/>
  <c r="B53" i="18"/>
  <c r="C52" i="18"/>
  <c r="S80" i="16"/>
  <c r="T81" i="16" s="1"/>
  <c r="U63" i="7"/>
  <c r="J79" i="16"/>
  <c r="K80" i="16" s="1"/>
  <c r="L81" i="16" s="1"/>
  <c r="AA41" i="7"/>
  <c r="AJ41" i="7"/>
  <c r="R42" i="7"/>
  <c r="S41" i="7"/>
  <c r="U41" i="7" s="1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U64" i="7" s="1"/>
  <c r="T64" i="7"/>
  <c r="AJ64" i="7"/>
  <c r="X64" i="7"/>
  <c r="AG64" i="7"/>
  <c r="R80" i="16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P40" i="7" s="1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I80" i="16" l="1"/>
  <c r="S81" i="16"/>
  <c r="T82" i="16" s="1"/>
  <c r="H80" i="16"/>
  <c r="J80" i="16"/>
  <c r="K81" i="16" s="1"/>
  <c r="L82" i="16" s="1"/>
  <c r="B54" i="18"/>
  <c r="C53" i="18"/>
  <c r="P27" i="7"/>
  <c r="T42" i="7"/>
  <c r="R43" i="7"/>
  <c r="AG42" i="7"/>
  <c r="AJ42" i="7"/>
  <c r="S42" i="7"/>
  <c r="U42" i="7" s="1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R81" i="16"/>
  <c r="S82" i="16" s="1"/>
  <c r="D80" i="16"/>
  <c r="E80" i="16"/>
  <c r="G54" i="2"/>
  <c r="H54" i="2"/>
  <c r="J54" i="2"/>
  <c r="I54" i="2"/>
  <c r="F40" i="3"/>
  <c r="F81" i="16" l="1"/>
  <c r="H81" i="16"/>
  <c r="T83" i="16"/>
  <c r="I81" i="16"/>
  <c r="J81" i="16"/>
  <c r="B55" i="18"/>
  <c r="C54" i="18"/>
  <c r="X43" i="7"/>
  <c r="R44" i="7"/>
  <c r="AJ43" i="7"/>
  <c r="AG43" i="7"/>
  <c r="S43" i="7"/>
  <c r="U43" i="7" s="1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U28" i="7" s="1"/>
  <c r="AG28" i="7"/>
  <c r="AD28" i="7"/>
  <c r="G55" i="2"/>
  <c r="H55" i="2"/>
  <c r="J55" i="2"/>
  <c r="Q82" i="16"/>
  <c r="R83" i="16" s="1"/>
  <c r="S84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U66" i="7" s="1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H82" i="16" l="1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U44" i="7" s="1"/>
  <c r="AA44" i="7"/>
  <c r="AD44" i="7"/>
  <c r="R45" i="7"/>
  <c r="P29" i="7"/>
  <c r="G82" i="16"/>
  <c r="H83" i="16" s="1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S85" i="16" s="1"/>
  <c r="P83" i="16"/>
  <c r="P53" i="7"/>
  <c r="E40" i="3"/>
  <c r="R39" i="3"/>
  <c r="J39" i="3"/>
  <c r="D39" i="3"/>
  <c r="N30" i="7"/>
  <c r="P30" i="7" s="1"/>
  <c r="O30" i="7"/>
  <c r="M31" i="7"/>
  <c r="F42" i="3"/>
  <c r="I56" i="2"/>
  <c r="K55" i="2"/>
  <c r="T86" i="16" l="1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U30" i="7" s="1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J84" i="16" l="1"/>
  <c r="H84" i="16"/>
  <c r="K84" i="16"/>
  <c r="L85" i="16" s="1"/>
  <c r="I84" i="16"/>
  <c r="J85" i="16" s="1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U31" i="7" s="1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H85" i="16" l="1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H86" i="16" s="1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J86" i="16" l="1"/>
  <c r="L86" i="16"/>
  <c r="K86" i="16"/>
  <c r="F86" i="16"/>
  <c r="I86" i="16"/>
  <c r="B60" i="18"/>
  <c r="C59" i="18"/>
  <c r="R49" i="7"/>
  <c r="T48" i="7"/>
  <c r="S48" i="7"/>
  <c r="U48" i="7" s="1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U33" i="7" s="1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J87" i="16" l="1"/>
  <c r="K87" i="16"/>
  <c r="L87" i="16"/>
  <c r="K88" i="16" s="1"/>
  <c r="H87" i="16"/>
  <c r="F87" i="16"/>
  <c r="I87" i="16"/>
  <c r="J88" i="16" s="1"/>
  <c r="B61" i="18"/>
  <c r="C60" i="18"/>
  <c r="X49" i="7"/>
  <c r="AA49" i="7"/>
  <c r="AD49" i="7"/>
  <c r="S49" i="7"/>
  <c r="U49" i="7" s="1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L88" i="16" l="1"/>
  <c r="L89" i="16" s="1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U73" i="7" s="1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K89" i="16" l="1"/>
  <c r="L90" i="16" s="1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K90" i="16" l="1"/>
  <c r="L91" i="16" s="1"/>
  <c r="L92" i="16" s="1"/>
  <c r="J90" i="16"/>
  <c r="K91" i="16" s="1"/>
  <c r="I90" i="16"/>
  <c r="H90" i="16"/>
  <c r="F90" i="16"/>
  <c r="B64" i="18"/>
  <c r="C63" i="18"/>
  <c r="AD52" i="7"/>
  <c r="T52" i="7"/>
  <c r="R53" i="7"/>
  <c r="AJ52" i="7"/>
  <c r="AA52" i="7"/>
  <c r="AG52" i="7"/>
  <c r="S52" i="7"/>
  <c r="U52" i="7" s="1"/>
  <c r="X52" i="7"/>
  <c r="G90" i="16"/>
  <c r="H91" i="16" s="1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I91" i="16" l="1"/>
  <c r="J92" i="16" s="1"/>
  <c r="K93" i="16" s="1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4" i="16" l="1"/>
  <c r="H92" i="16"/>
  <c r="I93" i="16" s="1"/>
  <c r="J94" i="16" s="1"/>
  <c r="F92" i="16"/>
  <c r="I92" i="16"/>
  <c r="J93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K94" i="16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H93" i="16" l="1"/>
  <c r="I94" i="16" s="1"/>
  <c r="F93" i="16"/>
  <c r="B67" i="18"/>
  <c r="C66" i="18"/>
  <c r="L95" i="16"/>
  <c r="K95" i="16"/>
  <c r="L96" i="16" s="1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J96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6" i="16" l="1"/>
  <c r="L97" i="16" s="1"/>
  <c r="F94" i="16"/>
  <c r="B68" i="18"/>
  <c r="C67" i="18"/>
  <c r="U55" i="7"/>
  <c r="U78" i="7"/>
  <c r="G94" i="16"/>
  <c r="H95" i="16" s="1"/>
  <c r="I96" i="16" s="1"/>
  <c r="J97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K97" i="16" l="1"/>
  <c r="L98" i="16" s="1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F96" i="16" l="1"/>
  <c r="J98" i="16"/>
  <c r="K98" i="16"/>
  <c r="L99" i="16" s="1"/>
  <c r="B70" i="18"/>
  <c r="C69" i="18"/>
  <c r="G96" i="16"/>
  <c r="H97" i="16" s="1"/>
  <c r="I98" i="16" s="1"/>
  <c r="J99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F97" i="16" l="1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U83" i="7" s="1"/>
  <c r="T83" i="7"/>
  <c r="I72" i="2"/>
  <c r="H72" i="2"/>
  <c r="J72" i="2"/>
  <c r="G72" i="2"/>
  <c r="K101" i="16" l="1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J103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F101" i="16" l="1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J106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K106" i="16" l="1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J111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K111" i="16" l="1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J113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K113" i="16" l="1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F112" i="16" s="1"/>
  <c r="D111" i="16"/>
  <c r="U67" i="3"/>
  <c r="S67" i="3"/>
  <c r="T67" i="3" s="1"/>
  <c r="F71" i="3"/>
  <c r="K114" i="16" l="1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J117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K117" i="16" l="1"/>
  <c r="L118" i="16" s="1"/>
  <c r="G115" i="16"/>
  <c r="H116" i="16" s="1"/>
  <c r="I117" i="16" s="1"/>
  <c r="J118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K118" i="16" l="1"/>
  <c r="L119" i="16" s="1"/>
  <c r="G116" i="16"/>
  <c r="H117" i="16" s="1"/>
  <c r="I118" i="16" s="1"/>
  <c r="J119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K119" i="16" l="1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F120" i="16" s="1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J122" i="16" l="1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F129" i="16" s="1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K131" i="16" l="1"/>
  <c r="L132" i="16" s="1"/>
  <c r="G129" i="16"/>
  <c r="H130" i="16" s="1"/>
  <c r="I131" i="16" s="1"/>
  <c r="J132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F130" i="16" s="1"/>
  <c r="D129" i="16"/>
  <c r="K132" i="16" l="1"/>
  <c r="L133" i="16" s="1"/>
  <c r="G130" i="16"/>
  <c r="H131" i="16" s="1"/>
  <c r="I132" i="16" s="1"/>
  <c r="J133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K133" i="16" l="1"/>
  <c r="L134" i="16" s="1"/>
  <c r="G131" i="16"/>
  <c r="H132" i="16" s="1"/>
  <c r="I133" i="16" s="1"/>
  <c r="J134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K134" i="16" l="1"/>
  <c r="L135" i="16" s="1"/>
  <c r="G132" i="16"/>
  <c r="H133" i="16" s="1"/>
  <c r="I134" i="16" s="1"/>
  <c r="J135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F133" i="16" l="1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F134" i="16" s="1"/>
  <c r="K89" i="3"/>
  <c r="L89" i="3" s="1"/>
  <c r="J136" i="16" l="1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J139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F137" i="16" l="1"/>
  <c r="K139" i="16"/>
  <c r="L140" i="16" s="1"/>
  <c r="G137" i="16"/>
  <c r="H138" i="16" s="1"/>
  <c r="I139" i="16" s="1"/>
  <c r="K93" i="3"/>
  <c r="L93" i="3" s="1"/>
  <c r="K30" i="4"/>
  <c r="M30" i="4"/>
  <c r="F97" i="3"/>
  <c r="E137" i="16"/>
  <c r="F138" i="16" s="1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J140" i="16" l="1"/>
  <c r="K140" i="16"/>
  <c r="L141" i="16" s="1"/>
  <c r="G138" i="16"/>
  <c r="H139" i="16" s="1"/>
  <c r="I140" i="16" s="1"/>
  <c r="J141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K141" i="16" l="1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F142" i="16" s="1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K144" i="16" l="1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J147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F145" i="16" l="1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F146" i="16" s="1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K148" i="16" l="1"/>
  <c r="L149" i="16" s="1"/>
  <c r="G146" i="16"/>
  <c r="H147" i="16" s="1"/>
  <c r="I148" i="16" s="1"/>
  <c r="J149" i="16" s="1"/>
  <c r="K102" i="3"/>
  <c r="L102" i="3" s="1"/>
  <c r="M33" i="3"/>
  <c r="C32" i="4"/>
  <c r="AC32" i="3"/>
  <c r="D146" i="16"/>
  <c r="E146" i="16"/>
  <c r="F147" i="16" s="1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K149" i="16" l="1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J151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K151" i="16" l="1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F151" i="16" s="1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K153" i="16" l="1"/>
  <c r="L154" i="16" s="1"/>
  <c r="G151" i="16"/>
  <c r="H152" i="16" s="1"/>
  <c r="I153" i="16" s="1"/>
  <c r="J154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F152" i="16" l="1"/>
  <c r="K154" i="16"/>
  <c r="L155" i="16" s="1"/>
  <c r="G152" i="16"/>
  <c r="H153" i="16" s="1"/>
  <c r="I154" i="16" s="1"/>
  <c r="J155" i="16" s="1"/>
  <c r="S108" i="3"/>
  <c r="T108" i="3" s="1"/>
  <c r="U108" i="3"/>
  <c r="E152" i="16"/>
  <c r="F153" i="16" s="1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K155" i="16" l="1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J161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F159" i="16" l="1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3" i="16"/>
  <c r="L164" i="16" s="1"/>
  <c r="K162" i="16"/>
  <c r="L163" i="16" s="1"/>
  <c r="G160" i="16"/>
  <c r="H161" i="16" s="1"/>
  <c r="I162" i="16" s="1"/>
  <c r="J163" i="16" s="1"/>
  <c r="K164" i="16" s="1"/>
  <c r="L165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F161" i="16" l="1"/>
  <c r="G161" i="16"/>
  <c r="H162" i="16" s="1"/>
  <c r="I163" i="16" s="1"/>
  <c r="J164" i="16" s="1"/>
  <c r="K165" i="16" s="1"/>
  <c r="L166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G162" i="16" l="1"/>
  <c r="H163" i="16" s="1"/>
  <c r="I164" i="16" s="1"/>
  <c r="J165" i="16" s="1"/>
  <c r="K166" i="16" s="1"/>
  <c r="L167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G163" i="16" l="1"/>
  <c r="H164" i="16" s="1"/>
  <c r="I165" i="16" s="1"/>
  <c r="J166" i="16" s="1"/>
  <c r="K167" i="16" s="1"/>
  <c r="L168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F164" i="16" l="1"/>
  <c r="G164" i="16"/>
  <c r="H165" i="16" s="1"/>
  <c r="I166" i="16" s="1"/>
  <c r="J167" i="16" s="1"/>
  <c r="K168" i="16" s="1"/>
  <c r="L169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F165" i="16" s="1"/>
  <c r="W36" i="3"/>
  <c r="X36" i="3" s="1"/>
  <c r="Y36" i="3" s="1"/>
  <c r="Z36" i="3" s="1"/>
  <c r="AA36" i="3" s="1"/>
  <c r="AB36" i="3" s="1"/>
  <c r="G165" i="16" l="1"/>
  <c r="H166" i="16" s="1"/>
  <c r="I167" i="16" s="1"/>
  <c r="J168" i="16" s="1"/>
  <c r="K169" i="16" s="1"/>
  <c r="L170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G166" i="16" l="1"/>
  <c r="H167" i="16" s="1"/>
  <c r="I168" i="16" s="1"/>
  <c r="J169" i="16" s="1"/>
  <c r="K170" i="16" s="1"/>
  <c r="L171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G167" i="16" l="1"/>
  <c r="H168" i="16" s="1"/>
  <c r="I169" i="16" s="1"/>
  <c r="J170" i="16" s="1"/>
  <c r="K171" i="16" s="1"/>
  <c r="L172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F168" i="16" l="1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K172" i="16" s="1"/>
  <c r="L173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F169" i="16" l="1"/>
  <c r="G169" i="16"/>
  <c r="H170" i="16" s="1"/>
  <c r="I171" i="16" s="1"/>
  <c r="J172" i="16" s="1"/>
  <c r="K173" i="16" s="1"/>
  <c r="L174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F170" i="16" l="1"/>
  <c r="G170" i="16"/>
  <c r="H171" i="16" s="1"/>
  <c r="I172" i="16" s="1"/>
  <c r="J173" i="16" s="1"/>
  <c r="K174" i="16" s="1"/>
  <c r="L175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G171" i="16" l="1"/>
  <c r="H172" i="16" s="1"/>
  <c r="I173" i="16" s="1"/>
  <c r="J174" i="16" s="1"/>
  <c r="K175" i="16" s="1"/>
  <c r="L176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G172" i="16" l="1"/>
  <c r="H173" i="16" s="1"/>
  <c r="I174" i="16" s="1"/>
  <c r="J175" i="16" s="1"/>
  <c r="K176" i="16" s="1"/>
  <c r="L177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F173" i="16" l="1"/>
  <c r="G173" i="16"/>
  <c r="H174" i="16" s="1"/>
  <c r="I175" i="16" s="1"/>
  <c r="J176" i="16" s="1"/>
  <c r="K177" i="16" s="1"/>
  <c r="L178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G174" i="16" l="1"/>
  <c r="H175" i="16" s="1"/>
  <c r="I176" i="16" s="1"/>
  <c r="J177" i="16" s="1"/>
  <c r="K178" i="16" s="1"/>
  <c r="L179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G175" i="16" l="1"/>
  <c r="H176" i="16" s="1"/>
  <c r="I177" i="16" s="1"/>
  <c r="J178" i="16" s="1"/>
  <c r="K179" i="16" s="1"/>
  <c r="L180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F176" i="16" l="1"/>
  <c r="L39" i="4"/>
  <c r="G176" i="16"/>
  <c r="H177" i="16" s="1"/>
  <c r="I178" i="16" s="1"/>
  <c r="J179" i="16" s="1"/>
  <c r="K180" i="16" s="1"/>
  <c r="L181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F177" i="16" s="1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G177" i="16" l="1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6" i="16" s="1"/>
  <c r="K207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L208" i="16" l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L209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G205" i="16" l="1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G206" i="16" s="1"/>
  <c r="H207" i="16" s="1"/>
  <c r="I208" i="16" s="1"/>
  <c r="J209" i="16" s="1"/>
  <c r="K210" i="16" s="1"/>
  <c r="D205" i="16"/>
  <c r="E205" i="16"/>
  <c r="F206" i="16" s="1"/>
  <c r="G207" i="16" s="1"/>
  <c r="H208" i="16" s="1"/>
  <c r="I209" i="16" s="1"/>
  <c r="J210" i="16" s="1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K211" i="16" l="1"/>
  <c r="D206" i="16"/>
  <c r="E206" i="16"/>
  <c r="F207" i="16" s="1"/>
  <c r="G208" i="16" s="1"/>
  <c r="H209" i="16" s="1"/>
  <c r="I210" i="16" s="1"/>
  <c r="J211" i="16" s="1"/>
  <c r="K212" i="16" s="1"/>
  <c r="L211" i="16"/>
  <c r="L212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3" i="16" l="1"/>
  <c r="D207" i="16"/>
  <c r="E207" i="16"/>
  <c r="F208" i="16" s="1"/>
  <c r="G209" i="16" s="1"/>
  <c r="H210" i="16" s="1"/>
  <c r="I211" i="16" s="1"/>
  <c r="J212" i="16" s="1"/>
  <c r="K213" i="16" s="1"/>
  <c r="L214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P209" i="16" l="1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V171" i="3"/>
  <c r="E711" i="4"/>
  <c r="F711" i="4" s="1"/>
  <c r="I711" i="3"/>
  <c r="D711" i="4" s="1"/>
  <c r="K170" i="4"/>
  <c r="M170" i="4"/>
  <c r="K712" i="3" l="1"/>
  <c r="L712" i="3" s="1"/>
  <c r="W171" i="3"/>
  <c r="X171" i="3" s="1"/>
  <c r="Y171" i="3" s="1"/>
  <c r="Z171" i="3" s="1"/>
  <c r="AA171" i="3" s="1"/>
  <c r="AB171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M448" i="4"/>
  <c r="K448" i="4"/>
  <c r="E35" i="5" s="1"/>
  <c r="D35" i="5"/>
  <c r="L449" i="4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P486" i="3" s="1"/>
  <c r="Q486" i="3" s="1"/>
  <c r="L486" i="4" s="1"/>
  <c r="M485" i="4"/>
  <c r="K485" i="4"/>
  <c r="V486" i="3" l="1"/>
  <c r="W486" i="3" s="1"/>
  <c r="X486" i="3" s="1"/>
  <c r="Y486" i="3" s="1"/>
  <c r="Z486" i="3" s="1"/>
  <c r="AA486" i="3" s="1"/>
  <c r="AB486" i="3" s="1"/>
  <c r="C486" i="4" l="1"/>
  <c r="M487" i="3"/>
  <c r="AC486" i="3"/>
  <c r="AD486" i="3" s="1"/>
  <c r="AI487" i="3" l="1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/>
  <c r="W567" i="3" l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/>
  <c r="W693" i="3" l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/>
  <c r="W716" i="3" l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K742" i="4"/>
  <c r="E42" i="5" s="1"/>
  <c r="M742" i="4"/>
  <c r="D42" i="5"/>
  <c r="L743" i="4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C8" i="18" s="1"/>
  <c r="K908" i="4"/>
  <c r="M908" i="4"/>
  <c r="G909" i="4"/>
  <c r="I909" i="4" s="1"/>
  <c r="H909" i="4"/>
  <c r="D19" i="18" l="1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Z17" i="11" l="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ABF9EC71-FB36-4B79-B718-87A517136946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217BD952-48BF-40C0-B405-7E273A58DD3B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7164356F-A6C5-4277-A831-5519EBB365CA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30570F1E-25D4-4742-BB45-1D1A115F230C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4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4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61CAF1AA-3FAE-420C-BD60-2237203A9162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Rodríguez</author>
  </authors>
  <commentList>
    <comment ref="B25" authorId="0" shapeId="0" xr:uid="{A5802B68-1B19-469A-82C4-4BD0C2DAD6B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48" authorId="0" shapeId="0" xr:uid="{2434EAD1-2F15-4BBD-84C7-CC12754041D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1" authorId="0" shapeId="0" xr:uid="{72C005D1-09B9-45C6-B3A5-436A3F30A831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2" authorId="0" shapeId="0" xr:uid="{C5446CDD-0577-40E2-A49C-9247F04B5394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4" authorId="0" shapeId="0" xr:uid="{6978D7C3-CA84-4539-B2D6-768991231DB1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57" authorId="0" shapeId="0" xr:uid="{E8295845-B052-451D-8C98-557530B395E4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1" authorId="0" shapeId="0" xr:uid="{3359DB6B-E229-46AA-B453-B2FBC9424C6B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2" authorId="0" shapeId="0" xr:uid="{D7B6F347-BE9D-4031-B61A-E0C17799871C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D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D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D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D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D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<sst xmlns="http://schemas.openxmlformats.org/spreadsheetml/2006/main" count="2013" uniqueCount="1172">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</sst>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1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53" fillId="0" borderId="0" xfId="0" quotePrefix="1" applyFont="1" applyAlignment="1">
      <alignment horizontal="right"/>
    </xf>
    <xf numFmtId="165" fontId="1" fillId="0" borderId="0" xfId="0" applyNumberFormat="1" applyFont="1"/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1040"/>
        <c:axId val="304763424"/>
      </c:scatterChart>
      <c:valAx>
        <c:axId val="3047710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04763424"/>
        <c:crosses val="autoZero"/>
        <c:crossBetween val="midCat"/>
      </c:valAx>
      <c:valAx>
        <c:axId val="3047634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710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0912"/>
        <c:axId val="304741664"/>
      </c:scatterChart>
      <c:valAx>
        <c:axId val="30475091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1664"/>
        <c:crosses val="autoZero"/>
        <c:crossBetween val="midCat"/>
      </c:valAx>
      <c:valAx>
        <c:axId val="304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0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767232"/>
        <c:axId val="30475036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66688"/>
        <c:axId val="304749824"/>
      </c:lineChart>
      <c:catAx>
        <c:axId val="30476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04749824"/>
        <c:crosses val="autoZero"/>
        <c:auto val="1"/>
        <c:lblAlgn val="ctr"/>
        <c:lblOffset val="100"/>
        <c:tickMarkSkip val="1"/>
        <c:noMultiLvlLbl val="0"/>
      </c:catAx>
      <c:valAx>
        <c:axId val="3047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66688"/>
        <c:crosses val="autoZero"/>
        <c:crossBetween val="between"/>
      </c:valAx>
      <c:catAx>
        <c:axId val="30476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4750368"/>
        <c:crosses val="autoZero"/>
        <c:auto val="1"/>
        <c:lblAlgn val="ctr"/>
        <c:lblOffset val="100"/>
        <c:noMultiLvlLbl val="0"/>
      </c:catAx>
      <c:valAx>
        <c:axId val="3047503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476723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0912"/>
        <c:axId val="304741664"/>
      </c:scatterChart>
      <c:valAx>
        <c:axId val="30475091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1664"/>
        <c:crosses val="autoZero"/>
        <c:crossBetween val="midCat"/>
      </c:valAx>
      <c:valAx>
        <c:axId val="304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0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1584"/>
        <c:axId val="30474819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2336"/>
        <c:axId val="304768320"/>
      </c:scatterChart>
      <c:valAx>
        <c:axId val="3047715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8192"/>
        <c:crosses val="autoZero"/>
        <c:crossBetween val="midCat"/>
        <c:majorUnit val="2"/>
      </c:valAx>
      <c:valAx>
        <c:axId val="3047481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1584"/>
        <c:crosses val="autoZero"/>
        <c:crossBetween val="midCat"/>
      </c:valAx>
      <c:valAx>
        <c:axId val="3047623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04768320"/>
        <c:crosses val="autoZero"/>
        <c:crossBetween val="midCat"/>
      </c:valAx>
      <c:valAx>
        <c:axId val="30476832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2336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2000"/>
        <c:axId val="304744928"/>
      </c:scatterChart>
      <c:valAx>
        <c:axId val="304752000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44928"/>
        <c:crosses val="autoZero"/>
        <c:crossBetween val="midCat"/>
      </c:valAx>
      <c:valAx>
        <c:axId val="304744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52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3968"/>
        <c:axId val="304765056"/>
      </c:scatterChart>
      <c:valAx>
        <c:axId val="30476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04765056"/>
        <c:crosses val="autoZero"/>
        <c:crossBetween val="midCat"/>
      </c:valAx>
      <c:valAx>
        <c:axId val="30476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047639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4176"/>
        <c:axId val="304755264"/>
      </c:scatterChart>
      <c:valAx>
        <c:axId val="30475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5264"/>
        <c:crosses val="autoZero"/>
        <c:crossBetween val="midCat"/>
      </c:valAx>
      <c:valAx>
        <c:axId val="3047552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7984"/>
        <c:axId val="304774304"/>
      </c:scatterChart>
      <c:valAx>
        <c:axId val="3047579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4304"/>
        <c:crosses val="autoZero"/>
        <c:crossBetween val="midCat"/>
      </c:valAx>
      <c:valAx>
        <c:axId val="304774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79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8864"/>
        <c:axId val="304755808"/>
      </c:scatterChart>
      <c:valAx>
        <c:axId val="30476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5808"/>
        <c:crosses val="autoZero"/>
        <c:crossBetween val="midCat"/>
      </c:valAx>
      <c:valAx>
        <c:axId val="3047558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6352"/>
        <c:axId val="304758528"/>
      </c:scatterChart>
      <c:valAx>
        <c:axId val="30475635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8528"/>
        <c:crosses val="autoZero"/>
        <c:crossBetween val="midCat"/>
      </c:valAx>
      <c:valAx>
        <c:axId val="3047585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6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6896"/>
        <c:axId val="304757440"/>
      </c:scatterChart>
      <c:valAx>
        <c:axId val="3047568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04757440"/>
        <c:crosses val="autoZero"/>
        <c:crossBetween val="midCat"/>
      </c:valAx>
      <c:valAx>
        <c:axId val="30475744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047568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2703"/>
        <c:axId val="125453583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560815"/>
        <c:axId val="1747568495"/>
      </c:lineChart>
      <c:catAx>
        <c:axId val="12546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5453583"/>
        <c:crosses val="autoZero"/>
        <c:auto val="1"/>
        <c:lblAlgn val="ctr"/>
        <c:lblOffset val="100"/>
        <c:noMultiLvlLbl val="0"/>
      </c:catAx>
      <c:valAx>
        <c:axId val="12545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5462703"/>
        <c:crosses val="autoZero"/>
        <c:crossBetween val="between"/>
      </c:valAx>
      <c:valAx>
        <c:axId val="17475684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47560815"/>
        <c:crosses val="max"/>
        <c:crossBetween val="between"/>
      </c:valAx>
      <c:catAx>
        <c:axId val="174756081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475684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Off-design point of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592975"/>
        <c:axId val="1747589135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42543"/>
        <c:axId val="125441103"/>
      </c:lineChart>
      <c:catAx>
        <c:axId val="174759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747589135"/>
        <c:crosses val="autoZero"/>
        <c:auto val="1"/>
        <c:lblAlgn val="ctr"/>
        <c:lblOffset val="100"/>
        <c:noMultiLvlLbl val="0"/>
      </c:catAx>
      <c:valAx>
        <c:axId val="174758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747592975"/>
        <c:crosses val="autoZero"/>
        <c:crossBetween val="between"/>
      </c:valAx>
      <c:valAx>
        <c:axId val="1254411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125442543"/>
        <c:crosses val="max"/>
        <c:crossBetween val="between"/>
      </c:valAx>
      <c:catAx>
        <c:axId val="12544254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1254411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59072"/>
        <c:axId val="304769408"/>
      </c:scatterChart>
      <c:valAx>
        <c:axId val="30475907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9408"/>
        <c:crosses val="autoZero"/>
        <c:crossBetween val="midCat"/>
        <c:majorUnit val="100"/>
      </c:valAx>
      <c:valAx>
        <c:axId val="30476940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5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0704"/>
        <c:axId val="304769952"/>
      </c:scatterChart>
      <c:valAx>
        <c:axId val="30476070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9952"/>
        <c:crosses val="autoZero"/>
        <c:crossBetween val="midCat"/>
        <c:majorUnit val="100"/>
      </c:valAx>
      <c:valAx>
        <c:axId val="30476995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1248"/>
        <c:axId val="304772128"/>
      </c:scatterChart>
      <c:valAx>
        <c:axId val="3047612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2128"/>
        <c:crosses val="autoZero"/>
        <c:crossBetween val="midCat"/>
        <c:majorUnit val="100"/>
      </c:valAx>
      <c:valAx>
        <c:axId val="30477212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61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1120"/>
        <c:axId val="304774848"/>
      </c:scatterChart>
      <c:valAx>
        <c:axId val="30474112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4848"/>
        <c:crosses val="autoZero"/>
        <c:crossBetween val="midCat"/>
        <c:majorUnit val="100"/>
      </c:valAx>
      <c:valAx>
        <c:axId val="3047748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1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75392"/>
        <c:axId val="304742752"/>
      </c:scatterChart>
      <c:valAx>
        <c:axId val="304775392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2752"/>
        <c:crosses val="autoZero"/>
        <c:crossBetween val="midCat"/>
      </c:valAx>
      <c:valAx>
        <c:axId val="304742752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753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8736"/>
        <c:axId val="304743840"/>
      </c:scatterChart>
      <c:valAx>
        <c:axId val="30474873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3840"/>
        <c:crosses val="autoZero"/>
        <c:crossBetween val="midCat"/>
      </c:valAx>
      <c:valAx>
        <c:axId val="3047438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8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5472"/>
        <c:axId val="304747648"/>
      </c:scatterChart>
      <c:valAx>
        <c:axId val="30474547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7648"/>
        <c:crosses val="autoZero"/>
        <c:crossBetween val="midCat"/>
      </c:valAx>
      <c:valAx>
        <c:axId val="3047476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7454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01504"/>
        <c:axId val="304808032"/>
      </c:scatterChart>
      <c:valAx>
        <c:axId val="30480150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808032"/>
        <c:crosses val="autoZero"/>
        <c:crossBetween val="midCat"/>
        <c:majorUnit val="2"/>
      </c:valAx>
      <c:valAx>
        <c:axId val="304808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80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chart" Target="../charts/chart13.xml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1127760</xdr:colOff>
          <xdr:row>39</xdr:row>
          <xdr:rowOff>144780</xdr:rowOff>
        </xdr:from>
        <xdr:to>
          <xdr:col>3</xdr:col>
          <xdr:colOff>99060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137160</xdr:rowOff>
        </xdr:from>
        <xdr:to>
          <xdr:col>1</xdr:col>
          <xdr:colOff>937260</xdr:colOff>
          <xdr:row>41</xdr:row>
          <xdr:rowOff>144780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419100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624482" y="27510068"/>
          <a:ext cx="4598147" cy="2465294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114300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04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342900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154940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4997450" y="5499100"/>
          <a:ext cx="508000" cy="2794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31</xdr:row>
          <xdr:rowOff>60960</xdr:rowOff>
        </xdr:from>
        <xdr:to>
          <xdr:col>9</xdr:col>
          <xdr:colOff>594360</xdr:colOff>
          <xdr:row>33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830294" y="3567953"/>
          <a:ext cx="508747" cy="25885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21</xdr:row>
          <xdr:rowOff>22860</xdr:rowOff>
        </xdr:from>
        <xdr:to>
          <xdr:col>5</xdr:col>
          <xdr:colOff>601980</xdr:colOff>
          <xdr:row>23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617220</xdr:colOff>
          <xdr:row>23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88457" y="3439886"/>
          <a:ext cx="509814" cy="25672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20</xdr:row>
          <xdr:rowOff>0</xdr:rowOff>
        </xdr:from>
        <xdr:to>
          <xdr:col>5</xdr:col>
          <xdr:colOff>746760</xdr:colOff>
          <xdr:row>22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37</xdr:row>
      <xdr:rowOff>136392</xdr:rowOff>
    </xdr:from>
    <xdr:to>
      <xdr:col>10</xdr:col>
      <xdr:colOff>225091</xdr:colOff>
      <xdr:row>50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47</xdr:row>
      <xdr:rowOff>58495</xdr:rowOff>
    </xdr:from>
    <xdr:ext cx="1282531" cy="1831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D37BBA8-5645-5129-0A49-046D563EFEF2}"/>
            </a:ext>
          </a:extLst>
        </xdr:cNvPr>
        <xdr:cNvGrpSpPr/>
      </xdr:nvGrpSpPr>
      <xdr:grpSpPr>
        <a:xfrm>
          <a:off x="12821920" y="3270367"/>
          <a:ext cx="5894240" cy="323478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20</xdr:row>
          <xdr:rowOff>30480</xdr:rowOff>
        </xdr:from>
        <xdr:to>
          <xdr:col>19</xdr:col>
          <xdr:colOff>365760</xdr:colOff>
          <xdr:row>23</xdr:row>
          <xdr:rowOff>175260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A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30480</xdr:rowOff>
        </xdr:from>
        <xdr:to>
          <xdr:col>19</xdr:col>
          <xdr:colOff>342900</xdr:colOff>
          <xdr:row>6</xdr:row>
          <xdr:rowOff>160020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A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68580</xdr:rowOff>
        </xdr:from>
        <xdr:to>
          <xdr:col>19</xdr:col>
          <xdr:colOff>342900</xdr:colOff>
          <xdr:row>10</xdr:row>
          <xdr:rowOff>160020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A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11</xdr:row>
          <xdr:rowOff>106680</xdr:rowOff>
        </xdr:from>
        <xdr:to>
          <xdr:col>19</xdr:col>
          <xdr:colOff>350520</xdr:colOff>
          <xdr:row>15</xdr:row>
          <xdr:rowOff>68580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A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15</xdr:row>
          <xdr:rowOff>144780</xdr:rowOff>
        </xdr:from>
        <xdr:to>
          <xdr:col>19</xdr:col>
          <xdr:colOff>350520</xdr:colOff>
          <xdr:row>19</xdr:row>
          <xdr:rowOff>106680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A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24</xdr:row>
          <xdr:rowOff>76200</xdr:rowOff>
        </xdr:from>
        <xdr:to>
          <xdr:col>19</xdr:col>
          <xdr:colOff>365760</xdr:colOff>
          <xdr:row>27</xdr:row>
          <xdr:rowOff>160020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A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SOFFICE\EXCEL\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onardo.valadez\OneDrive%20-%20frisa\01%20CODIGOS\RocketMotor\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18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baseColWidth="10" defaultColWidth="8.88671875" defaultRowHeight="13.2"/>
  <cols>
    <col min="1" max="1" width="9.109375" customWidth="1"/>
    <col min="2" max="2" width="56.88671875" customWidth="1"/>
    <col min="3" max="3" width="9.109375" customWidth="1"/>
    <col min="4" max="4" width="9.5546875" customWidth="1"/>
    <col min="5" max="5" width="17.33203125" customWidth="1"/>
    <col min="6" max="8" width="9.109375" customWidth="1"/>
    <col min="9" max="9" width="11.109375" customWidth="1"/>
  </cols>
  <sheetData>
    <row r="4" spans="2:9" ht="20.399999999999999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" thickBot="1">
      <c r="B5" s="227" t="s">
        <v>429</v>
      </c>
      <c r="D5" s="229" t="s">
        <v>191</v>
      </c>
      <c r="E5" s="315" t="s">
        <v>533</v>
      </c>
      <c r="I5" s="271"/>
    </row>
    <row r="6" spans="2:9" ht="15.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18" zoomScale="70" zoomScaleNormal="70" workbookViewId="0">
      <selection activeCell="D44" sqref="D44"/>
    </sheetView>
  </sheetViews>
  <sheetFormatPr baseColWidth="10" defaultColWidth="8.88671875" defaultRowHeight="13.2"/>
  <cols>
    <col min="1" max="1" width="4.33203125" customWidth="1"/>
    <col min="2" max="2" width="16.5546875" customWidth="1"/>
    <col min="3" max="3" width="13.44140625" customWidth="1"/>
    <col min="4" max="4" width="14.109375" customWidth="1"/>
    <col min="5" max="5" width="12" bestFit="1" customWidth="1"/>
    <col min="6" max="6" width="10.88671875" customWidth="1"/>
    <col min="7" max="7" width="17.109375" customWidth="1"/>
    <col min="8" max="8" width="12.5546875" bestFit="1" customWidth="1"/>
    <col min="9" max="9" width="11" bestFit="1" customWidth="1"/>
    <col min="10" max="10" width="14.88671875" customWidth="1"/>
    <col min="11" max="11" width="13.109375" customWidth="1"/>
    <col min="12" max="12" width="12.44140625" bestFit="1" customWidth="1"/>
    <col min="13" max="13" width="13.44140625" customWidth="1"/>
    <col min="14" max="14" width="13.5546875" customWidth="1"/>
    <col min="15" max="15" width="2.33203125" customWidth="1"/>
    <col min="16" max="16" width="5" bestFit="1" customWidth="1"/>
    <col min="17" max="17" width="8.88671875" customWidth="1"/>
    <col min="18" max="18" width="20.1093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8" thickBot="1">
      <c r="B11" s="396" t="s">
        <v>569</v>
      </c>
    </row>
    <row r="12" spans="1:256" s="394" customFormat="1" ht="13.8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8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8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8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8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8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8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8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8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8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8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8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8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8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1127760</xdr:colOff>
                    <xdr:row>39</xdr:row>
                    <xdr:rowOff>144780</xdr:rowOff>
                  </from>
                  <to>
                    <xdr:col>3</xdr:col>
                    <xdr:colOff>99060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137160</xdr:rowOff>
                  </from>
                  <to>
                    <xdr:col>1</xdr:col>
                    <xdr:colOff>937260</xdr:colOff>
                    <xdr:row>41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196"/>
  <sheetViews>
    <sheetView topLeftCell="J72" zoomScale="85" zoomScaleNormal="85" workbookViewId="0">
      <selection activeCell="N72" sqref="N72"/>
    </sheetView>
  </sheetViews>
  <sheetFormatPr baseColWidth="10" defaultColWidth="8.88671875" defaultRowHeight="13.2"/>
  <cols>
    <col min="1" max="1" width="6.33203125" customWidth="1"/>
    <col min="2" max="2" width="10.6640625" customWidth="1"/>
    <col min="3" max="4" width="8.88671875" customWidth="1"/>
    <col min="5" max="5" width="13.109375" bestFit="1" customWidth="1"/>
    <col min="6" max="6" width="12.44140625" bestFit="1" customWidth="1"/>
    <col min="7" max="7" width="4.5546875" bestFit="1" customWidth="1"/>
    <col min="8" max="8" width="2.44140625" customWidth="1"/>
    <col min="9" max="9" width="11.88671875" bestFit="1" customWidth="1"/>
    <col min="10" max="10" width="8.88671875" customWidth="1"/>
    <col min="11" max="11" width="14.109375" customWidth="1"/>
    <col min="12" max="12" width="14.88671875" customWidth="1"/>
    <col min="13" max="13" width="11.44140625" bestFit="1" customWidth="1"/>
    <col min="14" max="14" width="8.33203125" customWidth="1"/>
    <col min="15" max="15" width="17.33203125" customWidth="1"/>
    <col min="16" max="16" width="10" customWidth="1"/>
    <col min="17" max="17" width="9.6640625" customWidth="1"/>
    <col min="18" max="18" width="17" customWidth="1"/>
    <col min="19" max="19" width="12.6640625" customWidth="1"/>
    <col min="20" max="20" width="10.44140625" customWidth="1"/>
    <col min="21" max="21" width="10.33203125" customWidth="1"/>
  </cols>
  <sheetData>
    <row r="1" spans="1:21" ht="13.8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8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J11" s="8"/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8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8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8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8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8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8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8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8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8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8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8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8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8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8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8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8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8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8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8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8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1.5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6">
      <c r="B72">
        <v>3</v>
      </c>
      <c r="C72">
        <v>151</v>
      </c>
      <c r="L72" s="771" t="s">
        <v>1056</v>
      </c>
      <c r="M72" s="10">
        <f>2*((M61*M65)/(M59*M62))</f>
        <v>26.995260663507107</v>
      </c>
      <c r="N72" s="8" t="s">
        <v>87</v>
      </c>
      <c r="O72" s="771" t="s">
        <v>1056</v>
      </c>
      <c r="P72" s="10">
        <f>2*((M61*P65)/(M59*M62))</f>
        <v>16.197156398104262</v>
      </c>
      <c r="Q72" s="8" t="s">
        <v>87</v>
      </c>
    </row>
    <row r="73" spans="2:24" ht="15.6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6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2.8864799999999999E-2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9.0681443627338654E-2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L92" s="8" t="s">
        <v>213</v>
      </c>
      <c r="M92">
        <v>0.23699999999999999</v>
      </c>
      <c r="N92" s="8" t="s">
        <v>802</v>
      </c>
    </row>
    <row r="93" spans="2:16"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L94" s="8" t="s">
        <v>1089</v>
      </c>
      <c r="M94">
        <v>7850</v>
      </c>
      <c r="N94" s="8" t="s">
        <v>805</v>
      </c>
      <c r="P94" s="8"/>
    </row>
    <row r="95" spans="2:16">
      <c r="L95" s="8" t="s">
        <v>1087</v>
      </c>
      <c r="M95">
        <f>M94*M93</f>
        <v>0.80399804212248827</v>
      </c>
      <c r="N95" s="8" t="s">
        <v>104</v>
      </c>
    </row>
    <row r="98" spans="12:24" ht="13.8" thickBot="1"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100" spans="12:24">
      <c r="L100" s="415" t="s">
        <v>1050</v>
      </c>
      <c r="O100" s="415" t="s">
        <v>1080</v>
      </c>
    </row>
    <row r="101" spans="12:24"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12:24" ht="13.8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12:24" ht="13.8" thickBot="1"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12:24">
      <c r="L104" s="8" t="s">
        <v>1052</v>
      </c>
      <c r="M104">
        <v>1.5</v>
      </c>
      <c r="O104" s="8" t="s">
        <v>1052</v>
      </c>
    </row>
    <row r="105" spans="12:24">
      <c r="U105" s="731" t="s">
        <v>975</v>
      </c>
      <c r="V105" s="730"/>
    </row>
    <row r="106" spans="12:24">
      <c r="L106" s="415" t="s">
        <v>1053</v>
      </c>
      <c r="O106" s="415" t="s">
        <v>1076</v>
      </c>
      <c r="U106" s="731"/>
      <c r="V106" s="730"/>
      <c r="W106" s="737"/>
      <c r="X106" s="738"/>
    </row>
    <row r="107" spans="12:24"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1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1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1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12:24">
      <c r="P111" s="737"/>
      <c r="Q111" s="738"/>
    </row>
    <row r="112" spans="1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6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6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6">
      <c r="L116" s="771" t="s">
        <v>1058</v>
      </c>
      <c r="M116" s="10">
        <f>ca*betaMechanical^4+cb*betaMechanical^3+cc*betaMechanical^2+cd*betaMechanical+ce</f>
        <v>1.5804730506428193</v>
      </c>
      <c r="O116" s="829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8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8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8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9">(38-P160)/2</f>
        <v>2.75</v>
      </c>
    </row>
    <row r="161" spans="2:17" ht="13.8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9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8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8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 xr:uid="{00000000-0004-0000-0200-000000000000}"/>
    <hyperlink ref="C174" r:id="rId2" display="https://tuboreymonterrey.com.mx/" xr:uid="{00000000-0004-0000-0200-000001000000}"/>
    <hyperlink ref="C175" r:id="rId3" display="https://www.tubosmonterrey.com/" xr:uid="{00000000-0004-0000-0200-000002000000}"/>
    <hyperlink ref="C176" r:id="rId4" display="https://aluminext.mx/" xr:uid="{00000000-0004-0000-0200-000003000000}"/>
    <hyperlink ref="C177" r:id="rId5" display="https://tubosdeacero.mx/index.html" xr:uid="{00000000-0004-0000-0200-000004000000}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  <pageSetUpPr autoPageBreaks="0"/>
  </sheetPr>
  <dimension ref="A1:AP105"/>
  <sheetViews>
    <sheetView showGridLines="0" topLeftCell="A5" zoomScaleNormal="100" workbookViewId="0">
      <selection activeCell="E23" sqref="E23"/>
    </sheetView>
  </sheetViews>
  <sheetFormatPr baseColWidth="10" defaultColWidth="8.88671875" defaultRowHeight="13.2"/>
  <cols>
    <col min="1" max="1" width="5.88671875" customWidth="1"/>
    <col min="2" max="2" width="15.5546875" customWidth="1"/>
    <col min="3" max="3" width="11.88671875" customWidth="1"/>
    <col min="4" max="4" width="8.33203125" customWidth="1"/>
    <col min="5" max="8" width="9.109375" customWidth="1"/>
    <col min="9" max="9" width="10" customWidth="1"/>
    <col min="10" max="10" width="9.109375" customWidth="1"/>
    <col min="11" max="11" width="9.6640625" customWidth="1"/>
    <col min="12" max="12" width="9.109375" customWidth="1"/>
    <col min="13" max="13" width="9.33203125" customWidth="1"/>
    <col min="14" max="23" width="9.109375" customWidth="1"/>
    <col min="24" max="24" width="18.5546875" customWidth="1"/>
    <col min="25" max="29" width="9.109375" customWidth="1"/>
    <col min="30" max="30" width="12.109375" customWidth="1"/>
    <col min="31" max="32" width="9.109375" customWidth="1"/>
    <col min="33" max="33" width="10.33203125" bestFit="1" customWidth="1"/>
    <col min="34" max="34" width="11.5546875" bestFit="1" customWidth="1"/>
    <col min="35" max="35" width="11.109375" bestFit="1" customWidth="1"/>
    <col min="36" max="36" width="11.5546875" bestFit="1" customWidth="1"/>
    <col min="37" max="37" width="10.44140625" bestFit="1" customWidth="1"/>
    <col min="38" max="38" width="11.109375" bestFit="1" customWidth="1"/>
    <col min="39" max="39" width="10.44140625" bestFit="1" customWidth="1"/>
    <col min="40" max="40" width="9.109375" customWidth="1"/>
    <col min="41" max="41" width="13.554687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5.6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.6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.6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5.6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5.6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5.6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.6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5.6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5.6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.6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6.2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8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8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400-000000000000}">
      <formula1>surfacecondition</formula1>
    </dataValidation>
    <dataValidation type="list" allowBlank="1" showInputMessage="1" showErrorMessage="1" sqref="C14" xr:uid="{00000000-0002-0000-0400-000001000000}">
      <formula1>propellants</formula1>
    </dataValidation>
    <dataValidation type="list" allowBlank="1" showInputMessage="1" showErrorMessage="1" prompt="Selecct max design pressure" sqref="C34" xr:uid="{00000000-0002-0000-0400-000002000000}">
      <formula1>pressures</formula1>
    </dataValidation>
  </dataValidations>
  <hyperlinks>
    <hyperlink ref="E14" location="note1" display="See Note [1] below" xr:uid="{00000000-0004-0000-04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251460</xdr:colOff>
                    <xdr:row>31</xdr:row>
                    <xdr:rowOff>60960</xdr:rowOff>
                  </from>
                  <to>
                    <xdr:col>9</xdr:col>
                    <xdr:colOff>594360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85" zoomScaleNormal="85" workbookViewId="0">
      <selection activeCell="G18" sqref="G18"/>
    </sheetView>
  </sheetViews>
  <sheetFormatPr baseColWidth="10" defaultColWidth="9.109375" defaultRowHeight="13.8"/>
  <cols>
    <col min="1" max="1" width="2.88671875" style="572" customWidth="1"/>
    <col min="2" max="2" width="21.44140625" style="572" customWidth="1"/>
    <col min="3" max="3" width="15.6640625" style="582" customWidth="1"/>
    <col min="4" max="4" width="10.6640625" style="582" bestFit="1" customWidth="1"/>
    <col min="5" max="7" width="9.6640625" style="572" bestFit="1" customWidth="1"/>
    <col min="8" max="8" width="9.88671875" style="710" bestFit="1" customWidth="1"/>
    <col min="9" max="12" width="9.6640625" style="572" bestFit="1" customWidth="1"/>
    <col min="13" max="13" width="9.109375" style="572"/>
    <col min="14" max="14" width="16.6640625" style="572" customWidth="1"/>
    <col min="15" max="15" width="9.109375" style="572"/>
    <col min="16" max="20" width="9.6640625" style="572" bestFit="1" customWidth="1"/>
    <col min="21" max="16384" width="9.1093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4.4" thickBot="1">
      <c r="C3" s="582"/>
      <c r="D3" s="582"/>
    </row>
    <row r="4" spans="2:6" s="572" customFormat="1" ht="14.4" thickBot="1">
      <c r="B4" s="573" t="s">
        <v>795</v>
      </c>
      <c r="C4" s="794" t="s">
        <v>796</v>
      </c>
      <c r="D4" s="795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4.4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4.4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4.4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4.4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4.4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4.4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4.4" thickBot="1">
      <c r="C18" s="582"/>
      <c r="D18" s="582"/>
    </row>
    <row r="19" spans="2:6" s="572" customFormat="1" ht="14.4" thickBot="1">
      <c r="B19" s="573" t="s">
        <v>818</v>
      </c>
      <c r="C19" s="792" t="s">
        <v>796</v>
      </c>
      <c r="D19" s="793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4.4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4.4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4.4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4.4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4.4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4.4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4.4" thickBot="1">
      <c r="C33" s="582"/>
      <c r="D33" s="582"/>
    </row>
    <row r="34" spans="2:6" s="572" customFormat="1" ht="14.4" thickBot="1">
      <c r="B34" s="573" t="s">
        <v>823</v>
      </c>
      <c r="C34" s="794" t="s">
        <v>796</v>
      </c>
      <c r="D34" s="795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4.4" thickBot="1">
      <c r="B43" s="577" t="s">
        <v>831</v>
      </c>
      <c r="C43" s="699"/>
      <c r="D43" s="700"/>
      <c r="E43" s="698"/>
      <c r="F43" s="698"/>
    </row>
    <row r="44" spans="2:6" s="572" customFormat="1" ht="14.4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4.4" thickBot="1">
      <c r="C45" s="582"/>
      <c r="D45" s="582"/>
    </row>
    <row r="46" spans="2:6" s="572" customFormat="1" ht="14.4" thickBot="1">
      <c r="B46" s="581" t="s">
        <v>654</v>
      </c>
      <c r="C46" s="704">
        <f>C44-(C47*C44)</f>
        <v>1.4845454460601298E-2</v>
      </c>
      <c r="D46" s="582"/>
    </row>
    <row r="47" spans="2:6" s="572" customFormat="1" ht="14.4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4.4" thickBot="1">
      <c r="H71" s="572"/>
    </row>
    <row r="72" spans="2:20" s="582" customFormat="1" ht="14.4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4.4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0" sqref="K20"/>
    </sheetView>
  </sheetViews>
  <sheetFormatPr baseColWidth="10" defaultColWidth="8.88671875" defaultRowHeight="13.2"/>
  <cols>
    <col min="1" max="1" width="3.109375" customWidth="1"/>
    <col min="2" max="2" width="9.109375" customWidth="1"/>
    <col min="3" max="3" width="8.88671875" customWidth="1"/>
    <col min="4" max="4" width="10.5546875" customWidth="1"/>
    <col min="5" max="7" width="9.109375" customWidth="1"/>
    <col min="8" max="8" width="10" bestFit="1" customWidth="1"/>
    <col min="9" max="9" width="9.44140625" customWidth="1"/>
    <col min="10" max="29" width="9.109375" customWidth="1"/>
    <col min="30" max="30" width="8.6640625" customWidth="1"/>
  </cols>
  <sheetData>
    <row r="3" spans="2:27" ht="13.8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6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6.2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213360</xdr:colOff>
                    <xdr:row>21</xdr:row>
                    <xdr:rowOff>22860</xdr:rowOff>
                  </from>
                  <to>
                    <xdr:col>5</xdr:col>
                    <xdr:colOff>601980</xdr:colOff>
                    <xdr:row>23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617220</xdr:colOff>
                    <xdr:row>23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C19" sqref="C19"/>
    </sheetView>
  </sheetViews>
  <sheetFormatPr baseColWidth="10" defaultColWidth="8.88671875" defaultRowHeight="13.2"/>
  <cols>
    <col min="1" max="1" width="4.6640625" customWidth="1"/>
    <col min="2" max="2" width="9.109375" customWidth="1"/>
    <col min="3" max="3" width="10.109375" bestFit="1" customWidth="1"/>
    <col min="4" max="4" width="9.6640625" customWidth="1"/>
    <col min="5" max="5" width="9.88671875" customWidth="1"/>
    <col min="6" max="6" width="11.441406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5.6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5.6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6.2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297180</xdr:colOff>
                    <xdr:row>20</xdr:row>
                    <xdr:rowOff>0</xdr:rowOff>
                  </from>
                  <to>
                    <xdr:col>5</xdr:col>
                    <xdr:colOff>746760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baseColWidth="10" defaultColWidth="8.88671875" defaultRowHeight="13.2"/>
  <cols>
    <col min="1" max="1" width="5.6640625" customWidth="1"/>
    <col min="2" max="4" width="8.88671875" customWidth="1"/>
    <col min="5" max="5" width="26.33203125" customWidth="1"/>
    <col min="6" max="6" width="21.441406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52E7-073F-40FE-8AF8-944999C3D83D}">
  <sheetPr>
    <tabColor theme="2" tint="-0.249977111117893"/>
  </sheetPr>
  <dimension ref="B2:F70"/>
  <sheetViews>
    <sheetView zoomScale="85" zoomScaleNormal="85" workbookViewId="0">
      <selection activeCell="J19" sqref="J19"/>
    </sheetView>
  </sheetViews>
  <sheetFormatPr baseColWidth="10" defaultRowHeight="13.2"/>
  <cols>
    <col min="3" max="5" width="12" bestFit="1" customWidth="1"/>
  </cols>
  <sheetData>
    <row r="2" spans="2:6">
      <c r="B2" s="720" t="s">
        <v>1134</v>
      </c>
    </row>
    <row r="4" spans="2:6">
      <c r="B4" s="789" t="s">
        <v>1135</v>
      </c>
    </row>
    <row r="5" spans="2:6">
      <c r="B5" s="789" t="s">
        <v>1136</v>
      </c>
    </row>
    <row r="6" spans="2:6">
      <c r="B6" s="789" t="s">
        <v>1137</v>
      </c>
      <c r="C6">
        <f>pmax*((PI()*('First iteration &amp; Mechanical'!M60)^2)/4)</f>
        <v>4829.5964216546363</v>
      </c>
      <c r="D6" s="789" t="s">
        <v>1138</v>
      </c>
    </row>
    <row r="7" spans="2:6">
      <c r="B7" s="789" t="s">
        <v>1137</v>
      </c>
      <c r="C7">
        <f>pmax*((PI()*('First iteration &amp; Mechanical'!P60)^2)/4)</f>
        <v>3790.9991926570601</v>
      </c>
      <c r="D7" s="789" t="s">
        <v>1139</v>
      </c>
    </row>
    <row r="8" spans="2:6">
      <c r="F8" s="789"/>
    </row>
    <row r="9" spans="2:6">
      <c r="B9" s="789" t="s">
        <v>1140</v>
      </c>
    </row>
    <row r="10" spans="2:6">
      <c r="B10" s="789" t="s">
        <v>1141</v>
      </c>
      <c r="C10">
        <f>fmax</f>
        <v>495.59239714220945</v>
      </c>
    </row>
    <row r="12" spans="2:6">
      <c r="B12" s="789" t="s">
        <v>1142</v>
      </c>
    </row>
    <row r="13" spans="2:6">
      <c r="B13" s="789" t="s">
        <v>1143</v>
      </c>
      <c r="C13">
        <v>1.5</v>
      </c>
    </row>
    <row r="15" spans="2:6">
      <c r="B15" s="789" t="s">
        <v>1144</v>
      </c>
    </row>
    <row r="16" spans="2:6">
      <c r="B16" s="789" t="s">
        <v>1145</v>
      </c>
      <c r="D16" s="789" t="str">
        <f>"M" &amp;C17</f>
        <v>M4</v>
      </c>
    </row>
    <row r="17" spans="2:4">
      <c r="B17" s="789" t="s">
        <v>1162</v>
      </c>
      <c r="C17">
        <v>4</v>
      </c>
      <c r="D17" s="789" t="s">
        <v>2</v>
      </c>
    </row>
    <row r="18" spans="2:4">
      <c r="B18" s="789" t="s">
        <v>1166</v>
      </c>
      <c r="D18" s="789" t="str">
        <f>'First iteration &amp; Mechanical'!L57</f>
        <v>ASTM A53</v>
      </c>
    </row>
    <row r="19" spans="2:4">
      <c r="B19" s="789" t="s">
        <v>842</v>
      </c>
      <c r="C19">
        <f>'First iteration &amp; Mechanical'!M65</f>
        <v>240</v>
      </c>
      <c r="D19" s="789" t="s">
        <v>87</v>
      </c>
    </row>
    <row r="20" spans="2:4">
      <c r="B20" s="789" t="s">
        <v>843</v>
      </c>
      <c r="C20">
        <f>'First iteration &amp; Mechanical'!M66</f>
        <v>415</v>
      </c>
      <c r="D20" s="789" t="s">
        <v>87</v>
      </c>
    </row>
    <row r="21" spans="2:4">
      <c r="B21" s="789" t="s">
        <v>67</v>
      </c>
      <c r="C21">
        <f>'First iteration &amp; Mechanical'!M67</f>
        <v>200000</v>
      </c>
      <c r="D21" s="789" t="s">
        <v>87</v>
      </c>
    </row>
    <row r="22" spans="2:4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4">
      <c r="B23" s="789" t="s">
        <v>1165</v>
      </c>
      <c r="C23">
        <f>'First iteration &amp; Mechanical'!M61</f>
        <v>3.56</v>
      </c>
      <c r="D23" s="789" t="s">
        <v>2</v>
      </c>
    </row>
    <row r="24" spans="2:4">
      <c r="B24" s="789" t="s">
        <v>1146</v>
      </c>
      <c r="D24" s="789" t="s">
        <v>1084</v>
      </c>
    </row>
    <row r="25" spans="2:4">
      <c r="B25" s="789" t="s">
        <v>842</v>
      </c>
      <c r="C25">
        <v>300</v>
      </c>
      <c r="D25" s="789" t="s">
        <v>87</v>
      </c>
    </row>
    <row r="26" spans="2:4">
      <c r="B26" s="789" t="s">
        <v>843</v>
      </c>
      <c r="C26">
        <v>415</v>
      </c>
      <c r="D26" s="789" t="s">
        <v>87</v>
      </c>
    </row>
    <row r="27" spans="2:4">
      <c r="B27" s="789" t="s">
        <v>67</v>
      </c>
      <c r="C27">
        <v>200000</v>
      </c>
      <c r="D27" s="789" t="s">
        <v>87</v>
      </c>
    </row>
    <row r="28" spans="2:4">
      <c r="B28" s="204" t="s">
        <v>1061</v>
      </c>
      <c r="C28">
        <v>0.28999999999999998</v>
      </c>
      <c r="D28" s="789" t="s">
        <v>64</v>
      </c>
    </row>
    <row r="29" spans="2:4">
      <c r="B29" s="789" t="s">
        <v>1147</v>
      </c>
    </row>
    <row r="30" spans="2:4">
      <c r="B30" s="789" t="s">
        <v>1148</v>
      </c>
    </row>
    <row r="32" spans="2:4">
      <c r="B32" s="789" t="s">
        <v>1149</v>
      </c>
    </row>
    <row r="33" spans="2:4">
      <c r="B33" s="789" t="s">
        <v>1152</v>
      </c>
      <c r="C33">
        <f>(C6*C13)/C34</f>
        <v>1207.3991054136591</v>
      </c>
      <c r="D33" s="789" t="s">
        <v>1138</v>
      </c>
    </row>
    <row r="34" spans="2:4">
      <c r="B34" s="789" t="s">
        <v>1150</v>
      </c>
      <c r="C34">
        <v>6</v>
      </c>
    </row>
    <row r="35" spans="2:4">
      <c r="B35" s="789" t="s">
        <v>1151</v>
      </c>
    </row>
    <row r="36" spans="2:4">
      <c r="B36" s="789" t="s">
        <v>1152</v>
      </c>
      <c r="C36">
        <f>(C7*C13)/C37</f>
        <v>947.74979816426503</v>
      </c>
      <c r="D36" s="789" t="s">
        <v>1139</v>
      </c>
    </row>
    <row r="37" spans="2:4">
      <c r="B37" s="789" t="s">
        <v>1150</v>
      </c>
      <c r="C37">
        <v>6</v>
      </c>
    </row>
    <row r="39" spans="2:4">
      <c r="B39" s="415" t="s">
        <v>1153</v>
      </c>
    </row>
    <row r="40" spans="2:4">
      <c r="B40" s="789" t="s">
        <v>1154</v>
      </c>
    </row>
    <row r="41" spans="2:4">
      <c r="B41" t="s">
        <v>1155</v>
      </c>
    </row>
    <row r="42" spans="2:4">
      <c r="B42" s="789" t="s">
        <v>1156</v>
      </c>
    </row>
    <row r="43" spans="2:4">
      <c r="B43" s="789" t="s">
        <v>1157</v>
      </c>
    </row>
    <row r="44" spans="2:4">
      <c r="B44" s="789" t="s">
        <v>1158</v>
      </c>
    </row>
    <row r="45" spans="2:4">
      <c r="B45" s="789" t="s">
        <v>1159</v>
      </c>
    </row>
    <row r="47" spans="2:4">
      <c r="B47" s="789" t="s">
        <v>1167</v>
      </c>
    </row>
    <row r="48" spans="2:4">
      <c r="B48" s="789" t="s">
        <v>1152</v>
      </c>
      <c r="C48">
        <f>C49*C19*(C52-C51)*C23</f>
        <v>2945.5680895615096</v>
      </c>
    </row>
    <row r="49" spans="2:4">
      <c r="B49" s="789" t="s">
        <v>1160</v>
      </c>
      <c r="C49" s="10">
        <f>IF(C53&lt;0.3,(1-0.9+3*C50*C53),1)</f>
        <v>0.19051465957832908</v>
      </c>
    </row>
    <row r="50" spans="2:4">
      <c r="B50" s="789" t="s">
        <v>1161</v>
      </c>
      <c r="C50" s="830">
        <f>1/C34</f>
        <v>0.16666666666666666</v>
      </c>
    </row>
    <row r="51" spans="2:4">
      <c r="B51" s="789" t="s">
        <v>1162</v>
      </c>
      <c r="C51" s="10">
        <f>C17</f>
        <v>4</v>
      </c>
      <c r="D51" s="789" t="s">
        <v>2</v>
      </c>
    </row>
    <row r="52" spans="2:4">
      <c r="B52" s="789" t="s">
        <v>1163</v>
      </c>
      <c r="C52" s="10">
        <f>(PI()*'First iteration &amp; Mechanical'!M59)/C34</f>
        <v>22.095868330248212</v>
      </c>
      <c r="D52" s="789" t="s">
        <v>2</v>
      </c>
    </row>
    <row r="53" spans="2:4">
      <c r="B53" s="789" t="s">
        <v>1164</v>
      </c>
      <c r="C53" s="10">
        <f>C51/C52</f>
        <v>0.18102931915665821</v>
      </c>
    </row>
    <row r="54" spans="2:4">
      <c r="B54" s="789" t="s">
        <v>1143</v>
      </c>
      <c r="C54">
        <f>C48/C33</f>
        <v>2.4395977074642174</v>
      </c>
    </row>
    <row r="56" spans="2:4">
      <c r="B56" s="789" t="s">
        <v>1159</v>
      </c>
    </row>
    <row r="57" spans="2:4">
      <c r="B57" s="789" t="s">
        <v>1152</v>
      </c>
      <c r="C57">
        <f>0.32*C25*C17^2</f>
        <v>1536</v>
      </c>
    </row>
    <row r="58" spans="2:4">
      <c r="B58" s="789" t="s">
        <v>1143</v>
      </c>
      <c r="C58">
        <f>C57/C33</f>
        <v>1.2721559864612961</v>
      </c>
      <c r="D58" s="720" t="s">
        <v>1171</v>
      </c>
    </row>
    <row r="60" spans="2:4">
      <c r="B60" s="789" t="s">
        <v>1168</v>
      </c>
    </row>
    <row r="61" spans="2:4">
      <c r="B61" s="789" t="s">
        <v>1152</v>
      </c>
      <c r="C61" s="10">
        <f>MAX(C57,C48)</f>
        <v>2945.5680895615096</v>
      </c>
    </row>
    <row r="62" spans="2:4">
      <c r="B62" s="789" t="s">
        <v>1170</v>
      </c>
      <c r="C62" s="10">
        <f>(C61*SQRT(3))/(2*C23*C19)</f>
        <v>2.9856469968832675</v>
      </c>
      <c r="D62" s="789" t="s">
        <v>2</v>
      </c>
    </row>
    <row r="63" spans="2:4">
      <c r="B63" s="789" t="s">
        <v>1162</v>
      </c>
      <c r="C63" s="10">
        <f>C51</f>
        <v>4</v>
      </c>
      <c r="D63" s="789" t="s">
        <v>2</v>
      </c>
    </row>
    <row r="64" spans="2:4">
      <c r="B64" s="789" t="s">
        <v>1169</v>
      </c>
      <c r="C64">
        <f>C62/C63</f>
        <v>0.74641174922081688</v>
      </c>
    </row>
    <row r="67" spans="2:2">
      <c r="B67" s="789"/>
    </row>
    <row r="68" spans="2:2">
      <c r="B68" s="789"/>
    </row>
    <row r="69" spans="2:2">
      <c r="B69" s="789"/>
    </row>
    <row r="70" spans="2:2">
      <c r="B70" s="789"/>
    </row>
  </sheetData>
  <pageMargins left="0.7" right="0.7" top="0.75" bottom="0.75" header="0.3" footer="0.3"/>
  <cellWatches>
    <cellWatch r="C54"/>
    <cellWatch r="C58"/>
  </cellWatche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B0E36-9D0F-441B-8D94-4950368E689F}">
  <dimension ref="G14"/>
  <sheetViews>
    <sheetView tabSelected="1" workbookViewId="0">
      <selection activeCell="G14" sqref="G14"/>
    </sheetView>
  </sheetViews>
  <sheetFormatPr baseColWidth="10" defaultRowHeight="13.2"/>
  <sheetData>
    <row r="14" spans="7:7">
      <c r="G14" s="78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0A94F-B150-4B57-A6EF-1C4CA930372C}">
  <sheetPr>
    <tabColor rgb="FFFF0000"/>
  </sheetPr>
  <dimension ref="B1:S72"/>
  <sheetViews>
    <sheetView topLeftCell="B1" zoomScale="70" zoomScaleNormal="70" workbookViewId="0">
      <selection activeCell="G49" sqref="G49"/>
    </sheetView>
  </sheetViews>
  <sheetFormatPr baseColWidth="10" defaultRowHeight="13.2"/>
  <cols>
    <col min="2" max="2" width="16.109375" style="40" bestFit="1" customWidth="1"/>
    <col min="3" max="3" width="17.77734375" bestFit="1" customWidth="1"/>
    <col min="4" max="4" width="12.33203125" bestFit="1" customWidth="1"/>
    <col min="5" max="5" width="14.6640625" bestFit="1" customWidth="1"/>
    <col min="6" max="6" width="12" bestFit="1" customWidth="1"/>
    <col min="7" max="7" width="14.88671875" bestFit="1" customWidth="1"/>
    <col min="9" max="9" width="12" bestFit="1" customWidth="1"/>
    <col min="10" max="11" width="13.44140625" customWidth="1"/>
    <col min="12" max="12" width="12.6640625" bestFit="1" customWidth="1"/>
    <col min="13" max="13" width="12" bestFit="1" customWidth="1"/>
    <col min="15" max="15" width="17.664062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1:X285"/>
  <sheetViews>
    <sheetView topLeftCell="A39" zoomScaleNormal="100" workbookViewId="0">
      <selection activeCell="I235" sqref="I235"/>
    </sheetView>
  </sheetViews>
  <sheetFormatPr baseColWidth="10" defaultColWidth="8.88671875" defaultRowHeight="13.2"/>
  <cols>
    <col min="1" max="1" width="3.44140625" customWidth="1"/>
    <col min="2" max="2" width="12.6640625" customWidth="1"/>
    <col min="3" max="3" width="9.88671875" bestFit="1" customWidth="1"/>
    <col min="4" max="4" width="12.33203125" bestFit="1" customWidth="1"/>
    <col min="5" max="5" width="10.109375" bestFit="1" customWidth="1"/>
    <col min="9" max="9" width="25.33203125" bestFit="1" customWidth="1"/>
    <col min="10" max="10" width="36.5546875" bestFit="1" customWidth="1"/>
  </cols>
  <sheetData>
    <row r="1" spans="2:24" ht="13.8" thickBot="1"/>
    <row r="2" spans="2:24" ht="13.8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8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8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5.6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8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8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6.2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8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6.2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8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5.6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8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8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8">
      <c r="B78" s="129" t="s">
        <v>887</v>
      </c>
    </row>
    <row r="79" spans="2:12" ht="13.8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8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6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baseColWidth="10" defaultColWidth="8.88671875" defaultRowHeight="13.2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6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.6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.6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.6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.6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.6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8">
      <c r="B36" s="635" t="s">
        <v>886</v>
      </c>
    </row>
    <row r="37" spans="2:17" ht="13.8">
      <c r="B37" s="129" t="s">
        <v>887</v>
      </c>
    </row>
    <row r="38" spans="2:17" ht="13.8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60960</xdr:colOff>
                <xdr:row>20</xdr:row>
                <xdr:rowOff>30480</xdr:rowOff>
              </from>
              <to>
                <xdr:col>19</xdr:col>
                <xdr:colOff>365760</xdr:colOff>
                <xdr:row>23</xdr:row>
                <xdr:rowOff>175260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30480</xdr:rowOff>
              </from>
              <to>
                <xdr:col>19</xdr:col>
                <xdr:colOff>342900</xdr:colOff>
                <xdr:row>6</xdr:row>
                <xdr:rowOff>160020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68580</xdr:rowOff>
              </from>
              <to>
                <xdr:col>19</xdr:col>
                <xdr:colOff>342900</xdr:colOff>
                <xdr:row>10</xdr:row>
                <xdr:rowOff>160020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45720</xdr:colOff>
                <xdr:row>11</xdr:row>
                <xdr:rowOff>106680</xdr:rowOff>
              </from>
              <to>
                <xdr:col>19</xdr:col>
                <xdr:colOff>350520</xdr:colOff>
                <xdr:row>15</xdr:row>
                <xdr:rowOff>68580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45720</xdr:colOff>
                <xdr:row>15</xdr:row>
                <xdr:rowOff>144780</xdr:rowOff>
              </from>
              <to>
                <xdr:col>19</xdr:col>
                <xdr:colOff>350520</xdr:colOff>
                <xdr:row>19</xdr:row>
                <xdr:rowOff>106680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60960</xdr:colOff>
                <xdr:row>24</xdr:row>
                <xdr:rowOff>76200</xdr:rowOff>
              </from>
              <to>
                <xdr:col>19</xdr:col>
                <xdr:colOff>365760</xdr:colOff>
                <xdr:row>27</xdr:row>
                <xdr:rowOff>160020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8" tint="0.39997558519241921"/>
    <pageSetUpPr autoPageBreaks="0"/>
  </sheetPr>
  <dimension ref="B2:N53"/>
  <sheetViews>
    <sheetView showGridLines="0" topLeftCell="A10" zoomScale="110" zoomScaleNormal="110" workbookViewId="0">
      <selection activeCell="D24" sqref="D24:D46"/>
    </sheetView>
  </sheetViews>
  <sheetFormatPr baseColWidth="10" defaultColWidth="8.88671875" defaultRowHeight="13.2"/>
  <cols>
    <col min="1" max="1" width="2.332031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6" t="s">
        <v>349</v>
      </c>
      <c r="C19" s="797"/>
      <c r="D19" s="797"/>
      <c r="E19" s="798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B2:M16"/>
  <sheetViews>
    <sheetView workbookViewId="0">
      <selection activeCell="H28" sqref="H28"/>
    </sheetView>
  </sheetViews>
  <sheetFormatPr baseColWidth="10" defaultColWidth="8.88671875" defaultRowHeight="13.2"/>
  <cols>
    <col min="1" max="1" width="2.88671875" customWidth="1"/>
    <col min="2" max="2" width="13.109375" bestFit="1" customWidth="1"/>
    <col min="3" max="3" width="5.6640625" bestFit="1" customWidth="1"/>
    <col min="4" max="4" width="12" bestFit="1" customWidth="1"/>
    <col min="5" max="5" width="14.5546875" bestFit="1" customWidth="1"/>
    <col min="6" max="6" width="13.6640625" bestFit="1" customWidth="1"/>
    <col min="7" max="7" width="5.44140625" bestFit="1" customWidth="1"/>
    <col min="8" max="8" width="14.6640625" bestFit="1" customWidth="1"/>
    <col min="9" max="9" width="14.33203125" bestFit="1" customWidth="1"/>
    <col min="10" max="10" width="21" bestFit="1" customWidth="1"/>
    <col min="11" max="11" width="16" bestFit="1" customWidth="1"/>
    <col min="12" max="12" width="16.109375" bestFit="1" customWidth="1"/>
  </cols>
  <sheetData>
    <row r="2" spans="2:13" ht="13.8" thickBot="1">
      <c r="B2" s="799" t="s">
        <v>1029</v>
      </c>
      <c r="C2" s="799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baseColWidth="10" defaultColWidth="8.88671875" defaultRowHeight="13.2"/>
  <cols>
    <col min="1" max="1" width="8.88671875" hidden="1" customWidth="1"/>
    <col min="2" max="2" width="0" hidden="1" customWidth="1"/>
  </cols>
  <sheetData>
    <row r="2" spans="1:8" ht="13.8" thickBot="1"/>
    <row r="3" spans="1:8" ht="13.8">
      <c r="C3" s="800" t="s">
        <v>59</v>
      </c>
      <c r="D3" s="801"/>
      <c r="E3" s="801"/>
      <c r="F3" s="802"/>
    </row>
    <row r="4" spans="1:8" ht="13.8">
      <c r="C4" s="365" t="s">
        <v>60</v>
      </c>
      <c r="D4" s="803" t="s">
        <v>61</v>
      </c>
      <c r="E4" s="804"/>
      <c r="F4" s="805"/>
    </row>
    <row r="5" spans="1:8" ht="13.8">
      <c r="C5" s="366"/>
      <c r="D5" s="806" t="s">
        <v>62</v>
      </c>
      <c r="E5" s="807"/>
      <c r="F5" s="808"/>
    </row>
    <row r="6" spans="1:8" ht="13.8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3.8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3.8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3.8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3.8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3.8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3.8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3.8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3.8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3.8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3.8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3.8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3.8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3.8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3.8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3.8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3.8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3.8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3.8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3.8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3.8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4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baseColWidth="10" defaultColWidth="8.88671875" defaultRowHeight="13.2"/>
  <cols>
    <col min="1" max="1" width="4.88671875" customWidth="1"/>
    <col min="2" max="2" width="26.6640625" customWidth="1"/>
    <col min="3" max="3" width="6.6640625" customWidth="1"/>
    <col min="4" max="4" width="8.109375" customWidth="1"/>
    <col min="5" max="5" width="5.44140625" customWidth="1"/>
    <col min="6" max="6" width="13.33203125" customWidth="1"/>
    <col min="7" max="7" width="12.44140625" customWidth="1"/>
    <col min="8" max="9" width="11.6640625" customWidth="1"/>
    <col min="10" max="10" width="11" customWidth="1"/>
    <col min="11" max="11" width="10.5546875" customWidth="1"/>
    <col min="12" max="12" width="9.109375" customWidth="1"/>
    <col min="13" max="13" width="13.33203125" customWidth="1"/>
  </cols>
  <sheetData>
    <row r="3" spans="2:12">
      <c r="B3" s="76" t="s">
        <v>199</v>
      </c>
      <c r="D3" s="39"/>
      <c r="E3" s="39"/>
    </row>
    <row r="6" spans="2:12">
      <c r="B6" s="809" t="s">
        <v>135</v>
      </c>
      <c r="C6" s="810"/>
      <c r="D6" s="810"/>
      <c r="E6" s="810"/>
      <c r="F6" s="810"/>
      <c r="G6" s="810"/>
      <c r="H6" s="810"/>
      <c r="I6" s="810"/>
      <c r="J6" s="810"/>
      <c r="K6" s="810"/>
      <c r="L6" s="81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8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5.6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8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baseColWidth="10" defaultColWidth="8.88671875" defaultRowHeight="13.2"/>
  <cols>
    <col min="1" max="1" width="9" customWidth="1"/>
    <col min="2" max="2" width="7.109375" customWidth="1"/>
    <col min="3" max="3" width="4.109375" customWidth="1"/>
    <col min="4" max="4" width="7.5546875" customWidth="1"/>
    <col min="5" max="5" width="9.109375" customWidth="1"/>
    <col min="6" max="6" width="10.88671875" customWidth="1"/>
    <col min="7" max="7" width="7.88671875" customWidth="1"/>
    <col min="8" max="8" width="4.109375" customWidth="1"/>
    <col min="9" max="9" width="7.44140625" customWidth="1"/>
    <col min="10" max="11" width="9.109375" customWidth="1"/>
    <col min="12" max="12" width="22.109375" customWidth="1"/>
  </cols>
  <sheetData>
    <row r="2" spans="2:36">
      <c r="B2" s="76" t="s">
        <v>200</v>
      </c>
    </row>
    <row r="4" spans="2:36">
      <c r="L4" s="8"/>
    </row>
    <row r="5" spans="2:36">
      <c r="B5" s="821" t="s">
        <v>365</v>
      </c>
      <c r="C5" s="822"/>
      <c r="D5" s="822"/>
      <c r="E5" s="822"/>
      <c r="F5" s="822"/>
      <c r="G5" s="822"/>
      <c r="H5" s="822"/>
      <c r="I5" s="822"/>
      <c r="J5" s="822"/>
      <c r="K5" s="823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4"/>
      <c r="C6" s="824"/>
      <c r="D6" s="824"/>
      <c r="E6" s="25" t="s">
        <v>80</v>
      </c>
      <c r="F6" s="25" t="s">
        <v>81</v>
      </c>
      <c r="G6" s="824"/>
      <c r="H6" s="824"/>
      <c r="I6" s="82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8" thickBot="1">
      <c r="B7" s="825" t="s">
        <v>82</v>
      </c>
      <c r="C7" s="825"/>
      <c r="D7" s="825"/>
      <c r="E7" s="825" t="s">
        <v>83</v>
      </c>
      <c r="F7" s="825"/>
      <c r="G7" s="825" t="s">
        <v>84</v>
      </c>
      <c r="H7" s="825"/>
      <c r="I7" s="825"/>
      <c r="J7" s="825" t="s">
        <v>85</v>
      </c>
      <c r="K7" s="82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8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2" t="s">
        <v>401</v>
      </c>
      <c r="C16" s="813"/>
      <c r="D16" s="813"/>
      <c r="E16" s="813"/>
      <c r="F16" s="813"/>
      <c r="G16" s="813"/>
      <c r="H16" s="813"/>
      <c r="I16" s="813"/>
      <c r="J16" s="813"/>
      <c r="K16" s="81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4"/>
      <c r="C17" s="824"/>
      <c r="D17" s="824"/>
      <c r="E17" s="25" t="s">
        <v>80</v>
      </c>
      <c r="F17" s="25" t="s">
        <v>81</v>
      </c>
      <c r="G17" s="824"/>
      <c r="H17" s="824"/>
      <c r="I17" s="82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8" thickBot="1">
      <c r="B18" s="825" t="s">
        <v>82</v>
      </c>
      <c r="C18" s="825"/>
      <c r="D18" s="825"/>
      <c r="E18" s="825" t="s">
        <v>83</v>
      </c>
      <c r="F18" s="825"/>
      <c r="G18" s="818" t="s">
        <v>84</v>
      </c>
      <c r="H18" s="819"/>
      <c r="I18" s="820"/>
      <c r="J18" s="818" t="s">
        <v>85</v>
      </c>
      <c r="K18" s="820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8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2" t="s">
        <v>475</v>
      </c>
      <c r="C25" s="813"/>
      <c r="D25" s="813"/>
      <c r="E25" s="813"/>
      <c r="F25" s="813"/>
      <c r="G25" s="813"/>
      <c r="H25" s="813"/>
      <c r="I25" s="813"/>
      <c r="J25" s="813"/>
      <c r="K25" s="81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4"/>
      <c r="C26" s="824"/>
      <c r="D26" s="824"/>
      <c r="E26" s="25" t="s">
        <v>80</v>
      </c>
      <c r="F26" s="25" t="s">
        <v>81</v>
      </c>
      <c r="G26" s="824"/>
      <c r="H26" s="824"/>
      <c r="I26" s="82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8" thickBot="1">
      <c r="B27" s="825" t="s">
        <v>82</v>
      </c>
      <c r="C27" s="825"/>
      <c r="D27" s="825"/>
      <c r="E27" s="825" t="s">
        <v>83</v>
      </c>
      <c r="F27" s="825"/>
      <c r="G27" s="818" t="s">
        <v>84</v>
      </c>
      <c r="H27" s="819"/>
      <c r="I27" s="820"/>
      <c r="J27" s="818" t="s">
        <v>85</v>
      </c>
      <c r="K27" s="820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8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2" t="s">
        <v>366</v>
      </c>
      <c r="C30" s="813"/>
      <c r="D30" s="813"/>
      <c r="E30" s="813"/>
      <c r="F30" s="813"/>
      <c r="G30" s="813"/>
      <c r="H30" s="813"/>
      <c r="I30" s="813"/>
      <c r="J30" s="813"/>
      <c r="K30" s="81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4"/>
      <c r="C31" s="824"/>
      <c r="D31" s="824"/>
      <c r="E31" s="25" t="s">
        <v>80</v>
      </c>
      <c r="F31" s="25" t="s">
        <v>81</v>
      </c>
      <c r="G31" s="824"/>
      <c r="H31" s="824"/>
      <c r="I31" s="82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8" thickBot="1">
      <c r="B32" s="825" t="s">
        <v>82</v>
      </c>
      <c r="C32" s="825"/>
      <c r="D32" s="825"/>
      <c r="E32" s="825" t="s">
        <v>83</v>
      </c>
      <c r="F32" s="825"/>
      <c r="G32" s="818" t="s">
        <v>84</v>
      </c>
      <c r="H32" s="819"/>
      <c r="I32" s="820"/>
      <c r="J32" s="818" t="s">
        <v>85</v>
      </c>
      <c r="K32" s="820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8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8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8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8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2" t="s">
        <v>476</v>
      </c>
      <c r="C48" s="813"/>
      <c r="D48" s="813"/>
      <c r="E48" s="813"/>
      <c r="F48" s="813"/>
      <c r="G48" s="813"/>
      <c r="H48" s="813"/>
      <c r="I48" s="813"/>
      <c r="J48" s="813"/>
      <c r="K48" s="81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2"/>
      <c r="C49" s="813"/>
      <c r="D49" s="813"/>
      <c r="E49" s="813"/>
      <c r="F49" s="813"/>
      <c r="G49" s="813"/>
      <c r="H49" s="813"/>
      <c r="I49" s="813"/>
      <c r="J49" s="813"/>
      <c r="K49" s="81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15"/>
      <c r="C50" s="816"/>
      <c r="D50" s="817"/>
      <c r="E50" s="25" t="s">
        <v>80</v>
      </c>
      <c r="F50" s="25" t="s">
        <v>81</v>
      </c>
      <c r="G50" s="815"/>
      <c r="H50" s="816"/>
      <c r="I50" s="817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8" thickBot="1">
      <c r="B51" s="818" t="s">
        <v>82</v>
      </c>
      <c r="C51" s="819"/>
      <c r="D51" s="820"/>
      <c r="E51" s="818" t="s">
        <v>83</v>
      </c>
      <c r="F51" s="820"/>
      <c r="G51" s="818" t="s">
        <v>84</v>
      </c>
      <c r="H51" s="819"/>
      <c r="I51" s="820"/>
      <c r="J51" s="818" t="s">
        <v>85</v>
      </c>
      <c r="K51" s="820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8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2" t="s">
        <v>519</v>
      </c>
      <c r="C54" s="813"/>
      <c r="D54" s="813"/>
      <c r="E54" s="813"/>
      <c r="F54" s="813"/>
      <c r="G54" s="813"/>
      <c r="H54" s="813"/>
      <c r="I54" s="813"/>
      <c r="J54" s="813"/>
      <c r="K54" s="81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2"/>
      <c r="C55" s="813"/>
      <c r="D55" s="813"/>
      <c r="E55" s="813"/>
      <c r="F55" s="813"/>
      <c r="G55" s="813"/>
      <c r="H55" s="813"/>
      <c r="I55" s="813"/>
      <c r="J55" s="813"/>
      <c r="K55" s="81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15"/>
      <c r="C56" s="816"/>
      <c r="D56" s="817"/>
      <c r="E56" s="25" t="s">
        <v>80</v>
      </c>
      <c r="F56" s="25" t="s">
        <v>81</v>
      </c>
      <c r="G56" s="815"/>
      <c r="H56" s="816"/>
      <c r="I56" s="817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8" thickBot="1">
      <c r="B57" s="818" t="s">
        <v>82</v>
      </c>
      <c r="C57" s="819"/>
      <c r="D57" s="820"/>
      <c r="E57" s="818" t="s">
        <v>83</v>
      </c>
      <c r="F57" s="820"/>
      <c r="G57" s="818" t="s">
        <v>84</v>
      </c>
      <c r="H57" s="819"/>
      <c r="I57" s="820"/>
      <c r="J57" s="818" t="s">
        <v>85</v>
      </c>
      <c r="K57" s="820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8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2" t="s">
        <v>535</v>
      </c>
      <c r="C60" s="813"/>
      <c r="D60" s="813"/>
      <c r="E60" s="813"/>
      <c r="F60" s="813"/>
      <c r="G60" s="813"/>
      <c r="H60" s="813"/>
      <c r="I60" s="813"/>
      <c r="J60" s="813"/>
      <c r="K60" s="81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2"/>
      <c r="C61" s="813"/>
      <c r="D61" s="813"/>
      <c r="E61" s="813"/>
      <c r="F61" s="813"/>
      <c r="G61" s="813"/>
      <c r="H61" s="813"/>
      <c r="I61" s="813"/>
      <c r="J61" s="813"/>
      <c r="K61" s="81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15"/>
      <c r="C62" s="816"/>
      <c r="D62" s="817"/>
      <c r="E62" s="25" t="s">
        <v>80</v>
      </c>
      <c r="F62" s="25" t="s">
        <v>81</v>
      </c>
      <c r="G62" s="815"/>
      <c r="H62" s="816"/>
      <c r="I62" s="817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8" thickBot="1">
      <c r="B63" s="818" t="s">
        <v>82</v>
      </c>
      <c r="C63" s="819"/>
      <c r="D63" s="820"/>
      <c r="E63" s="818" t="s">
        <v>83</v>
      </c>
      <c r="F63" s="820"/>
      <c r="G63" s="818" t="s">
        <v>84</v>
      </c>
      <c r="H63" s="819"/>
      <c r="I63" s="820"/>
      <c r="J63" s="818" t="s">
        <v>85</v>
      </c>
      <c r="K63" s="820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8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baseColWidth="10" defaultColWidth="8.88671875" defaultRowHeight="13.2"/>
  <cols>
    <col min="1" max="1" width="2.88671875" customWidth="1"/>
    <col min="2" max="2" width="15" customWidth="1"/>
    <col min="3" max="6" width="9.109375" customWidth="1"/>
    <col min="7" max="7" width="2.6640625" customWidth="1"/>
    <col min="8" max="8" width="15.441406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6" t="s">
        <v>231</v>
      </c>
      <c r="C5" s="827"/>
      <c r="D5" s="827"/>
      <c r="E5" s="827"/>
      <c r="F5" s="827"/>
      <c r="H5" s="827" t="s">
        <v>232</v>
      </c>
      <c r="I5" s="827"/>
      <c r="J5" s="827"/>
      <c r="K5" s="827"/>
      <c r="L5" s="82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baseColWidth="10" defaultColWidth="8.88671875" defaultRowHeight="13.2"/>
  <cols>
    <col min="1" max="1" width="5.109375" customWidth="1"/>
    <col min="2" max="3" width="9.109375" customWidth="1"/>
    <col min="4" max="4" width="16.6640625" customWidth="1"/>
    <col min="5" max="5" width="70.554687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6.4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Mechanical Joints</vt:lpstr>
      <vt:lpstr>O-ring Sealant</vt:lpstr>
      <vt:lpstr>Nozzle Parameters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DIEGO RUBEN RODRIGUEZ AGUILERA</cp:lastModifiedBy>
  <cp:lastPrinted>2013-12-11T16:19:33Z</cp:lastPrinted>
  <dcterms:created xsi:type="dcterms:W3CDTF">1999-11-21T17:16:22Z</dcterms:created>
  <dcterms:modified xsi:type="dcterms:W3CDTF">2025-05-15T07:56:10Z</dcterms:modified>
</cp:coreProperties>
</file>